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I:\Agenda veřejných zakázek\3. Akce 2025\64025002 Prostá rekonstrukce trati Chrastava - Hrádek nad Nisou\64025002 VDZ č.2\"/>
    </mc:Choice>
  </mc:AlternateContent>
  <xr:revisionPtr revIDLastSave="0" documentId="8_{FC5EE533-B4BB-45D0-9CC9-23C4FD9AD012}" xr6:coauthVersionLast="47" xr6:coauthVersionMax="47" xr10:uidLastSave="{00000000-0000-0000-0000-000000000000}"/>
  <bookViews>
    <workbookView xWindow="-120" yWindow="-120" windowWidth="29040" windowHeight="15840" firstSheet="11" activeTab="16" xr2:uid="{00000000-000D-0000-FFFF-FFFF00000000}"/>
  </bookViews>
  <sheets>
    <sheet name="Rekapitulace stavby" sheetId="1" r:id="rId1"/>
    <sheet name="SO 01-10-01 - Železniční ..." sheetId="2" r:id="rId2"/>
    <sheet name="SO 01-10-01.1 - Následná ..." sheetId="3" r:id="rId3"/>
    <sheet name="SO 01-12-01 - ZAST Bílý K..." sheetId="4" r:id="rId4"/>
    <sheet name="SO 01-12-02 - ZAST Chotyn..." sheetId="5" r:id="rId5"/>
    <sheet name="SO 01-13-01 - Železniční ..." sheetId="6" r:id="rId6"/>
    <sheet name="SO 01-13-02 - Železniční ..." sheetId="7" r:id="rId7"/>
    <sheet name="SO 01-20-01 - Železniční ..." sheetId="8" r:id="rId8"/>
    <sheet name="SO 01-20-02 - Železniční ..." sheetId="9" r:id="rId9"/>
    <sheet name="SO 01-20-03 - Železniční ..." sheetId="10" r:id="rId10"/>
    <sheet name="SO 01-20-04 - Železniční ..." sheetId="11" r:id="rId11"/>
    <sheet name="SO 01-21-01 - Železniční ..." sheetId="12" r:id="rId12"/>
    <sheet name="SO 01-14-01 - Výstroj tra..." sheetId="13" r:id="rId13"/>
    <sheet name="SO 01-86-01 - ZAST Bílý K..." sheetId="14" r:id="rId14"/>
    <sheet name="SO 01-86-02 - ZAST Chotyn..." sheetId="15" r:id="rId15"/>
    <sheet name="SO 90-90 - Odpady" sheetId="16" r:id="rId16"/>
    <sheet name="SO 90-90.1 - Odpady_kateg..." sheetId="17" r:id="rId17"/>
    <sheet name="VON - Vedlejší a ostatní ..." sheetId="18" r:id="rId18"/>
    <sheet name="OBJ - Dodávka objednatele" sheetId="19" r:id="rId19"/>
    <sheet name="Seznam figur" sheetId="20" r:id="rId20"/>
  </sheets>
  <definedNames>
    <definedName name="_xlnm._FilterDatabase" localSheetId="18" hidden="1">'OBJ - Dodávka objednatele'!$C$117:$K$135</definedName>
    <definedName name="_xlnm._FilterDatabase" localSheetId="1" hidden="1">'SO 01-10-01 - Železniční ...'!$C$120:$K$394</definedName>
    <definedName name="_xlnm._FilterDatabase" localSheetId="2" hidden="1">'SO 01-10-01.1 - Následná ...'!$C$119:$K$142</definedName>
    <definedName name="_xlnm._FilterDatabase" localSheetId="3" hidden="1">'SO 01-12-01 - ZAST Bílý K...'!$C$119:$K$371</definedName>
    <definedName name="_xlnm._FilterDatabase" localSheetId="4" hidden="1">'SO 01-12-02 - ZAST Chotyn...'!$C$118:$K$299</definedName>
    <definedName name="_xlnm._FilterDatabase" localSheetId="5" hidden="1">'SO 01-13-01 - Železniční ...'!$C$118:$K$316</definedName>
    <definedName name="_xlnm._FilterDatabase" localSheetId="6" hidden="1">'SO 01-13-02 - Železniční ...'!$C$118:$K$289</definedName>
    <definedName name="_xlnm._FilterDatabase" localSheetId="12" hidden="1">'SO 01-14-01 - Výstroj tra...'!$C$118:$K$381</definedName>
    <definedName name="_xlnm._FilterDatabase" localSheetId="7" hidden="1">'SO 01-20-01 - Železniční ...'!$C$126:$K$567</definedName>
    <definedName name="_xlnm._FilterDatabase" localSheetId="8" hidden="1">'SO 01-20-02 - Železniční ...'!$C$126:$K$547</definedName>
    <definedName name="_xlnm._FilterDatabase" localSheetId="9" hidden="1">'SO 01-20-03 - Železniční ...'!$C$128:$K$541</definedName>
    <definedName name="_xlnm._FilterDatabase" localSheetId="10" hidden="1">'SO 01-20-04 - Železniční ...'!$C$127:$K$556</definedName>
    <definedName name="_xlnm._FilterDatabase" localSheetId="11" hidden="1">'SO 01-21-01 - Železniční ...'!$C$125:$K$332</definedName>
    <definedName name="_xlnm._FilterDatabase" localSheetId="13" hidden="1">'SO 01-86-01 - ZAST Bílý K...'!$C$167:$K$370</definedName>
    <definedName name="_xlnm._FilterDatabase" localSheetId="14" hidden="1">'SO 01-86-02 - ZAST Chotyn...'!$C$169:$K$392</definedName>
    <definedName name="_xlnm._FilterDatabase" localSheetId="15" hidden="1">'SO 90-90 - Odpady'!$C$126:$K$274</definedName>
    <definedName name="_xlnm._FilterDatabase" localSheetId="16" hidden="1">'SO 90-90.1 - Odpady_kateg...'!$C$121:$K$138</definedName>
    <definedName name="_xlnm._FilterDatabase" localSheetId="17" hidden="1">'VON - Vedlejší a ostatní ...'!$C$117:$K$172</definedName>
    <definedName name="_xlnm.Print_Titles" localSheetId="18">'OBJ - Dodávka objednatele'!$117:$117</definedName>
    <definedName name="_xlnm.Print_Titles" localSheetId="0">'Rekapitulace stavby'!$92:$92</definedName>
    <definedName name="_xlnm.Print_Titles" localSheetId="19">'Seznam figur'!$9:$9</definedName>
    <definedName name="_xlnm.Print_Titles" localSheetId="1">'SO 01-10-01 - Železniční ...'!$120:$120</definedName>
    <definedName name="_xlnm.Print_Titles" localSheetId="2">'SO 01-10-01.1 - Následná ...'!$119:$119</definedName>
    <definedName name="_xlnm.Print_Titles" localSheetId="3">'SO 01-12-01 - ZAST Bílý K...'!$119:$119</definedName>
    <definedName name="_xlnm.Print_Titles" localSheetId="4">'SO 01-12-02 - ZAST Chotyn...'!$118:$118</definedName>
    <definedName name="_xlnm.Print_Titles" localSheetId="5">'SO 01-13-01 - Železniční ...'!$118:$118</definedName>
    <definedName name="_xlnm.Print_Titles" localSheetId="6">'SO 01-13-02 - Železniční ...'!$118:$118</definedName>
    <definedName name="_xlnm.Print_Titles" localSheetId="12">'SO 01-14-01 - Výstroj tra...'!$118:$118</definedName>
    <definedName name="_xlnm.Print_Titles" localSheetId="7">'SO 01-20-01 - Železniční ...'!$126:$126</definedName>
    <definedName name="_xlnm.Print_Titles" localSheetId="8">'SO 01-20-02 - Železniční ...'!$126:$126</definedName>
    <definedName name="_xlnm.Print_Titles" localSheetId="9">'SO 01-20-03 - Železniční ...'!$128:$128</definedName>
    <definedName name="_xlnm.Print_Titles" localSheetId="10">'SO 01-20-04 - Železniční ...'!$127:$127</definedName>
    <definedName name="_xlnm.Print_Titles" localSheetId="11">'SO 01-21-01 - Železniční ...'!$125:$125</definedName>
    <definedName name="_xlnm.Print_Titles" localSheetId="13">'SO 01-86-01 - ZAST Bílý K...'!$167:$167</definedName>
    <definedName name="_xlnm.Print_Titles" localSheetId="14">'SO 01-86-02 - ZAST Chotyn...'!$169:$169</definedName>
    <definedName name="_xlnm.Print_Titles" localSheetId="15">'SO 90-90 - Odpady'!$126:$126</definedName>
    <definedName name="_xlnm.Print_Titles" localSheetId="16">'SO 90-90.1 - Odpady_kateg...'!$121:$121</definedName>
    <definedName name="_xlnm.Print_Titles" localSheetId="17">'VON - Vedlejší a ostatní ...'!$117:$117</definedName>
    <definedName name="_xlnm.Print_Area" localSheetId="18">'OBJ - Dodávka objednatele'!$C$4:$J$76,'OBJ - Dodávka objednatele'!$C$82:$J$99,'OBJ - Dodávka objednatele'!$C$105:$K$135</definedName>
    <definedName name="_xlnm.Print_Area" localSheetId="0">'Rekapitulace stavby'!$D$4:$AO$76,'Rekapitulace stavby'!$C$82:$AQ$114</definedName>
    <definedName name="_xlnm.Print_Area" localSheetId="19">'Seznam figur'!$C$4:$G$178</definedName>
    <definedName name="_xlnm.Print_Area" localSheetId="1">'SO 01-10-01 - Železniční ...'!$C$4:$J$76,'SO 01-10-01 - Železniční ...'!$C$82:$J$102,'SO 01-10-01 - Železniční ...'!$C$108:$K$394</definedName>
    <definedName name="_xlnm.Print_Area" localSheetId="2">'SO 01-10-01.1 - Následná ...'!$C$4:$J$76,'SO 01-10-01.1 - Následná ...'!$C$82:$J$101,'SO 01-10-01.1 - Následná ...'!$C$107:$K$142</definedName>
    <definedName name="_xlnm.Print_Area" localSheetId="3">'SO 01-12-01 - ZAST Bílý K...'!$C$4:$J$76,'SO 01-12-01 - ZAST Bílý K...'!$C$82:$J$101,'SO 01-12-01 - ZAST Bílý K...'!$C$107:$K$371</definedName>
    <definedName name="_xlnm.Print_Area" localSheetId="4">'SO 01-12-02 - ZAST Chotyn...'!$C$4:$J$76,'SO 01-12-02 - ZAST Chotyn...'!$C$82:$J$100,'SO 01-12-02 - ZAST Chotyn...'!$C$106:$K$299</definedName>
    <definedName name="_xlnm.Print_Area" localSheetId="5">'SO 01-13-01 - Železniční ...'!$C$4:$J$76,'SO 01-13-01 - Železniční ...'!$C$82:$J$100,'SO 01-13-01 - Železniční ...'!$C$106:$K$316</definedName>
    <definedName name="_xlnm.Print_Area" localSheetId="6">'SO 01-13-02 - Železniční ...'!$C$4:$J$76,'SO 01-13-02 - Železniční ...'!$C$82:$J$100,'SO 01-13-02 - Železniční ...'!$C$106:$K$289</definedName>
    <definedName name="_xlnm.Print_Area" localSheetId="12">'SO 01-14-01 - Výstroj tra...'!$C$4:$J$76,'SO 01-14-01 - Výstroj tra...'!$C$82:$J$100,'SO 01-14-01 - Výstroj tra...'!$C$106:$K$381</definedName>
    <definedName name="_xlnm.Print_Area" localSheetId="7">'SO 01-20-01 - Železniční ...'!$C$4:$J$76,'SO 01-20-01 - Železniční ...'!$C$82:$J$108,'SO 01-20-01 - Železniční ...'!$C$114:$K$567</definedName>
    <definedName name="_xlnm.Print_Area" localSheetId="8">'SO 01-20-02 - Železniční ...'!$C$4:$J$76,'SO 01-20-02 - Železniční ...'!$C$82:$J$108,'SO 01-20-02 - Železniční ...'!$C$114:$K$547</definedName>
    <definedName name="_xlnm.Print_Area" localSheetId="9">'SO 01-20-03 - Železniční ...'!$C$4:$J$76,'SO 01-20-03 - Železniční ...'!$C$82:$J$110,'SO 01-20-03 - Železniční ...'!$C$116:$K$541</definedName>
    <definedName name="_xlnm.Print_Area" localSheetId="10">'SO 01-20-04 - Železniční ...'!$C$4:$J$76,'SO 01-20-04 - Železniční ...'!$C$82:$J$109,'SO 01-20-04 - Železniční ...'!$C$115:$K$556</definedName>
    <definedName name="_xlnm.Print_Area" localSheetId="11">'SO 01-21-01 - Železniční ...'!$C$4:$J$76,'SO 01-21-01 - Železniční ...'!$C$82:$J$107,'SO 01-21-01 - Železniční ...'!$C$113:$K$332</definedName>
    <definedName name="_xlnm.Print_Area" localSheetId="13">'SO 01-86-01 - ZAST Bílý K...'!$C$4:$J$76,'SO 01-86-01 - ZAST Bílý K...'!$C$82:$J$149,'SO 01-86-01 - ZAST Bílý K...'!$C$155:$K$370</definedName>
    <definedName name="_xlnm.Print_Area" localSheetId="14">'SO 01-86-02 - ZAST Chotyn...'!$C$4:$J$76,'SO 01-86-02 - ZAST Chotyn...'!$C$82:$J$151,'SO 01-86-02 - ZAST Chotyn...'!$C$157:$K$392</definedName>
    <definedName name="_xlnm.Print_Area" localSheetId="15">'SO 90-90 - Odpady'!$C$4:$J$76,'SO 90-90 - Odpady'!$C$82:$J$108,'SO 90-90 - Odpady'!$C$114:$K$274</definedName>
    <definedName name="_xlnm.Print_Area" localSheetId="16">'SO 90-90.1 - Odpady_kateg...'!$C$4:$J$76,'SO 90-90.1 - Odpady_kateg...'!$C$82:$J$101,'SO 90-90.1 - Odpady_kateg...'!$C$107:$K$138</definedName>
    <definedName name="_xlnm.Print_Area" localSheetId="17">'VON - Vedlejší a ostatní ...'!$C$4:$J$76,'VON - Vedlejší a ostatní ...'!$C$82:$J$99,'VON - Vedlejší a ostatní ...'!$C$105:$K$172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0" l="1"/>
  <c r="J37" i="19"/>
  <c r="J36" i="19"/>
  <c r="AY113" i="1"/>
  <c r="J35" i="19"/>
  <c r="AX113" i="1"/>
  <c r="BI133" i="19"/>
  <c r="BH133" i="19"/>
  <c r="BG133" i="19"/>
  <c r="BF133" i="19"/>
  <c r="T133" i="19"/>
  <c r="R133" i="19"/>
  <c r="P133" i="19"/>
  <c r="BI129" i="19"/>
  <c r="BH129" i="19"/>
  <c r="BG129" i="19"/>
  <c r="BF129" i="19"/>
  <c r="T129" i="19"/>
  <c r="R129" i="19"/>
  <c r="P129" i="19"/>
  <c r="BI125" i="19"/>
  <c r="BH125" i="19"/>
  <c r="BG125" i="19"/>
  <c r="BF125" i="19"/>
  <c r="T125" i="19"/>
  <c r="R125" i="19"/>
  <c r="P125" i="19"/>
  <c r="BI121" i="19"/>
  <c r="BH121" i="19"/>
  <c r="BG121" i="19"/>
  <c r="BF121" i="19"/>
  <c r="T121" i="19"/>
  <c r="R121" i="19"/>
  <c r="P121" i="19"/>
  <c r="J115" i="19"/>
  <c r="J114" i="19"/>
  <c r="F114" i="19"/>
  <c r="F112" i="19"/>
  <c r="E110" i="19"/>
  <c r="J92" i="19"/>
  <c r="J91" i="19"/>
  <c r="F91" i="19"/>
  <c r="F89" i="19"/>
  <c r="E87" i="19"/>
  <c r="J18" i="19"/>
  <c r="E18" i="19"/>
  <c r="F115" i="19" s="1"/>
  <c r="J17" i="19"/>
  <c r="J12" i="19"/>
  <c r="J89" i="19" s="1"/>
  <c r="E7" i="19"/>
  <c r="E108" i="19"/>
  <c r="J37" i="18"/>
  <c r="J36" i="18"/>
  <c r="AY112" i="1" s="1"/>
  <c r="J35" i="18"/>
  <c r="AX112" i="1" s="1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2" i="18"/>
  <c r="BH162" i="18"/>
  <c r="BG162" i="18"/>
  <c r="BF162" i="18"/>
  <c r="T162" i="18"/>
  <c r="R162" i="18"/>
  <c r="P162" i="18"/>
  <c r="BI159" i="18"/>
  <c r="BH159" i="18"/>
  <c r="BG159" i="18"/>
  <c r="BF159" i="18"/>
  <c r="T159" i="18"/>
  <c r="R159" i="18"/>
  <c r="P159" i="18"/>
  <c r="BI157" i="18"/>
  <c r="BH157" i="18"/>
  <c r="BG157" i="18"/>
  <c r="BF157" i="18"/>
  <c r="T157" i="18"/>
  <c r="R157" i="18"/>
  <c r="P157" i="18"/>
  <c r="BI155" i="18"/>
  <c r="BH155" i="18"/>
  <c r="BG155" i="18"/>
  <c r="BF155" i="18"/>
  <c r="T155" i="18"/>
  <c r="R155" i="18"/>
  <c r="P155" i="18"/>
  <c r="BI153" i="18"/>
  <c r="BH153" i="18"/>
  <c r="BG153" i="18"/>
  <c r="BF153" i="18"/>
  <c r="T153" i="18"/>
  <c r="R153" i="18"/>
  <c r="P153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3" i="18"/>
  <c r="BH143" i="18"/>
  <c r="BG143" i="18"/>
  <c r="BF143" i="18"/>
  <c r="T143" i="18"/>
  <c r="R143" i="18"/>
  <c r="P143" i="18"/>
  <c r="BI139" i="18"/>
  <c r="BH139" i="18"/>
  <c r="BG139" i="18"/>
  <c r="BF139" i="18"/>
  <c r="T139" i="18"/>
  <c r="R139" i="18"/>
  <c r="P139" i="18"/>
  <c r="BI137" i="18"/>
  <c r="BH137" i="18"/>
  <c r="BG137" i="18"/>
  <c r="BF137" i="18"/>
  <c r="T137" i="18"/>
  <c r="R137" i="18"/>
  <c r="P137" i="18"/>
  <c r="BI135" i="18"/>
  <c r="BH135" i="18"/>
  <c r="BG135" i="18"/>
  <c r="BF135" i="18"/>
  <c r="T135" i="18"/>
  <c r="R135" i="18"/>
  <c r="P135" i="18"/>
  <c r="BI133" i="18"/>
  <c r="BH133" i="18"/>
  <c r="BG133" i="18"/>
  <c r="BF133" i="18"/>
  <c r="T133" i="18"/>
  <c r="R133" i="18"/>
  <c r="P133" i="18"/>
  <c r="BI131" i="18"/>
  <c r="BH131" i="18"/>
  <c r="BG131" i="18"/>
  <c r="BF131" i="18"/>
  <c r="T131" i="18"/>
  <c r="R131" i="18"/>
  <c r="P131" i="18"/>
  <c r="BI129" i="18"/>
  <c r="BH129" i="18"/>
  <c r="BG129" i="18"/>
  <c r="BF129" i="18"/>
  <c r="T129" i="18"/>
  <c r="R129" i="18"/>
  <c r="P129" i="18"/>
  <c r="BI124" i="18"/>
  <c r="BH124" i="18"/>
  <c r="BG124" i="18"/>
  <c r="BF124" i="18"/>
  <c r="T124" i="18"/>
  <c r="R124" i="18"/>
  <c r="P124" i="18"/>
  <c r="BI120" i="18"/>
  <c r="BH120" i="18"/>
  <c r="BG120" i="18"/>
  <c r="BF120" i="18"/>
  <c r="T120" i="18"/>
  <c r="R120" i="18"/>
  <c r="P120" i="18"/>
  <c r="J115" i="18"/>
  <c r="J114" i="18"/>
  <c r="F114" i="18"/>
  <c r="F112" i="18"/>
  <c r="E110" i="18"/>
  <c r="J92" i="18"/>
  <c r="J91" i="18"/>
  <c r="F91" i="18"/>
  <c r="F89" i="18"/>
  <c r="E87" i="18"/>
  <c r="J18" i="18"/>
  <c r="E18" i="18"/>
  <c r="F115" i="18"/>
  <c r="J17" i="18"/>
  <c r="J12" i="18"/>
  <c r="J89" i="18" s="1"/>
  <c r="E7" i="18"/>
  <c r="E108" i="18" s="1"/>
  <c r="J39" i="17"/>
  <c r="J38" i="17"/>
  <c r="AY111" i="1" s="1"/>
  <c r="J37" i="17"/>
  <c r="AX111" i="1"/>
  <c r="BI137" i="17"/>
  <c r="BH137" i="17"/>
  <c r="BG137" i="17"/>
  <c r="BF137" i="17"/>
  <c r="T137" i="17"/>
  <c r="R137" i="17"/>
  <c r="P137" i="17"/>
  <c r="BI135" i="17"/>
  <c r="BH135" i="17"/>
  <c r="BG135" i="17"/>
  <c r="BF135" i="17"/>
  <c r="T135" i="17"/>
  <c r="R135" i="17"/>
  <c r="P135" i="17"/>
  <c r="BI133" i="17"/>
  <c r="BH133" i="17"/>
  <c r="BG133" i="17"/>
  <c r="BF133" i="17"/>
  <c r="T133" i="17"/>
  <c r="R133" i="17"/>
  <c r="P133" i="17"/>
  <c r="BI131" i="17"/>
  <c r="BH131" i="17"/>
  <c r="BG131" i="17"/>
  <c r="BF131" i="17"/>
  <c r="T131" i="17"/>
  <c r="R131" i="17"/>
  <c r="P131" i="17"/>
  <c r="BI129" i="17"/>
  <c r="BH129" i="17"/>
  <c r="BG129" i="17"/>
  <c r="BF129" i="17"/>
  <c r="T129" i="17"/>
  <c r="R129" i="17"/>
  <c r="P129" i="17"/>
  <c r="BI127" i="17"/>
  <c r="BH127" i="17"/>
  <c r="BG127" i="17"/>
  <c r="BF127" i="17"/>
  <c r="T127" i="17"/>
  <c r="R127" i="17"/>
  <c r="P127" i="17"/>
  <c r="BI125" i="17"/>
  <c r="BH125" i="17"/>
  <c r="BG125" i="17"/>
  <c r="BF125" i="17"/>
  <c r="T125" i="17"/>
  <c r="R125" i="17"/>
  <c r="P125" i="17"/>
  <c r="J119" i="17"/>
  <c r="J118" i="17"/>
  <c r="F118" i="17"/>
  <c r="F116" i="17"/>
  <c r="E114" i="17"/>
  <c r="J94" i="17"/>
  <c r="J93" i="17"/>
  <c r="F93" i="17"/>
  <c r="F91" i="17"/>
  <c r="E89" i="17"/>
  <c r="J20" i="17"/>
  <c r="E20" i="17"/>
  <c r="F94" i="17"/>
  <c r="J19" i="17"/>
  <c r="J14" i="17"/>
  <c r="J91" i="17" s="1"/>
  <c r="E7" i="17"/>
  <c r="E85" i="17" s="1"/>
  <c r="J37" i="16"/>
  <c r="J36" i="16"/>
  <c r="AY110" i="1" s="1"/>
  <c r="J35" i="16"/>
  <c r="AX110" i="1"/>
  <c r="BI272" i="16"/>
  <c r="BH272" i="16"/>
  <c r="BG272" i="16"/>
  <c r="BF272" i="16"/>
  <c r="T272" i="16"/>
  <c r="R272" i="16"/>
  <c r="P272" i="16"/>
  <c r="BI267" i="16"/>
  <c r="BH267" i="16"/>
  <c r="BG267" i="16"/>
  <c r="BF267" i="16"/>
  <c r="T267" i="16"/>
  <c r="R267" i="16"/>
  <c r="P267" i="16"/>
  <c r="BI262" i="16"/>
  <c r="BH262" i="16"/>
  <c r="BG262" i="16"/>
  <c r="BF262" i="16"/>
  <c r="T262" i="16"/>
  <c r="R262" i="16"/>
  <c r="P262" i="16"/>
  <c r="BI258" i="16"/>
  <c r="BH258" i="16"/>
  <c r="BG258" i="16"/>
  <c r="BF258" i="16"/>
  <c r="T258" i="16"/>
  <c r="R258" i="16"/>
  <c r="P258" i="16"/>
  <c r="BI254" i="16"/>
  <c r="BH254" i="16"/>
  <c r="BG254" i="16"/>
  <c r="BF254" i="16"/>
  <c r="T254" i="16"/>
  <c r="R254" i="16"/>
  <c r="P254" i="16"/>
  <c r="BI251" i="16"/>
  <c r="BH251" i="16"/>
  <c r="BG251" i="16"/>
  <c r="BF251" i="16"/>
  <c r="T251" i="16"/>
  <c r="R251" i="16"/>
  <c r="P251" i="16"/>
  <c r="BI244" i="16"/>
  <c r="BH244" i="16"/>
  <c r="BG244" i="16"/>
  <c r="BF244" i="16"/>
  <c r="T244" i="16"/>
  <c r="R244" i="16"/>
  <c r="P244" i="16"/>
  <c r="BI241" i="16"/>
  <c r="BH241" i="16"/>
  <c r="BG241" i="16"/>
  <c r="BF241" i="16"/>
  <c r="T241" i="16"/>
  <c r="R241" i="16"/>
  <c r="P241" i="16"/>
  <c r="BI237" i="16"/>
  <c r="BH237" i="16"/>
  <c r="BG237" i="16"/>
  <c r="BF237" i="16"/>
  <c r="T237" i="16"/>
  <c r="R237" i="16"/>
  <c r="P237" i="16"/>
  <c r="BI234" i="16"/>
  <c r="BH234" i="16"/>
  <c r="BG234" i="16"/>
  <c r="BF234" i="16"/>
  <c r="T234" i="16"/>
  <c r="R234" i="16"/>
  <c r="P234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5" i="16"/>
  <c r="BH225" i="16"/>
  <c r="BG225" i="16"/>
  <c r="BF225" i="16"/>
  <c r="T225" i="16"/>
  <c r="R225" i="16"/>
  <c r="P225" i="16"/>
  <c r="BI221" i="16"/>
  <c r="BH221" i="16"/>
  <c r="BG221" i="16"/>
  <c r="BF221" i="16"/>
  <c r="T221" i="16"/>
  <c r="R221" i="16"/>
  <c r="P221" i="16"/>
  <c r="BI213" i="16"/>
  <c r="BH213" i="16"/>
  <c r="BG213" i="16"/>
  <c r="BF213" i="16"/>
  <c r="T213" i="16"/>
  <c r="R213" i="16"/>
  <c r="P213" i="16"/>
  <c r="BI210" i="16"/>
  <c r="BH210" i="16"/>
  <c r="BG210" i="16"/>
  <c r="BF210" i="16"/>
  <c r="T210" i="16"/>
  <c r="R210" i="16"/>
  <c r="P210" i="16"/>
  <c r="BI206" i="16"/>
  <c r="BH206" i="16"/>
  <c r="BG206" i="16"/>
  <c r="BF206" i="16"/>
  <c r="T206" i="16"/>
  <c r="R206" i="16"/>
  <c r="P206" i="16"/>
  <c r="BI203" i="16"/>
  <c r="BH203" i="16"/>
  <c r="BG203" i="16"/>
  <c r="BF203" i="16"/>
  <c r="T203" i="16"/>
  <c r="R203" i="16"/>
  <c r="P203" i="16"/>
  <c r="BI194" i="16"/>
  <c r="BH194" i="16"/>
  <c r="BG194" i="16"/>
  <c r="BF194" i="16"/>
  <c r="T194" i="16"/>
  <c r="R194" i="16"/>
  <c r="P194" i="16"/>
  <c r="BI191" i="16"/>
  <c r="BH191" i="16"/>
  <c r="BG191" i="16"/>
  <c r="BF191" i="16"/>
  <c r="T191" i="16"/>
  <c r="R191" i="16"/>
  <c r="P191" i="16"/>
  <c r="BI185" i="16"/>
  <c r="BH185" i="16"/>
  <c r="BG185" i="16"/>
  <c r="BF185" i="16"/>
  <c r="T185" i="16"/>
  <c r="T184" i="16"/>
  <c r="R185" i="16"/>
  <c r="R184" i="16"/>
  <c r="P185" i="16"/>
  <c r="P184" i="16" s="1"/>
  <c r="BI177" i="16"/>
  <c r="BH177" i="16"/>
  <c r="BG177" i="16"/>
  <c r="BF177" i="16"/>
  <c r="T177" i="16"/>
  <c r="R177" i="16"/>
  <c r="P177" i="16"/>
  <c r="BI170" i="16"/>
  <c r="BH170" i="16"/>
  <c r="BG170" i="16"/>
  <c r="BF170" i="16"/>
  <c r="T170" i="16"/>
  <c r="R170" i="16"/>
  <c r="P170" i="16"/>
  <c r="BI166" i="16"/>
  <c r="BH166" i="16"/>
  <c r="BG166" i="16"/>
  <c r="BF166" i="16"/>
  <c r="T166" i="16"/>
  <c r="T165" i="16"/>
  <c r="R166" i="16"/>
  <c r="R165" i="16"/>
  <c r="P166" i="16"/>
  <c r="P165" i="16"/>
  <c r="BI157" i="16"/>
  <c r="BH157" i="16"/>
  <c r="BG157" i="16"/>
  <c r="BF157" i="16"/>
  <c r="T157" i="16"/>
  <c r="R157" i="16"/>
  <c r="P157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6" i="16"/>
  <c r="BH146" i="16"/>
  <c r="BG146" i="16"/>
  <c r="BF146" i="16"/>
  <c r="T146" i="16"/>
  <c r="R146" i="16"/>
  <c r="P146" i="16"/>
  <c r="BI137" i="16"/>
  <c r="BH137" i="16"/>
  <c r="BG137" i="16"/>
  <c r="BF137" i="16"/>
  <c r="T137" i="16"/>
  <c r="R137" i="16"/>
  <c r="P137" i="16"/>
  <c r="BI133" i="16"/>
  <c r="BH133" i="16"/>
  <c r="BG133" i="16"/>
  <c r="BF133" i="16"/>
  <c r="T133" i="16"/>
  <c r="R133" i="16"/>
  <c r="P133" i="16"/>
  <c r="BI130" i="16"/>
  <c r="BH130" i="16"/>
  <c r="BG130" i="16"/>
  <c r="BF130" i="16"/>
  <c r="T130" i="16"/>
  <c r="R130" i="16"/>
  <c r="P130" i="16"/>
  <c r="J124" i="16"/>
  <c r="J123" i="16"/>
  <c r="F123" i="16"/>
  <c r="F121" i="16"/>
  <c r="E119" i="16"/>
  <c r="J92" i="16"/>
  <c r="J91" i="16"/>
  <c r="F91" i="16"/>
  <c r="F89" i="16"/>
  <c r="E87" i="16"/>
  <c r="J18" i="16"/>
  <c r="E18" i="16"/>
  <c r="F124" i="16" s="1"/>
  <c r="J17" i="16"/>
  <c r="J12" i="16"/>
  <c r="J89" i="16" s="1"/>
  <c r="E7" i="16"/>
  <c r="E85" i="16"/>
  <c r="J37" i="15"/>
  <c r="J36" i="15"/>
  <c r="AY108" i="1"/>
  <c r="J35" i="15"/>
  <c r="AX108" i="1"/>
  <c r="BI391" i="15"/>
  <c r="BH391" i="15"/>
  <c r="BG391" i="15"/>
  <c r="BF391" i="15"/>
  <c r="T391" i="15"/>
  <c r="T390" i="15"/>
  <c r="R391" i="15"/>
  <c r="R390" i="15"/>
  <c r="P391" i="15"/>
  <c r="P390" i="15"/>
  <c r="BI388" i="15"/>
  <c r="BH388" i="15"/>
  <c r="BG388" i="15"/>
  <c r="BF388" i="15"/>
  <c r="T388" i="15"/>
  <c r="T387" i="15" s="1"/>
  <c r="R388" i="15"/>
  <c r="R387" i="15"/>
  <c r="P388" i="15"/>
  <c r="P387" i="15"/>
  <c r="BI385" i="15"/>
  <c r="BH385" i="15"/>
  <c r="BG385" i="15"/>
  <c r="BF385" i="15"/>
  <c r="T385" i="15"/>
  <c r="T384" i="15" s="1"/>
  <c r="R385" i="15"/>
  <c r="R384" i="15" s="1"/>
  <c r="P385" i="15"/>
  <c r="P384" i="15"/>
  <c r="BI382" i="15"/>
  <c r="BH382" i="15"/>
  <c r="BG382" i="15"/>
  <c r="BF382" i="15"/>
  <c r="T382" i="15"/>
  <c r="T381" i="15"/>
  <c r="R382" i="15"/>
  <c r="R381" i="15" s="1"/>
  <c r="P382" i="15"/>
  <c r="P381" i="15" s="1"/>
  <c r="BI379" i="15"/>
  <c r="BH379" i="15"/>
  <c r="BG379" i="15"/>
  <c r="BF379" i="15"/>
  <c r="T379" i="15"/>
  <c r="T378" i="15"/>
  <c r="R379" i="15"/>
  <c r="R378" i="15"/>
  <c r="P379" i="15"/>
  <c r="P378" i="15" s="1"/>
  <c r="BI376" i="15"/>
  <c r="BH376" i="15"/>
  <c r="BG376" i="15"/>
  <c r="BF376" i="15"/>
  <c r="T376" i="15"/>
  <c r="T375" i="15"/>
  <c r="R376" i="15"/>
  <c r="R375" i="15"/>
  <c r="P376" i="15"/>
  <c r="P375" i="15"/>
  <c r="BI373" i="15"/>
  <c r="BH373" i="15"/>
  <c r="BG373" i="15"/>
  <c r="BF373" i="15"/>
  <c r="T373" i="15"/>
  <c r="T372" i="15"/>
  <c r="R373" i="15"/>
  <c r="R372" i="15"/>
  <c r="P373" i="15"/>
  <c r="P372" i="15"/>
  <c r="BI370" i="15"/>
  <c r="BH370" i="15"/>
  <c r="BG370" i="15"/>
  <c r="BF370" i="15"/>
  <c r="T370" i="15"/>
  <c r="T369" i="15" s="1"/>
  <c r="R370" i="15"/>
  <c r="R369" i="15"/>
  <c r="P370" i="15"/>
  <c r="P369" i="15"/>
  <c r="BI367" i="15"/>
  <c r="BH367" i="15"/>
  <c r="BG367" i="15"/>
  <c r="BF367" i="15"/>
  <c r="T367" i="15"/>
  <c r="T366" i="15" s="1"/>
  <c r="R367" i="15"/>
  <c r="R366" i="15" s="1"/>
  <c r="P367" i="15"/>
  <c r="P366" i="15"/>
  <c r="BI364" i="15"/>
  <c r="BH364" i="15"/>
  <c r="BG364" i="15"/>
  <c r="BF364" i="15"/>
  <c r="T364" i="15"/>
  <c r="T363" i="15"/>
  <c r="R364" i="15"/>
  <c r="R363" i="15" s="1"/>
  <c r="P364" i="15"/>
  <c r="P363" i="15" s="1"/>
  <c r="BI361" i="15"/>
  <c r="BH361" i="15"/>
  <c r="BG361" i="15"/>
  <c r="BF361" i="15"/>
  <c r="T361" i="15"/>
  <c r="T360" i="15"/>
  <c r="R361" i="15"/>
  <c r="R360" i="15"/>
  <c r="P361" i="15"/>
  <c r="P360" i="15" s="1"/>
  <c r="P357" i="15" s="1"/>
  <c r="P356" i="15" s="1"/>
  <c r="BI358" i="15"/>
  <c r="BH358" i="15"/>
  <c r="BG358" i="15"/>
  <c r="BF358" i="15"/>
  <c r="T358" i="15"/>
  <c r="R358" i="15"/>
  <c r="P358" i="15"/>
  <c r="BI354" i="15"/>
  <c r="BH354" i="15"/>
  <c r="BG354" i="15"/>
  <c r="BF354" i="15"/>
  <c r="T354" i="15"/>
  <c r="T353" i="15"/>
  <c r="R354" i="15"/>
  <c r="R353" i="15"/>
  <c r="P354" i="15"/>
  <c r="P353" i="15" s="1"/>
  <c r="BI351" i="15"/>
  <c r="BH351" i="15"/>
  <c r="BG351" i="15"/>
  <c r="BF351" i="15"/>
  <c r="T351" i="15"/>
  <c r="T350" i="15"/>
  <c r="R351" i="15"/>
  <c r="R350" i="15"/>
  <c r="P351" i="15"/>
  <c r="P350" i="15"/>
  <c r="BI348" i="15"/>
  <c r="BH348" i="15"/>
  <c r="BG348" i="15"/>
  <c r="BF348" i="15"/>
  <c r="T348" i="15"/>
  <c r="R348" i="15"/>
  <c r="P348" i="15"/>
  <c r="BI346" i="15"/>
  <c r="BH346" i="15"/>
  <c r="BG346" i="15"/>
  <c r="BF346" i="15"/>
  <c r="T346" i="15"/>
  <c r="R346" i="15"/>
  <c r="P346" i="15"/>
  <c r="BI343" i="15"/>
  <c r="BH343" i="15"/>
  <c r="BG343" i="15"/>
  <c r="BF343" i="15"/>
  <c r="T343" i="15"/>
  <c r="T342" i="15"/>
  <c r="R343" i="15"/>
  <c r="R342" i="15"/>
  <c r="P343" i="15"/>
  <c r="P342" i="15"/>
  <c r="BI340" i="15"/>
  <c r="BH340" i="15"/>
  <c r="BG340" i="15"/>
  <c r="BF340" i="15"/>
  <c r="T340" i="15"/>
  <c r="T339" i="15" s="1"/>
  <c r="R340" i="15"/>
  <c r="R339" i="15"/>
  <c r="P340" i="15"/>
  <c r="P339" i="15"/>
  <c r="BI337" i="15"/>
  <c r="BH337" i="15"/>
  <c r="BG337" i="15"/>
  <c r="BF337" i="15"/>
  <c r="T337" i="15"/>
  <c r="R337" i="15"/>
  <c r="P337" i="15"/>
  <c r="BI335" i="15"/>
  <c r="BH335" i="15"/>
  <c r="BG335" i="15"/>
  <c r="BF335" i="15"/>
  <c r="T335" i="15"/>
  <c r="R335" i="15"/>
  <c r="P335" i="15"/>
  <c r="BI333" i="15"/>
  <c r="BH333" i="15"/>
  <c r="BG333" i="15"/>
  <c r="BF333" i="15"/>
  <c r="T333" i="15"/>
  <c r="R333" i="15"/>
  <c r="P333" i="15"/>
  <c r="BI330" i="15"/>
  <c r="BH330" i="15"/>
  <c r="BG330" i="15"/>
  <c r="BF330" i="15"/>
  <c r="T330" i="15"/>
  <c r="T329" i="15"/>
  <c r="R330" i="15"/>
  <c r="R329" i="15"/>
  <c r="P330" i="15"/>
  <c r="P329" i="15"/>
  <c r="BI327" i="15"/>
  <c r="BH327" i="15"/>
  <c r="BG327" i="15"/>
  <c r="BF327" i="15"/>
  <c r="T327" i="15"/>
  <c r="T326" i="15"/>
  <c r="R327" i="15"/>
  <c r="R326" i="15"/>
  <c r="P327" i="15"/>
  <c r="P326" i="15"/>
  <c r="BI324" i="15"/>
  <c r="BH324" i="15"/>
  <c r="BG324" i="15"/>
  <c r="BF324" i="15"/>
  <c r="T324" i="15"/>
  <c r="T323" i="15" s="1"/>
  <c r="R324" i="15"/>
  <c r="R323" i="15"/>
  <c r="P324" i="15"/>
  <c r="P323" i="15"/>
  <c r="BI321" i="15"/>
  <c r="BH321" i="15"/>
  <c r="BG321" i="15"/>
  <c r="BF321" i="15"/>
  <c r="T321" i="15"/>
  <c r="T320" i="15" s="1"/>
  <c r="R321" i="15"/>
  <c r="R320" i="15" s="1"/>
  <c r="P321" i="15"/>
  <c r="P320" i="15"/>
  <c r="BI318" i="15"/>
  <c r="BH318" i="15"/>
  <c r="BG318" i="15"/>
  <c r="BF318" i="15"/>
  <c r="T318" i="15"/>
  <c r="T317" i="15"/>
  <c r="R318" i="15"/>
  <c r="R317" i="15" s="1"/>
  <c r="P318" i="15"/>
  <c r="P317" i="15" s="1"/>
  <c r="BI315" i="15"/>
  <c r="BH315" i="15"/>
  <c r="BG315" i="15"/>
  <c r="BF315" i="15"/>
  <c r="T315" i="15"/>
  <c r="T314" i="15"/>
  <c r="R315" i="15"/>
  <c r="R314" i="15"/>
  <c r="P315" i="15"/>
  <c r="P314" i="15" s="1"/>
  <c r="BI312" i="15"/>
  <c r="BH312" i="15"/>
  <c r="BG312" i="15"/>
  <c r="BF312" i="15"/>
  <c r="T312" i="15"/>
  <c r="T311" i="15"/>
  <c r="R312" i="15"/>
  <c r="R311" i="15"/>
  <c r="P312" i="15"/>
  <c r="P311" i="15"/>
  <c r="BI309" i="15"/>
  <c r="BH309" i="15"/>
  <c r="BG309" i="15"/>
  <c r="BF309" i="15"/>
  <c r="T309" i="15"/>
  <c r="T308" i="15"/>
  <c r="R309" i="15"/>
  <c r="R308" i="15"/>
  <c r="P309" i="15"/>
  <c r="P308" i="15"/>
  <c r="BI306" i="15"/>
  <c r="BH306" i="15"/>
  <c r="BG306" i="15"/>
  <c r="BF306" i="15"/>
  <c r="T306" i="15"/>
  <c r="R306" i="15"/>
  <c r="P306" i="15"/>
  <c r="BI304" i="15"/>
  <c r="BH304" i="15"/>
  <c r="BG304" i="15"/>
  <c r="BF304" i="15"/>
  <c r="T304" i="15"/>
  <c r="R304" i="15"/>
  <c r="P304" i="15"/>
  <c r="BI302" i="15"/>
  <c r="BH302" i="15"/>
  <c r="BG302" i="15"/>
  <c r="BF302" i="15"/>
  <c r="T302" i="15"/>
  <c r="R302" i="15"/>
  <c r="P302" i="15"/>
  <c r="BI300" i="15"/>
  <c r="BH300" i="15"/>
  <c r="BG300" i="15"/>
  <c r="BF300" i="15"/>
  <c r="T300" i="15"/>
  <c r="R300" i="15"/>
  <c r="P300" i="15"/>
  <c r="BI297" i="15"/>
  <c r="BH297" i="15"/>
  <c r="BG297" i="15"/>
  <c r="BF297" i="15"/>
  <c r="T297" i="15"/>
  <c r="T296" i="15"/>
  <c r="R297" i="15"/>
  <c r="R296" i="15"/>
  <c r="P297" i="15"/>
  <c r="P296" i="15"/>
  <c r="BI294" i="15"/>
  <c r="BH294" i="15"/>
  <c r="BG294" i="15"/>
  <c r="BF294" i="15"/>
  <c r="T294" i="15"/>
  <c r="T293" i="15"/>
  <c r="R294" i="15"/>
  <c r="R293" i="15"/>
  <c r="P294" i="15"/>
  <c r="P293" i="15"/>
  <c r="BI291" i="15"/>
  <c r="BH291" i="15"/>
  <c r="BG291" i="15"/>
  <c r="BF291" i="15"/>
  <c r="T291" i="15"/>
  <c r="R291" i="15"/>
  <c r="P291" i="15"/>
  <c r="BI289" i="15"/>
  <c r="BH289" i="15"/>
  <c r="BG289" i="15"/>
  <c r="BF289" i="15"/>
  <c r="T289" i="15"/>
  <c r="R289" i="15"/>
  <c r="P289" i="15"/>
  <c r="BI286" i="15"/>
  <c r="BH286" i="15"/>
  <c r="BG286" i="15"/>
  <c r="BF286" i="15"/>
  <c r="T286" i="15"/>
  <c r="R286" i="15"/>
  <c r="P286" i="15"/>
  <c r="BI284" i="15"/>
  <c r="BH284" i="15"/>
  <c r="BG284" i="15"/>
  <c r="BF284" i="15"/>
  <c r="T284" i="15"/>
  <c r="R284" i="15"/>
  <c r="P284" i="15"/>
  <c r="BI281" i="15"/>
  <c r="BH281" i="15"/>
  <c r="BG281" i="15"/>
  <c r="BF281" i="15"/>
  <c r="T281" i="15"/>
  <c r="T280" i="15"/>
  <c r="R281" i="15"/>
  <c r="R280" i="15"/>
  <c r="P281" i="15"/>
  <c r="P280" i="15"/>
  <c r="BI277" i="15"/>
  <c r="BH277" i="15"/>
  <c r="BG277" i="15"/>
  <c r="BF277" i="15"/>
  <c r="T277" i="15"/>
  <c r="R277" i="15"/>
  <c r="P277" i="15"/>
  <c r="BI275" i="15"/>
  <c r="BH275" i="15"/>
  <c r="BG275" i="15"/>
  <c r="BF275" i="15"/>
  <c r="T275" i="15"/>
  <c r="R275" i="15"/>
  <c r="P275" i="15"/>
  <c r="BI273" i="15"/>
  <c r="BH273" i="15"/>
  <c r="BG273" i="15"/>
  <c r="BF273" i="15"/>
  <c r="T273" i="15"/>
  <c r="R273" i="15"/>
  <c r="P273" i="15"/>
  <c r="BI270" i="15"/>
  <c r="BH270" i="15"/>
  <c r="BG270" i="15"/>
  <c r="BF270" i="15"/>
  <c r="T270" i="15"/>
  <c r="T269" i="15"/>
  <c r="R270" i="15"/>
  <c r="R269" i="15"/>
  <c r="P270" i="15"/>
  <c r="P269" i="15"/>
  <c r="BI267" i="15"/>
  <c r="BH267" i="15"/>
  <c r="BG267" i="15"/>
  <c r="BF267" i="15"/>
  <c r="T267" i="15"/>
  <c r="R267" i="15"/>
  <c r="P267" i="15"/>
  <c r="BI265" i="15"/>
  <c r="BH265" i="15"/>
  <c r="BG265" i="15"/>
  <c r="BF265" i="15"/>
  <c r="T265" i="15"/>
  <c r="R265" i="15"/>
  <c r="P265" i="15"/>
  <c r="BI263" i="15"/>
  <c r="BH263" i="15"/>
  <c r="BG263" i="15"/>
  <c r="BF263" i="15"/>
  <c r="T263" i="15"/>
  <c r="R263" i="15"/>
  <c r="P263" i="15"/>
  <c r="BI260" i="15"/>
  <c r="BH260" i="15"/>
  <c r="BG260" i="15"/>
  <c r="BF260" i="15"/>
  <c r="T260" i="15"/>
  <c r="R260" i="15"/>
  <c r="P260" i="15"/>
  <c r="BI258" i="15"/>
  <c r="BH258" i="15"/>
  <c r="BG258" i="15"/>
  <c r="BF258" i="15"/>
  <c r="T258" i="15"/>
  <c r="R258" i="15"/>
  <c r="P258" i="15"/>
  <c r="BI255" i="15"/>
  <c r="BH255" i="15"/>
  <c r="BG255" i="15"/>
  <c r="BF255" i="15"/>
  <c r="T255" i="15"/>
  <c r="T254" i="15"/>
  <c r="R255" i="15"/>
  <c r="R254" i="15" s="1"/>
  <c r="P255" i="15"/>
  <c r="P254" i="15" s="1"/>
  <c r="BI252" i="15"/>
  <c r="BH252" i="15"/>
  <c r="BG252" i="15"/>
  <c r="BF252" i="15"/>
  <c r="T252" i="15"/>
  <c r="T251" i="15"/>
  <c r="R252" i="15"/>
  <c r="R251" i="15"/>
  <c r="P252" i="15"/>
  <c r="P251" i="15" s="1"/>
  <c r="BI249" i="15"/>
  <c r="BH249" i="15"/>
  <c r="BG249" i="15"/>
  <c r="BF249" i="15"/>
  <c r="T249" i="15"/>
  <c r="T248" i="15"/>
  <c r="R249" i="15"/>
  <c r="R248" i="15"/>
  <c r="P249" i="15"/>
  <c r="P248" i="15"/>
  <c r="BI244" i="15"/>
  <c r="BH244" i="15"/>
  <c r="BG244" i="15"/>
  <c r="BF244" i="15"/>
  <c r="T244" i="15"/>
  <c r="T243" i="15"/>
  <c r="R244" i="15"/>
  <c r="R243" i="15"/>
  <c r="P244" i="15"/>
  <c r="P243" i="15"/>
  <c r="BI241" i="15"/>
  <c r="BH241" i="15"/>
  <c r="BG241" i="15"/>
  <c r="BF241" i="15"/>
  <c r="T241" i="15"/>
  <c r="R241" i="15"/>
  <c r="P241" i="15"/>
  <c r="BI239" i="15"/>
  <c r="BH239" i="15"/>
  <c r="BG239" i="15"/>
  <c r="BF239" i="15"/>
  <c r="T239" i="15"/>
  <c r="R239" i="15"/>
  <c r="P239" i="15"/>
  <c r="BI237" i="15"/>
  <c r="BH237" i="15"/>
  <c r="BG237" i="15"/>
  <c r="BF237" i="15"/>
  <c r="T237" i="15"/>
  <c r="R237" i="15"/>
  <c r="P237" i="15"/>
  <c r="BI235" i="15"/>
  <c r="BH235" i="15"/>
  <c r="BG235" i="15"/>
  <c r="BF235" i="15"/>
  <c r="T235" i="15"/>
  <c r="R235" i="15"/>
  <c r="P235" i="15"/>
  <c r="BI233" i="15"/>
  <c r="BH233" i="15"/>
  <c r="BG233" i="15"/>
  <c r="BF233" i="15"/>
  <c r="T233" i="15"/>
  <c r="R233" i="15"/>
  <c r="P233" i="15"/>
  <c r="BI231" i="15"/>
  <c r="BH231" i="15"/>
  <c r="BG231" i="15"/>
  <c r="BF231" i="15"/>
  <c r="T231" i="15"/>
  <c r="R231" i="15"/>
  <c r="P231" i="15"/>
  <c r="BI228" i="15"/>
  <c r="BH228" i="15"/>
  <c r="BG228" i="15"/>
  <c r="BF228" i="15"/>
  <c r="T228" i="15"/>
  <c r="T227" i="15"/>
  <c r="R228" i="15"/>
  <c r="R227" i="15"/>
  <c r="P228" i="15"/>
  <c r="P227" i="15" s="1"/>
  <c r="BI225" i="15"/>
  <c r="BH225" i="15"/>
  <c r="BG225" i="15"/>
  <c r="BF225" i="15"/>
  <c r="T225" i="15"/>
  <c r="R225" i="15"/>
  <c r="P225" i="15"/>
  <c r="BI223" i="15"/>
  <c r="BH223" i="15"/>
  <c r="BG223" i="15"/>
  <c r="BF223" i="15"/>
  <c r="T223" i="15"/>
  <c r="R223" i="15"/>
  <c r="P223" i="15"/>
  <c r="BI221" i="15"/>
  <c r="BH221" i="15"/>
  <c r="BG221" i="15"/>
  <c r="BF221" i="15"/>
  <c r="T221" i="15"/>
  <c r="R221" i="15"/>
  <c r="P221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1" i="15"/>
  <c r="BH211" i="15"/>
  <c r="BG211" i="15"/>
  <c r="BF211" i="15"/>
  <c r="T211" i="15"/>
  <c r="R211" i="15"/>
  <c r="P211" i="15"/>
  <c r="BI209" i="15"/>
  <c r="BH209" i="15"/>
  <c r="BG209" i="15"/>
  <c r="BF209" i="15"/>
  <c r="T209" i="15"/>
  <c r="R209" i="15"/>
  <c r="P209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7" i="15"/>
  <c r="BH197" i="15"/>
  <c r="BG197" i="15"/>
  <c r="BF197" i="15"/>
  <c r="T197" i="15"/>
  <c r="R197" i="15"/>
  <c r="P197" i="15"/>
  <c r="BI195" i="15"/>
  <c r="BH195" i="15"/>
  <c r="BG195" i="15"/>
  <c r="BF195" i="15"/>
  <c r="T195" i="15"/>
  <c r="R195" i="15"/>
  <c r="P195" i="15"/>
  <c r="BI193" i="15"/>
  <c r="BH193" i="15"/>
  <c r="BG193" i="15"/>
  <c r="BF193" i="15"/>
  <c r="T193" i="15"/>
  <c r="R193" i="15"/>
  <c r="P193" i="15"/>
  <c r="BI191" i="15"/>
  <c r="BH191" i="15"/>
  <c r="BG191" i="15"/>
  <c r="BF191" i="15"/>
  <c r="T191" i="15"/>
  <c r="R191" i="15"/>
  <c r="P191" i="15"/>
  <c r="BI189" i="15"/>
  <c r="BH189" i="15"/>
  <c r="BG189" i="15"/>
  <c r="BF189" i="15"/>
  <c r="T189" i="15"/>
  <c r="R189" i="15"/>
  <c r="P189" i="15"/>
  <c r="BI187" i="15"/>
  <c r="BH187" i="15"/>
  <c r="BG187" i="15"/>
  <c r="BF187" i="15"/>
  <c r="T187" i="15"/>
  <c r="R187" i="15"/>
  <c r="P187" i="15"/>
  <c r="BI185" i="15"/>
  <c r="BH185" i="15"/>
  <c r="BG185" i="15"/>
  <c r="BF185" i="15"/>
  <c r="T185" i="15"/>
  <c r="R185" i="15"/>
  <c r="P185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3" i="15"/>
  <c r="BH173" i="15"/>
  <c r="BG173" i="15"/>
  <c r="BF173" i="15"/>
  <c r="T173" i="15"/>
  <c r="T172" i="15" s="1"/>
  <c r="R173" i="15"/>
  <c r="R172" i="15"/>
  <c r="P173" i="15"/>
  <c r="P172" i="15" s="1"/>
  <c r="J167" i="15"/>
  <c r="J166" i="15"/>
  <c r="F166" i="15"/>
  <c r="F164" i="15"/>
  <c r="E162" i="15"/>
  <c r="J92" i="15"/>
  <c r="J91" i="15"/>
  <c r="F91" i="15"/>
  <c r="F89" i="15"/>
  <c r="E87" i="15"/>
  <c r="J18" i="15"/>
  <c r="E18" i="15"/>
  <c r="F92" i="15"/>
  <c r="J17" i="15"/>
  <c r="J12" i="15"/>
  <c r="J164" i="15" s="1"/>
  <c r="E7" i="15"/>
  <c r="E160" i="15" s="1"/>
  <c r="J297" i="14"/>
  <c r="J127" i="14" s="1"/>
  <c r="J241" i="14"/>
  <c r="J37" i="14"/>
  <c r="J36" i="14"/>
  <c r="AY107" i="1" s="1"/>
  <c r="J35" i="14"/>
  <c r="AX107" i="1"/>
  <c r="BI369" i="14"/>
  <c r="BH369" i="14"/>
  <c r="BG369" i="14"/>
  <c r="BF369" i="14"/>
  <c r="T369" i="14"/>
  <c r="T368" i="14"/>
  <c r="R369" i="14"/>
  <c r="R368" i="14" s="1"/>
  <c r="P369" i="14"/>
  <c r="P368" i="14" s="1"/>
  <c r="BI366" i="14"/>
  <c r="BH366" i="14"/>
  <c r="BG366" i="14"/>
  <c r="BF366" i="14"/>
  <c r="T366" i="14"/>
  <c r="T365" i="14"/>
  <c r="R366" i="14"/>
  <c r="R365" i="14"/>
  <c r="P366" i="14"/>
  <c r="P365" i="14" s="1"/>
  <c r="BI363" i="14"/>
  <c r="BH363" i="14"/>
  <c r="BG363" i="14"/>
  <c r="BF363" i="14"/>
  <c r="T363" i="14"/>
  <c r="T362" i="14"/>
  <c r="R363" i="14"/>
  <c r="R362" i="14"/>
  <c r="P363" i="14"/>
  <c r="P362" i="14"/>
  <c r="BI360" i="14"/>
  <c r="BH360" i="14"/>
  <c r="BG360" i="14"/>
  <c r="BF360" i="14"/>
  <c r="T360" i="14"/>
  <c r="T359" i="14"/>
  <c r="R360" i="14"/>
  <c r="R359" i="14"/>
  <c r="P360" i="14"/>
  <c r="P359" i="14"/>
  <c r="BI357" i="14"/>
  <c r="BH357" i="14"/>
  <c r="BG357" i="14"/>
  <c r="BF357" i="14"/>
  <c r="T357" i="14"/>
  <c r="T356" i="14" s="1"/>
  <c r="R357" i="14"/>
  <c r="R356" i="14"/>
  <c r="P357" i="14"/>
  <c r="P356" i="14"/>
  <c r="BI354" i="14"/>
  <c r="BH354" i="14"/>
  <c r="BG354" i="14"/>
  <c r="BF354" i="14"/>
  <c r="T354" i="14"/>
  <c r="T353" i="14" s="1"/>
  <c r="R354" i="14"/>
  <c r="R353" i="14" s="1"/>
  <c r="P354" i="14"/>
  <c r="P353" i="14"/>
  <c r="BI351" i="14"/>
  <c r="BH351" i="14"/>
  <c r="BG351" i="14"/>
  <c r="BF351" i="14"/>
  <c r="T351" i="14"/>
  <c r="T350" i="14"/>
  <c r="R351" i="14"/>
  <c r="R350" i="14" s="1"/>
  <c r="P351" i="14"/>
  <c r="P350" i="14" s="1"/>
  <c r="BI348" i="14"/>
  <c r="BH348" i="14"/>
  <c r="BG348" i="14"/>
  <c r="BF348" i="14"/>
  <c r="T348" i="14"/>
  <c r="T347" i="14"/>
  <c r="R348" i="14"/>
  <c r="R347" i="14"/>
  <c r="P348" i="14"/>
  <c r="P347" i="14" s="1"/>
  <c r="BI345" i="14"/>
  <c r="BH345" i="14"/>
  <c r="BG345" i="14"/>
  <c r="BF345" i="14"/>
  <c r="T345" i="14"/>
  <c r="T344" i="14"/>
  <c r="R345" i="14"/>
  <c r="R344" i="14"/>
  <c r="P345" i="14"/>
  <c r="P344" i="14"/>
  <c r="BI342" i="14"/>
  <c r="BH342" i="14"/>
  <c r="BG342" i="14"/>
  <c r="BF342" i="14"/>
  <c r="T342" i="14"/>
  <c r="T341" i="14"/>
  <c r="R342" i="14"/>
  <c r="R341" i="14"/>
  <c r="P342" i="14"/>
  <c r="P341" i="14"/>
  <c r="BI339" i="14"/>
  <c r="BH339" i="14"/>
  <c r="BG339" i="14"/>
  <c r="BF339" i="14"/>
  <c r="T339" i="14"/>
  <c r="T338" i="14" s="1"/>
  <c r="R339" i="14"/>
  <c r="R338" i="14"/>
  <c r="P339" i="14"/>
  <c r="P338" i="14"/>
  <c r="BI336" i="14"/>
  <c r="BH336" i="14"/>
  <c r="BG336" i="14"/>
  <c r="BF336" i="14"/>
  <c r="T336" i="14"/>
  <c r="R336" i="14"/>
  <c r="P336" i="14"/>
  <c r="BI332" i="14"/>
  <c r="BH332" i="14"/>
  <c r="BG332" i="14"/>
  <c r="BF332" i="14"/>
  <c r="T332" i="14"/>
  <c r="T331" i="14" s="1"/>
  <c r="R332" i="14"/>
  <c r="R331" i="14" s="1"/>
  <c r="P332" i="14"/>
  <c r="P331" i="14"/>
  <c r="BI329" i="14"/>
  <c r="BH329" i="14"/>
  <c r="BG329" i="14"/>
  <c r="BF329" i="14"/>
  <c r="T329" i="14"/>
  <c r="T328" i="14" s="1"/>
  <c r="R329" i="14"/>
  <c r="R328" i="14" s="1"/>
  <c r="P329" i="14"/>
  <c r="P328" i="14" s="1"/>
  <c r="BI326" i="14"/>
  <c r="BH326" i="14"/>
  <c r="BG326" i="14"/>
  <c r="BF326" i="14"/>
  <c r="T326" i="14"/>
  <c r="R326" i="14"/>
  <c r="P326" i="14"/>
  <c r="BI324" i="14"/>
  <c r="BH324" i="14"/>
  <c r="BG324" i="14"/>
  <c r="BF324" i="14"/>
  <c r="T324" i="14"/>
  <c r="R324" i="14"/>
  <c r="P324" i="14"/>
  <c r="BI321" i="14"/>
  <c r="BH321" i="14"/>
  <c r="BG321" i="14"/>
  <c r="BF321" i="14"/>
  <c r="T321" i="14"/>
  <c r="T320" i="14" s="1"/>
  <c r="R321" i="14"/>
  <c r="R320" i="14" s="1"/>
  <c r="P321" i="14"/>
  <c r="P320" i="14" s="1"/>
  <c r="BI318" i="14"/>
  <c r="BH318" i="14"/>
  <c r="BG318" i="14"/>
  <c r="BF318" i="14"/>
  <c r="T318" i="14"/>
  <c r="T317" i="14"/>
  <c r="R318" i="14"/>
  <c r="R317" i="14" s="1"/>
  <c r="P318" i="14"/>
  <c r="P317" i="14" s="1"/>
  <c r="BI315" i="14"/>
  <c r="BH315" i="14"/>
  <c r="BG315" i="14"/>
  <c r="BF315" i="14"/>
  <c r="T315" i="14"/>
  <c r="R315" i="14"/>
  <c r="P315" i="14"/>
  <c r="BI313" i="14"/>
  <c r="BH313" i="14"/>
  <c r="BG313" i="14"/>
  <c r="BF313" i="14"/>
  <c r="T313" i="14"/>
  <c r="R313" i="14"/>
  <c r="P313" i="14"/>
  <c r="BI311" i="14"/>
  <c r="BH311" i="14"/>
  <c r="BG311" i="14"/>
  <c r="BF311" i="14"/>
  <c r="T311" i="14"/>
  <c r="R311" i="14"/>
  <c r="P311" i="14"/>
  <c r="BI308" i="14"/>
  <c r="BH308" i="14"/>
  <c r="BG308" i="14"/>
  <c r="BF308" i="14"/>
  <c r="T308" i="14"/>
  <c r="R308" i="14"/>
  <c r="P308" i="14"/>
  <c r="BI306" i="14"/>
  <c r="BH306" i="14"/>
  <c r="BG306" i="14"/>
  <c r="BF306" i="14"/>
  <c r="T306" i="14"/>
  <c r="R306" i="14"/>
  <c r="P306" i="14"/>
  <c r="BI304" i="14"/>
  <c r="BH304" i="14"/>
  <c r="BG304" i="14"/>
  <c r="BF304" i="14"/>
  <c r="T304" i="14"/>
  <c r="R304" i="14"/>
  <c r="P304" i="14"/>
  <c r="BI302" i="14"/>
  <c r="BH302" i="14"/>
  <c r="BG302" i="14"/>
  <c r="BF302" i="14"/>
  <c r="T302" i="14"/>
  <c r="R302" i="14"/>
  <c r="P302" i="14"/>
  <c r="BI299" i="14"/>
  <c r="BH299" i="14"/>
  <c r="BG299" i="14"/>
  <c r="BF299" i="14"/>
  <c r="T299" i="14"/>
  <c r="T298" i="14"/>
  <c r="R299" i="14"/>
  <c r="R298" i="14"/>
  <c r="P299" i="14"/>
  <c r="P298" i="14"/>
  <c r="BI295" i="14"/>
  <c r="BH295" i="14"/>
  <c r="BG295" i="14"/>
  <c r="BF295" i="14"/>
  <c r="T295" i="14"/>
  <c r="T294" i="14" s="1"/>
  <c r="R295" i="14"/>
  <c r="R294" i="14"/>
  <c r="P295" i="14"/>
  <c r="P294" i="14" s="1"/>
  <c r="BI292" i="14"/>
  <c r="BH292" i="14"/>
  <c r="BG292" i="14"/>
  <c r="BF292" i="14"/>
  <c r="T292" i="14"/>
  <c r="T291" i="14"/>
  <c r="R292" i="14"/>
  <c r="R291" i="14" s="1"/>
  <c r="P292" i="14"/>
  <c r="P291" i="14"/>
  <c r="BI289" i="14"/>
  <c r="BH289" i="14"/>
  <c r="BG289" i="14"/>
  <c r="BF289" i="14"/>
  <c r="T289" i="14"/>
  <c r="T288" i="14" s="1"/>
  <c r="R289" i="14"/>
  <c r="R288" i="14"/>
  <c r="P289" i="14"/>
  <c r="P288" i="14" s="1"/>
  <c r="BI286" i="14"/>
  <c r="BH286" i="14"/>
  <c r="BG286" i="14"/>
  <c r="BF286" i="14"/>
  <c r="T286" i="14"/>
  <c r="T285" i="14" s="1"/>
  <c r="R286" i="14"/>
  <c r="R285" i="14" s="1"/>
  <c r="P286" i="14"/>
  <c r="P285" i="14"/>
  <c r="BI283" i="14"/>
  <c r="BH283" i="14"/>
  <c r="BG283" i="14"/>
  <c r="BF283" i="14"/>
  <c r="T283" i="14"/>
  <c r="T282" i="14" s="1"/>
  <c r="R283" i="14"/>
  <c r="R282" i="14" s="1"/>
  <c r="P283" i="14"/>
  <c r="P282" i="14" s="1"/>
  <c r="BI280" i="14"/>
  <c r="BH280" i="14"/>
  <c r="BG280" i="14"/>
  <c r="BF280" i="14"/>
  <c r="T280" i="14"/>
  <c r="R280" i="14"/>
  <c r="P280" i="14"/>
  <c r="BI278" i="14"/>
  <c r="BH278" i="14"/>
  <c r="BG278" i="14"/>
  <c r="BF278" i="14"/>
  <c r="T278" i="14"/>
  <c r="R278" i="14"/>
  <c r="P278" i="14"/>
  <c r="BI276" i="14"/>
  <c r="BH276" i="14"/>
  <c r="BG276" i="14"/>
  <c r="BF276" i="14"/>
  <c r="T276" i="14"/>
  <c r="R276" i="14"/>
  <c r="P276" i="14"/>
  <c r="BI273" i="14"/>
  <c r="BH273" i="14"/>
  <c r="BG273" i="14"/>
  <c r="BF273" i="14"/>
  <c r="T273" i="14"/>
  <c r="R273" i="14"/>
  <c r="P273" i="14"/>
  <c r="BI271" i="14"/>
  <c r="BH271" i="14"/>
  <c r="BG271" i="14"/>
  <c r="BF271" i="14"/>
  <c r="T271" i="14"/>
  <c r="R271" i="14"/>
  <c r="P271" i="14"/>
  <c r="BI268" i="14"/>
  <c r="BH268" i="14"/>
  <c r="BG268" i="14"/>
  <c r="BF268" i="14"/>
  <c r="T268" i="14"/>
  <c r="R268" i="14"/>
  <c r="P268" i="14"/>
  <c r="BI266" i="14"/>
  <c r="BH266" i="14"/>
  <c r="BG266" i="14"/>
  <c r="BF266" i="14"/>
  <c r="T266" i="14"/>
  <c r="R266" i="14"/>
  <c r="P266" i="14"/>
  <c r="BI263" i="14"/>
  <c r="BH263" i="14"/>
  <c r="BG263" i="14"/>
  <c r="BF263" i="14"/>
  <c r="T263" i="14"/>
  <c r="T262" i="14"/>
  <c r="R263" i="14"/>
  <c r="R262" i="14"/>
  <c r="P263" i="14"/>
  <c r="P262" i="14"/>
  <c r="BI259" i="14"/>
  <c r="BH259" i="14"/>
  <c r="BG259" i="14"/>
  <c r="BF259" i="14"/>
  <c r="T259" i="14"/>
  <c r="R259" i="14"/>
  <c r="P259" i="14"/>
  <c r="BI257" i="14"/>
  <c r="BH257" i="14"/>
  <c r="BG257" i="14"/>
  <c r="BF257" i="14"/>
  <c r="T257" i="14"/>
  <c r="R257" i="14"/>
  <c r="P257" i="14"/>
  <c r="BI255" i="14"/>
  <c r="BH255" i="14"/>
  <c r="BG255" i="14"/>
  <c r="BF255" i="14"/>
  <c r="T255" i="14"/>
  <c r="R255" i="14"/>
  <c r="P255" i="14"/>
  <c r="BI252" i="14"/>
  <c r="BH252" i="14"/>
  <c r="BG252" i="14"/>
  <c r="BF252" i="14"/>
  <c r="T252" i="14"/>
  <c r="T251" i="14"/>
  <c r="R252" i="14"/>
  <c r="R251" i="14" s="1"/>
  <c r="P252" i="14"/>
  <c r="P251" i="14"/>
  <c r="BI249" i="14"/>
  <c r="BH249" i="14"/>
  <c r="BG249" i="14"/>
  <c r="BF249" i="14"/>
  <c r="T249" i="14"/>
  <c r="T248" i="14" s="1"/>
  <c r="R249" i="14"/>
  <c r="R248" i="14"/>
  <c r="P249" i="14"/>
  <c r="P248" i="14" s="1"/>
  <c r="BI246" i="14"/>
  <c r="BH246" i="14"/>
  <c r="BG246" i="14"/>
  <c r="BF246" i="14"/>
  <c r="T246" i="14"/>
  <c r="T245" i="14" s="1"/>
  <c r="R246" i="14"/>
  <c r="R245" i="14" s="1"/>
  <c r="P246" i="14"/>
  <c r="P245" i="14"/>
  <c r="BI243" i="14"/>
  <c r="BH243" i="14"/>
  <c r="BG243" i="14"/>
  <c r="BF243" i="14"/>
  <c r="T243" i="14"/>
  <c r="T242" i="14" s="1"/>
  <c r="R243" i="14"/>
  <c r="R242" i="14" s="1"/>
  <c r="P243" i="14"/>
  <c r="P242" i="14" s="1"/>
  <c r="J111" i="14"/>
  <c r="BI239" i="14"/>
  <c r="BH239" i="14"/>
  <c r="BG239" i="14"/>
  <c r="BF239" i="14"/>
  <c r="T239" i="14"/>
  <c r="T238" i="14"/>
  <c r="R239" i="14"/>
  <c r="R238" i="14"/>
  <c r="P239" i="14"/>
  <c r="P238" i="14"/>
  <c r="BI236" i="14"/>
  <c r="BH236" i="14"/>
  <c r="BG236" i="14"/>
  <c r="BF236" i="14"/>
  <c r="T236" i="14"/>
  <c r="T235" i="14"/>
  <c r="R236" i="14"/>
  <c r="R235" i="14"/>
  <c r="P236" i="14"/>
  <c r="P235" i="14"/>
  <c r="BI231" i="14"/>
  <c r="BH231" i="14"/>
  <c r="BG231" i="14"/>
  <c r="BF231" i="14"/>
  <c r="T231" i="14"/>
  <c r="T230" i="14" s="1"/>
  <c r="R231" i="14"/>
  <c r="R230" i="14"/>
  <c r="P231" i="14"/>
  <c r="P230" i="14"/>
  <c r="BI228" i="14"/>
  <c r="BH228" i="14"/>
  <c r="BG228" i="14"/>
  <c r="BF228" i="14"/>
  <c r="T228" i="14"/>
  <c r="R228" i="14"/>
  <c r="P228" i="14"/>
  <c r="BI226" i="14"/>
  <c r="BH226" i="14"/>
  <c r="BG226" i="14"/>
  <c r="BF226" i="14"/>
  <c r="T226" i="14"/>
  <c r="R226" i="14"/>
  <c r="P226" i="14"/>
  <c r="BI224" i="14"/>
  <c r="BH224" i="14"/>
  <c r="BG224" i="14"/>
  <c r="BF224" i="14"/>
  <c r="T224" i="14"/>
  <c r="R224" i="14"/>
  <c r="P224" i="14"/>
  <c r="BI222" i="14"/>
  <c r="BH222" i="14"/>
  <c r="BG222" i="14"/>
  <c r="BF222" i="14"/>
  <c r="T222" i="14"/>
  <c r="R222" i="14"/>
  <c r="P222" i="14"/>
  <c r="BI220" i="14"/>
  <c r="BH220" i="14"/>
  <c r="BG220" i="14"/>
  <c r="BF220" i="14"/>
  <c r="T220" i="14"/>
  <c r="R220" i="14"/>
  <c r="P220" i="14"/>
  <c r="BI217" i="14"/>
  <c r="BH217" i="14"/>
  <c r="BG217" i="14"/>
  <c r="BF217" i="14"/>
  <c r="T217" i="14"/>
  <c r="R217" i="14"/>
  <c r="P217" i="14"/>
  <c r="BI215" i="14"/>
  <c r="BH215" i="14"/>
  <c r="BG215" i="14"/>
  <c r="BF215" i="14"/>
  <c r="T215" i="14"/>
  <c r="R215" i="14"/>
  <c r="P215" i="14"/>
  <c r="BI213" i="14"/>
  <c r="BH213" i="14"/>
  <c r="BG213" i="14"/>
  <c r="BF213" i="14"/>
  <c r="T213" i="14"/>
  <c r="R213" i="14"/>
  <c r="P213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6" i="14"/>
  <c r="BH206" i="14"/>
  <c r="BG206" i="14"/>
  <c r="BF206" i="14"/>
  <c r="T206" i="14"/>
  <c r="R206" i="14"/>
  <c r="P206" i="14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1" i="14"/>
  <c r="BH171" i="14"/>
  <c r="BG171" i="14"/>
  <c r="BF171" i="14"/>
  <c r="T171" i="14"/>
  <c r="T170" i="14" s="1"/>
  <c r="R171" i="14"/>
  <c r="R170" i="14" s="1"/>
  <c r="P171" i="14"/>
  <c r="P170" i="14" s="1"/>
  <c r="J165" i="14"/>
  <c r="J164" i="14"/>
  <c r="F164" i="14"/>
  <c r="F162" i="14"/>
  <c r="E160" i="14"/>
  <c r="J92" i="14"/>
  <c r="J91" i="14"/>
  <c r="F91" i="14"/>
  <c r="F89" i="14"/>
  <c r="E87" i="14"/>
  <c r="J18" i="14"/>
  <c r="E18" i="14"/>
  <c r="F165" i="14" s="1"/>
  <c r="J17" i="14"/>
  <c r="J12" i="14"/>
  <c r="J162" i="14" s="1"/>
  <c r="E7" i="14"/>
  <c r="E85" i="14"/>
  <c r="J37" i="13"/>
  <c r="J36" i="13"/>
  <c r="AY106" i="1"/>
  <c r="J35" i="13"/>
  <c r="AX106" i="1"/>
  <c r="BI378" i="13"/>
  <c r="BH378" i="13"/>
  <c r="BG378" i="13"/>
  <c r="BF378" i="13"/>
  <c r="T378" i="13"/>
  <c r="R378" i="13"/>
  <c r="P378" i="13"/>
  <c r="BI374" i="13"/>
  <c r="BH374" i="13"/>
  <c r="BG374" i="13"/>
  <c r="BF374" i="13"/>
  <c r="T374" i="13"/>
  <c r="R374" i="13"/>
  <c r="P374" i="13"/>
  <c r="BI365" i="13"/>
  <c r="BH365" i="13"/>
  <c r="BG365" i="13"/>
  <c r="BF365" i="13"/>
  <c r="T365" i="13"/>
  <c r="R365" i="13"/>
  <c r="P365" i="13"/>
  <c r="BI350" i="13"/>
  <c r="BH350" i="13"/>
  <c r="BG350" i="13"/>
  <c r="BF350" i="13"/>
  <c r="T350" i="13"/>
  <c r="R350" i="13"/>
  <c r="P350" i="13"/>
  <c r="BI346" i="13"/>
  <c r="BH346" i="13"/>
  <c r="BG346" i="13"/>
  <c r="BF346" i="13"/>
  <c r="T346" i="13"/>
  <c r="R346" i="13"/>
  <c r="P346" i="13"/>
  <c r="BI342" i="13"/>
  <c r="BH342" i="13"/>
  <c r="BG342" i="13"/>
  <c r="BF342" i="13"/>
  <c r="T342" i="13"/>
  <c r="R342" i="13"/>
  <c r="P342" i="13"/>
  <c r="BI339" i="13"/>
  <c r="BH339" i="13"/>
  <c r="BG339" i="13"/>
  <c r="BF339" i="13"/>
  <c r="T339" i="13"/>
  <c r="R339" i="13"/>
  <c r="P339" i="13"/>
  <c r="BI332" i="13"/>
  <c r="BH332" i="13"/>
  <c r="BG332" i="13"/>
  <c r="BF332" i="13"/>
  <c r="T332" i="13"/>
  <c r="R332" i="13"/>
  <c r="P332" i="13"/>
  <c r="BI328" i="13"/>
  <c r="BH328" i="13"/>
  <c r="BG328" i="13"/>
  <c r="BF328" i="13"/>
  <c r="T328" i="13"/>
  <c r="R328" i="13"/>
  <c r="P328" i="13"/>
  <c r="BI326" i="13"/>
  <c r="BH326" i="13"/>
  <c r="BG326" i="13"/>
  <c r="BF326" i="13"/>
  <c r="T326" i="13"/>
  <c r="R326" i="13"/>
  <c r="P326" i="13"/>
  <c r="BI323" i="13"/>
  <c r="BH323" i="13"/>
  <c r="BG323" i="13"/>
  <c r="BF323" i="13"/>
  <c r="T323" i="13"/>
  <c r="R323" i="13"/>
  <c r="P323" i="13"/>
  <c r="BI320" i="13"/>
  <c r="BH320" i="13"/>
  <c r="BG320" i="13"/>
  <c r="BF320" i="13"/>
  <c r="T320" i="13"/>
  <c r="R320" i="13"/>
  <c r="P320" i="13"/>
  <c r="BI317" i="13"/>
  <c r="BH317" i="13"/>
  <c r="BG317" i="13"/>
  <c r="BF317" i="13"/>
  <c r="T317" i="13"/>
  <c r="R317" i="13"/>
  <c r="P317" i="13"/>
  <c r="BI314" i="13"/>
  <c r="BH314" i="13"/>
  <c r="BG314" i="13"/>
  <c r="BF314" i="13"/>
  <c r="T314" i="13"/>
  <c r="R314" i="13"/>
  <c r="P314" i="13"/>
  <c r="BI311" i="13"/>
  <c r="BH311" i="13"/>
  <c r="BG311" i="13"/>
  <c r="BF311" i="13"/>
  <c r="T311" i="13"/>
  <c r="R311" i="13"/>
  <c r="P311" i="13"/>
  <c r="BI308" i="13"/>
  <c r="BH308" i="13"/>
  <c r="BG308" i="13"/>
  <c r="BF308" i="13"/>
  <c r="T308" i="13"/>
  <c r="R308" i="13"/>
  <c r="P308" i="13"/>
  <c r="BI305" i="13"/>
  <c r="BH305" i="13"/>
  <c r="BG305" i="13"/>
  <c r="BF305" i="13"/>
  <c r="T305" i="13"/>
  <c r="R305" i="13"/>
  <c r="P305" i="13"/>
  <c r="BI302" i="13"/>
  <c r="BH302" i="13"/>
  <c r="BG302" i="13"/>
  <c r="BF302" i="13"/>
  <c r="T302" i="13"/>
  <c r="R302" i="13"/>
  <c r="P302" i="13"/>
  <c r="BI299" i="13"/>
  <c r="BH299" i="13"/>
  <c r="BG299" i="13"/>
  <c r="BF299" i="13"/>
  <c r="T299" i="13"/>
  <c r="R299" i="13"/>
  <c r="P299" i="13"/>
  <c r="BI296" i="13"/>
  <c r="BH296" i="13"/>
  <c r="BG296" i="13"/>
  <c r="BF296" i="13"/>
  <c r="T296" i="13"/>
  <c r="R296" i="13"/>
  <c r="P296" i="13"/>
  <c r="BI293" i="13"/>
  <c r="BH293" i="13"/>
  <c r="BG293" i="13"/>
  <c r="BF293" i="13"/>
  <c r="T293" i="13"/>
  <c r="R293" i="13"/>
  <c r="P293" i="13"/>
  <c r="BI290" i="13"/>
  <c r="BH290" i="13"/>
  <c r="BG290" i="13"/>
  <c r="BF290" i="13"/>
  <c r="T290" i="13"/>
  <c r="R290" i="13"/>
  <c r="P290" i="13"/>
  <c r="BI287" i="13"/>
  <c r="BH287" i="13"/>
  <c r="BG287" i="13"/>
  <c r="BF287" i="13"/>
  <c r="T287" i="13"/>
  <c r="R287" i="13"/>
  <c r="P287" i="13"/>
  <c r="BI284" i="13"/>
  <c r="BH284" i="13"/>
  <c r="BG284" i="13"/>
  <c r="BF284" i="13"/>
  <c r="T284" i="13"/>
  <c r="R284" i="13"/>
  <c r="P284" i="13"/>
  <c r="BI281" i="13"/>
  <c r="BH281" i="13"/>
  <c r="BG281" i="13"/>
  <c r="BF281" i="13"/>
  <c r="T281" i="13"/>
  <c r="R281" i="13"/>
  <c r="P281" i="13"/>
  <c r="BI278" i="13"/>
  <c r="BH278" i="13"/>
  <c r="BG278" i="13"/>
  <c r="BF278" i="13"/>
  <c r="T278" i="13"/>
  <c r="R278" i="13"/>
  <c r="P278" i="13"/>
  <c r="BI275" i="13"/>
  <c r="BH275" i="13"/>
  <c r="BG275" i="13"/>
  <c r="BF275" i="13"/>
  <c r="T275" i="13"/>
  <c r="R275" i="13"/>
  <c r="P275" i="13"/>
  <c r="BI271" i="13"/>
  <c r="BH271" i="13"/>
  <c r="BG271" i="13"/>
  <c r="BF271" i="13"/>
  <c r="T271" i="13"/>
  <c r="R271" i="13"/>
  <c r="P271" i="13"/>
  <c r="BI268" i="13"/>
  <c r="BH268" i="13"/>
  <c r="BG268" i="13"/>
  <c r="BF268" i="13"/>
  <c r="T268" i="13"/>
  <c r="R268" i="13"/>
  <c r="P268" i="13"/>
  <c r="BI265" i="13"/>
  <c r="BH265" i="13"/>
  <c r="BG265" i="13"/>
  <c r="BF265" i="13"/>
  <c r="T265" i="13"/>
  <c r="R265" i="13"/>
  <c r="P265" i="13"/>
  <c r="BI262" i="13"/>
  <c r="BH262" i="13"/>
  <c r="BG262" i="13"/>
  <c r="BF262" i="13"/>
  <c r="T262" i="13"/>
  <c r="R262" i="13"/>
  <c r="P262" i="13"/>
  <c r="BI259" i="13"/>
  <c r="BH259" i="13"/>
  <c r="BG259" i="13"/>
  <c r="BF259" i="13"/>
  <c r="T259" i="13"/>
  <c r="R259" i="13"/>
  <c r="P259" i="13"/>
  <c r="BI255" i="13"/>
  <c r="BH255" i="13"/>
  <c r="BG255" i="13"/>
  <c r="BF255" i="13"/>
  <c r="T255" i="13"/>
  <c r="R255" i="13"/>
  <c r="P255" i="13"/>
  <c r="BI252" i="13"/>
  <c r="BH252" i="13"/>
  <c r="BG252" i="13"/>
  <c r="BF252" i="13"/>
  <c r="T252" i="13"/>
  <c r="R252" i="13"/>
  <c r="P252" i="13"/>
  <c r="BI249" i="13"/>
  <c r="BH249" i="13"/>
  <c r="BG249" i="13"/>
  <c r="BF249" i="13"/>
  <c r="T249" i="13"/>
  <c r="R249" i="13"/>
  <c r="P249" i="13"/>
  <c r="BI246" i="13"/>
  <c r="BH246" i="13"/>
  <c r="BG246" i="13"/>
  <c r="BF246" i="13"/>
  <c r="T246" i="13"/>
  <c r="R246" i="13"/>
  <c r="P246" i="13"/>
  <c r="BI243" i="13"/>
  <c r="BH243" i="13"/>
  <c r="BG243" i="13"/>
  <c r="BF243" i="13"/>
  <c r="T243" i="13"/>
  <c r="R243" i="13"/>
  <c r="P243" i="13"/>
  <c r="BI240" i="13"/>
  <c r="BH240" i="13"/>
  <c r="BG240" i="13"/>
  <c r="BF240" i="13"/>
  <c r="T240" i="13"/>
  <c r="R240" i="13"/>
  <c r="P240" i="13"/>
  <c r="BI237" i="13"/>
  <c r="BH237" i="13"/>
  <c r="BG237" i="13"/>
  <c r="BF237" i="13"/>
  <c r="T237" i="13"/>
  <c r="R237" i="13"/>
  <c r="P237" i="13"/>
  <c r="BI234" i="13"/>
  <c r="BH234" i="13"/>
  <c r="BG234" i="13"/>
  <c r="BF234" i="13"/>
  <c r="T234" i="13"/>
  <c r="R234" i="13"/>
  <c r="P234" i="13"/>
  <c r="BI231" i="13"/>
  <c r="BH231" i="13"/>
  <c r="BG231" i="13"/>
  <c r="BF231" i="13"/>
  <c r="T231" i="13"/>
  <c r="R231" i="13"/>
  <c r="P231" i="13"/>
  <c r="BI228" i="13"/>
  <c r="BH228" i="13"/>
  <c r="BG228" i="13"/>
  <c r="BF228" i="13"/>
  <c r="T228" i="13"/>
  <c r="R228" i="13"/>
  <c r="P228" i="13"/>
  <c r="BI225" i="13"/>
  <c r="BH225" i="13"/>
  <c r="BG225" i="13"/>
  <c r="BF225" i="13"/>
  <c r="T225" i="13"/>
  <c r="R225" i="13"/>
  <c r="P225" i="13"/>
  <c r="BI222" i="13"/>
  <c r="BH222" i="13"/>
  <c r="BG222" i="13"/>
  <c r="BF222" i="13"/>
  <c r="T222" i="13"/>
  <c r="R222" i="13"/>
  <c r="P222" i="13"/>
  <c r="BI219" i="13"/>
  <c r="BH219" i="13"/>
  <c r="BG219" i="13"/>
  <c r="BF219" i="13"/>
  <c r="T219" i="13"/>
  <c r="R219" i="13"/>
  <c r="P219" i="13"/>
  <c r="BI216" i="13"/>
  <c r="BH216" i="13"/>
  <c r="BG216" i="13"/>
  <c r="BF216" i="13"/>
  <c r="T216" i="13"/>
  <c r="R216" i="13"/>
  <c r="P216" i="13"/>
  <c r="BI213" i="13"/>
  <c r="BH213" i="13"/>
  <c r="BG213" i="13"/>
  <c r="BF213" i="13"/>
  <c r="T213" i="13"/>
  <c r="R213" i="13"/>
  <c r="P213" i="13"/>
  <c r="BI210" i="13"/>
  <c r="BH210" i="13"/>
  <c r="BG210" i="13"/>
  <c r="BF210" i="13"/>
  <c r="T210" i="13"/>
  <c r="R210" i="13"/>
  <c r="P210" i="13"/>
  <c r="BI207" i="13"/>
  <c r="BH207" i="13"/>
  <c r="BG207" i="13"/>
  <c r="BF207" i="13"/>
  <c r="T207" i="13"/>
  <c r="R207" i="13"/>
  <c r="P207" i="13"/>
  <c r="BI204" i="13"/>
  <c r="BH204" i="13"/>
  <c r="BG204" i="13"/>
  <c r="BF204" i="13"/>
  <c r="T204" i="13"/>
  <c r="R204" i="13"/>
  <c r="P204" i="13"/>
  <c r="BI201" i="13"/>
  <c r="BH201" i="13"/>
  <c r="BG201" i="13"/>
  <c r="BF201" i="13"/>
  <c r="T201" i="13"/>
  <c r="R201" i="13"/>
  <c r="P201" i="13"/>
  <c r="BI198" i="13"/>
  <c r="BH198" i="13"/>
  <c r="BG198" i="13"/>
  <c r="BF198" i="13"/>
  <c r="T198" i="13"/>
  <c r="R198" i="13"/>
  <c r="P198" i="13"/>
  <c r="BI195" i="13"/>
  <c r="BH195" i="13"/>
  <c r="BG195" i="13"/>
  <c r="BF195" i="13"/>
  <c r="T195" i="13"/>
  <c r="R195" i="13"/>
  <c r="P195" i="13"/>
  <c r="BI192" i="13"/>
  <c r="BH192" i="13"/>
  <c r="BG192" i="13"/>
  <c r="BF192" i="13"/>
  <c r="T192" i="13"/>
  <c r="R192" i="13"/>
  <c r="P192" i="13"/>
  <c r="BI189" i="13"/>
  <c r="BH189" i="13"/>
  <c r="BG189" i="13"/>
  <c r="BF189" i="13"/>
  <c r="T189" i="13"/>
  <c r="R189" i="13"/>
  <c r="P189" i="13"/>
  <c r="BI186" i="13"/>
  <c r="BH186" i="13"/>
  <c r="BG186" i="13"/>
  <c r="BF186" i="13"/>
  <c r="T186" i="13"/>
  <c r="R186" i="13"/>
  <c r="P186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7" i="13"/>
  <c r="BH177" i="13"/>
  <c r="BG177" i="13"/>
  <c r="BF177" i="13"/>
  <c r="T177" i="13"/>
  <c r="R177" i="13"/>
  <c r="P177" i="13"/>
  <c r="BI173" i="13"/>
  <c r="BH173" i="13"/>
  <c r="BG173" i="13"/>
  <c r="BF173" i="13"/>
  <c r="T173" i="13"/>
  <c r="R173" i="13"/>
  <c r="P173" i="13"/>
  <c r="BI170" i="13"/>
  <c r="BH170" i="13"/>
  <c r="BG170" i="13"/>
  <c r="BF170" i="13"/>
  <c r="T170" i="13"/>
  <c r="R170" i="13"/>
  <c r="P170" i="13"/>
  <c r="BI167" i="13"/>
  <c r="BH167" i="13"/>
  <c r="BG167" i="13"/>
  <c r="BF167" i="13"/>
  <c r="T167" i="13"/>
  <c r="R167" i="13"/>
  <c r="P167" i="13"/>
  <c r="BI164" i="13"/>
  <c r="BH164" i="13"/>
  <c r="BG164" i="13"/>
  <c r="BF164" i="13"/>
  <c r="T164" i="13"/>
  <c r="R164" i="13"/>
  <c r="P164" i="13"/>
  <c r="BI161" i="13"/>
  <c r="BH161" i="13"/>
  <c r="BG161" i="13"/>
  <c r="BF161" i="13"/>
  <c r="T161" i="13"/>
  <c r="R161" i="13"/>
  <c r="P161" i="13"/>
  <c r="BI158" i="13"/>
  <c r="BH158" i="13"/>
  <c r="BG158" i="13"/>
  <c r="BF158" i="13"/>
  <c r="T158" i="13"/>
  <c r="R158" i="13"/>
  <c r="P158" i="13"/>
  <c r="BI155" i="13"/>
  <c r="BH155" i="13"/>
  <c r="BG155" i="13"/>
  <c r="BF155" i="13"/>
  <c r="T155" i="13"/>
  <c r="R155" i="13"/>
  <c r="P155" i="13"/>
  <c r="BI152" i="13"/>
  <c r="BH152" i="13"/>
  <c r="BG152" i="13"/>
  <c r="BF152" i="13"/>
  <c r="T152" i="13"/>
  <c r="R152" i="13"/>
  <c r="P152" i="13"/>
  <c r="BI149" i="13"/>
  <c r="BH149" i="13"/>
  <c r="BG149" i="13"/>
  <c r="BF149" i="13"/>
  <c r="T149" i="13"/>
  <c r="R149" i="13"/>
  <c r="P149" i="13"/>
  <c r="BI146" i="13"/>
  <c r="BH146" i="13"/>
  <c r="BG146" i="13"/>
  <c r="BF146" i="13"/>
  <c r="T146" i="13"/>
  <c r="R146" i="13"/>
  <c r="P146" i="13"/>
  <c r="BI143" i="13"/>
  <c r="BH143" i="13"/>
  <c r="BG143" i="13"/>
  <c r="BF143" i="13"/>
  <c r="T143" i="13"/>
  <c r="R143" i="13"/>
  <c r="P143" i="13"/>
  <c r="BI140" i="13"/>
  <c r="BH140" i="13"/>
  <c r="BG140" i="13"/>
  <c r="BF140" i="13"/>
  <c r="T140" i="13"/>
  <c r="R140" i="13"/>
  <c r="P140" i="13"/>
  <c r="BI137" i="13"/>
  <c r="BH137" i="13"/>
  <c r="BG137" i="13"/>
  <c r="BF137" i="13"/>
  <c r="T137" i="13"/>
  <c r="R137" i="13"/>
  <c r="P137" i="13"/>
  <c r="BI134" i="13"/>
  <c r="BH134" i="13"/>
  <c r="BG134" i="13"/>
  <c r="BF134" i="13"/>
  <c r="T134" i="13"/>
  <c r="R134" i="13"/>
  <c r="P134" i="13"/>
  <c r="BI131" i="13"/>
  <c r="BH131" i="13"/>
  <c r="BG131" i="13"/>
  <c r="BF131" i="13"/>
  <c r="T131" i="13"/>
  <c r="R131" i="13"/>
  <c r="P131" i="13"/>
  <c r="BI128" i="13"/>
  <c r="BH128" i="13"/>
  <c r="BG128" i="13"/>
  <c r="BF128" i="13"/>
  <c r="T128" i="13"/>
  <c r="R128" i="13"/>
  <c r="P128" i="13"/>
  <c r="BI125" i="13"/>
  <c r="BH125" i="13"/>
  <c r="BG125" i="13"/>
  <c r="BF125" i="13"/>
  <c r="T125" i="13"/>
  <c r="R125" i="13"/>
  <c r="P125" i="13"/>
  <c r="BI122" i="13"/>
  <c r="BH122" i="13"/>
  <c r="BG122" i="13"/>
  <c r="BF122" i="13"/>
  <c r="T122" i="13"/>
  <c r="R122" i="13"/>
  <c r="P122" i="13"/>
  <c r="J116" i="13"/>
  <c r="J115" i="13"/>
  <c r="F115" i="13"/>
  <c r="F113" i="13"/>
  <c r="E111" i="13"/>
  <c r="J92" i="13"/>
  <c r="J91" i="13"/>
  <c r="F91" i="13"/>
  <c r="F89" i="13"/>
  <c r="E87" i="13"/>
  <c r="J18" i="13"/>
  <c r="E18" i="13"/>
  <c r="F92" i="13"/>
  <c r="J17" i="13"/>
  <c r="J12" i="13"/>
  <c r="J89" i="13"/>
  <c r="E7" i="13"/>
  <c r="E109" i="13" s="1"/>
  <c r="J37" i="12"/>
  <c r="J36" i="12"/>
  <c r="AY105" i="1"/>
  <c r="J35" i="12"/>
  <c r="AX105" i="1"/>
  <c r="BI331" i="12"/>
  <c r="BH331" i="12"/>
  <c r="BG331" i="12"/>
  <c r="BF331" i="12"/>
  <c r="T331" i="12"/>
  <c r="R331" i="12"/>
  <c r="P331" i="12"/>
  <c r="BI329" i="12"/>
  <c r="BH329" i="12"/>
  <c r="BG329" i="12"/>
  <c r="BF329" i="12"/>
  <c r="T329" i="12"/>
  <c r="R329" i="12"/>
  <c r="P329" i="12"/>
  <c r="BI327" i="12"/>
  <c r="BH327" i="12"/>
  <c r="BG327" i="12"/>
  <c r="BF327" i="12"/>
  <c r="T327" i="12"/>
  <c r="R327" i="12"/>
  <c r="P327" i="12"/>
  <c r="BI325" i="12"/>
  <c r="BH325" i="12"/>
  <c r="BG325" i="12"/>
  <c r="BF325" i="12"/>
  <c r="T325" i="12"/>
  <c r="R325" i="12"/>
  <c r="P325" i="12"/>
  <c r="BI323" i="12"/>
  <c r="BH323" i="12"/>
  <c r="BG323" i="12"/>
  <c r="BF323" i="12"/>
  <c r="T323" i="12"/>
  <c r="R323" i="12"/>
  <c r="P323" i="12"/>
  <c r="BI321" i="12"/>
  <c r="BH321" i="12"/>
  <c r="BG321" i="12"/>
  <c r="BF321" i="12"/>
  <c r="T321" i="12"/>
  <c r="R321" i="12"/>
  <c r="P321" i="12"/>
  <c r="BI319" i="12"/>
  <c r="BH319" i="12"/>
  <c r="BG319" i="12"/>
  <c r="BF319" i="12"/>
  <c r="T319" i="12"/>
  <c r="R319" i="12"/>
  <c r="P319" i="12"/>
  <c r="BI317" i="12"/>
  <c r="BH317" i="12"/>
  <c r="BG317" i="12"/>
  <c r="BF317" i="12"/>
  <c r="T317" i="12"/>
  <c r="R317" i="12"/>
  <c r="P317" i="12"/>
  <c r="BI315" i="12"/>
  <c r="BH315" i="12"/>
  <c r="BG315" i="12"/>
  <c r="BF315" i="12"/>
  <c r="T315" i="12"/>
  <c r="R315" i="12"/>
  <c r="P315" i="12"/>
  <c r="BI313" i="12"/>
  <c r="BH313" i="12"/>
  <c r="BG313" i="12"/>
  <c r="BF313" i="12"/>
  <c r="T313" i="12"/>
  <c r="R313" i="12"/>
  <c r="P313" i="12"/>
  <c r="BI311" i="12"/>
  <c r="BH311" i="12"/>
  <c r="BG311" i="12"/>
  <c r="BF311" i="12"/>
  <c r="T311" i="12"/>
  <c r="R311" i="12"/>
  <c r="P311" i="12"/>
  <c r="BI307" i="12"/>
  <c r="BH307" i="12"/>
  <c r="BG307" i="12"/>
  <c r="BF307" i="12"/>
  <c r="T307" i="12"/>
  <c r="R307" i="12"/>
  <c r="P307" i="12"/>
  <c r="BI305" i="12"/>
  <c r="BH305" i="12"/>
  <c r="BG305" i="12"/>
  <c r="BF305" i="12"/>
  <c r="T305" i="12"/>
  <c r="R305" i="12"/>
  <c r="P305" i="12"/>
  <c r="BI303" i="12"/>
  <c r="BH303" i="12"/>
  <c r="BG303" i="12"/>
  <c r="BF303" i="12"/>
  <c r="T303" i="12"/>
  <c r="R303" i="12"/>
  <c r="P303" i="12"/>
  <c r="BI300" i="12"/>
  <c r="BH300" i="12"/>
  <c r="BG300" i="12"/>
  <c r="BF300" i="12"/>
  <c r="T300" i="12"/>
  <c r="R300" i="12"/>
  <c r="P300" i="12"/>
  <c r="BI298" i="12"/>
  <c r="BH298" i="12"/>
  <c r="BG298" i="12"/>
  <c r="BF298" i="12"/>
  <c r="T298" i="12"/>
  <c r="R298" i="12"/>
  <c r="P298" i="12"/>
  <c r="BI295" i="12"/>
  <c r="BH295" i="12"/>
  <c r="BG295" i="12"/>
  <c r="BF295" i="12"/>
  <c r="T295" i="12"/>
  <c r="R295" i="12"/>
  <c r="P295" i="12"/>
  <c r="BI291" i="12"/>
  <c r="BH291" i="12"/>
  <c r="BG291" i="12"/>
  <c r="BF291" i="12"/>
  <c r="T291" i="12"/>
  <c r="R291" i="12"/>
  <c r="P291" i="12"/>
  <c r="BI288" i="12"/>
  <c r="BH288" i="12"/>
  <c r="BG288" i="12"/>
  <c r="BF288" i="12"/>
  <c r="T288" i="12"/>
  <c r="R288" i="12"/>
  <c r="P288" i="12"/>
  <c r="BI284" i="12"/>
  <c r="BH284" i="12"/>
  <c r="BG284" i="12"/>
  <c r="BF284" i="12"/>
  <c r="T284" i="12"/>
  <c r="R284" i="12"/>
  <c r="P284" i="12"/>
  <c r="BI280" i="12"/>
  <c r="BH280" i="12"/>
  <c r="BG280" i="12"/>
  <c r="BF280" i="12"/>
  <c r="T280" i="12"/>
  <c r="T279" i="12"/>
  <c r="R280" i="12"/>
  <c r="R279" i="12"/>
  <c r="P280" i="12"/>
  <c r="P279" i="12" s="1"/>
  <c r="BI274" i="12"/>
  <c r="BH274" i="12"/>
  <c r="BG274" i="12"/>
  <c r="BF274" i="12"/>
  <c r="T274" i="12"/>
  <c r="R274" i="12"/>
  <c r="P274" i="12"/>
  <c r="BI270" i="12"/>
  <c r="BH270" i="12"/>
  <c r="BG270" i="12"/>
  <c r="BF270" i="12"/>
  <c r="T270" i="12"/>
  <c r="R270" i="12"/>
  <c r="P270" i="12"/>
  <c r="BI266" i="12"/>
  <c r="BH266" i="12"/>
  <c r="BG266" i="12"/>
  <c r="BF266" i="12"/>
  <c r="T266" i="12"/>
  <c r="R266" i="12"/>
  <c r="P266" i="12"/>
  <c r="BI261" i="12"/>
  <c r="BH261" i="12"/>
  <c r="BG261" i="12"/>
  <c r="BF261" i="12"/>
  <c r="T261" i="12"/>
  <c r="R261" i="12"/>
  <c r="P261" i="12"/>
  <c r="BI259" i="12"/>
  <c r="BH259" i="12"/>
  <c r="BG259" i="12"/>
  <c r="BF259" i="12"/>
  <c r="T259" i="12"/>
  <c r="R259" i="12"/>
  <c r="P259" i="12"/>
  <c r="BI257" i="12"/>
  <c r="BH257" i="12"/>
  <c r="BG257" i="12"/>
  <c r="BF257" i="12"/>
  <c r="T257" i="12"/>
  <c r="R257" i="12"/>
  <c r="P257" i="12"/>
  <c r="BI254" i="12"/>
  <c r="BH254" i="12"/>
  <c r="BG254" i="12"/>
  <c r="BF254" i="12"/>
  <c r="T254" i="12"/>
  <c r="R254" i="12"/>
  <c r="P254" i="12"/>
  <c r="BI251" i="12"/>
  <c r="BH251" i="12"/>
  <c r="BG251" i="12"/>
  <c r="BF251" i="12"/>
  <c r="T251" i="12"/>
  <c r="R251" i="12"/>
  <c r="P251" i="12"/>
  <c r="BI245" i="12"/>
  <c r="BH245" i="12"/>
  <c r="BG245" i="12"/>
  <c r="BF245" i="12"/>
  <c r="T245" i="12"/>
  <c r="R245" i="12"/>
  <c r="P245" i="12"/>
  <c r="BI241" i="12"/>
  <c r="BH241" i="12"/>
  <c r="BG241" i="12"/>
  <c r="BF241" i="12"/>
  <c r="T241" i="12"/>
  <c r="R241" i="12"/>
  <c r="P241" i="12"/>
  <c r="BI235" i="12"/>
  <c r="BH235" i="12"/>
  <c r="BG235" i="12"/>
  <c r="BF235" i="12"/>
  <c r="T235" i="12"/>
  <c r="T234" i="12"/>
  <c r="R235" i="12"/>
  <c r="R234" i="12"/>
  <c r="P235" i="12"/>
  <c r="P234" i="12"/>
  <c r="BI231" i="12"/>
  <c r="BH231" i="12"/>
  <c r="BG231" i="12"/>
  <c r="BF231" i="12"/>
  <c r="T231" i="12"/>
  <c r="R231" i="12"/>
  <c r="P231" i="12"/>
  <c r="BI226" i="12"/>
  <c r="BH226" i="12"/>
  <c r="BG226" i="12"/>
  <c r="BF226" i="12"/>
  <c r="T226" i="12"/>
  <c r="R226" i="12"/>
  <c r="P226" i="12"/>
  <c r="BI224" i="12"/>
  <c r="BH224" i="12"/>
  <c r="BG224" i="12"/>
  <c r="BF224" i="12"/>
  <c r="T224" i="12"/>
  <c r="R224" i="12"/>
  <c r="P224" i="12"/>
  <c r="BI219" i="12"/>
  <c r="BH219" i="12"/>
  <c r="BG219" i="12"/>
  <c r="BF219" i="12"/>
  <c r="T219" i="12"/>
  <c r="R219" i="12"/>
  <c r="P219" i="12"/>
  <c r="BI216" i="12"/>
  <c r="BH216" i="12"/>
  <c r="BG216" i="12"/>
  <c r="BF216" i="12"/>
  <c r="T216" i="12"/>
  <c r="R216" i="12"/>
  <c r="P216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7" i="12"/>
  <c r="BH207" i="12"/>
  <c r="BG207" i="12"/>
  <c r="BF207" i="12"/>
  <c r="T207" i="12"/>
  <c r="R207" i="12"/>
  <c r="P207" i="12"/>
  <c r="BI201" i="12"/>
  <c r="BH201" i="12"/>
  <c r="BG201" i="12"/>
  <c r="BF201" i="12"/>
  <c r="T201" i="12"/>
  <c r="R201" i="12"/>
  <c r="P201" i="12"/>
  <c r="BI198" i="12"/>
  <c r="BH198" i="12"/>
  <c r="BG198" i="12"/>
  <c r="BF198" i="12"/>
  <c r="T198" i="12"/>
  <c r="R198" i="12"/>
  <c r="P198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3" i="12"/>
  <c r="BH183" i="12"/>
  <c r="BG183" i="12"/>
  <c r="BF183" i="12"/>
  <c r="T183" i="12"/>
  <c r="R183" i="12"/>
  <c r="P183" i="12"/>
  <c r="BI180" i="12"/>
  <c r="BH180" i="12"/>
  <c r="BG180" i="12"/>
  <c r="BF180" i="12"/>
  <c r="T180" i="12"/>
  <c r="R180" i="12"/>
  <c r="P180" i="12"/>
  <c r="BI176" i="12"/>
  <c r="BH176" i="12"/>
  <c r="BG176" i="12"/>
  <c r="BF176" i="12"/>
  <c r="T176" i="12"/>
  <c r="R176" i="12"/>
  <c r="P176" i="12"/>
  <c r="BI173" i="12"/>
  <c r="BH173" i="12"/>
  <c r="BG173" i="12"/>
  <c r="BF173" i="12"/>
  <c r="T173" i="12"/>
  <c r="R173" i="12"/>
  <c r="P173" i="12"/>
  <c r="BI170" i="12"/>
  <c r="BH170" i="12"/>
  <c r="BG170" i="12"/>
  <c r="BF170" i="12"/>
  <c r="T170" i="12"/>
  <c r="R170" i="12"/>
  <c r="P170" i="12"/>
  <c r="BI165" i="12"/>
  <c r="BH165" i="12"/>
  <c r="BG165" i="12"/>
  <c r="BF165" i="12"/>
  <c r="T165" i="12"/>
  <c r="R165" i="12"/>
  <c r="P165" i="12"/>
  <c r="BI160" i="12"/>
  <c r="BH160" i="12"/>
  <c r="BG160" i="12"/>
  <c r="BF160" i="12"/>
  <c r="T160" i="12"/>
  <c r="R160" i="12"/>
  <c r="P160" i="12"/>
  <c r="BI157" i="12"/>
  <c r="BH157" i="12"/>
  <c r="BG157" i="12"/>
  <c r="BF157" i="12"/>
  <c r="T157" i="12"/>
  <c r="R157" i="12"/>
  <c r="P157" i="12"/>
  <c r="BI146" i="12"/>
  <c r="BH146" i="12"/>
  <c r="BG146" i="12"/>
  <c r="BF146" i="12"/>
  <c r="T146" i="12"/>
  <c r="R146" i="12"/>
  <c r="P146" i="12"/>
  <c r="BI141" i="12"/>
  <c r="BH141" i="12"/>
  <c r="BG141" i="12"/>
  <c r="BF141" i="12"/>
  <c r="T141" i="12"/>
  <c r="R141" i="12"/>
  <c r="P141" i="12"/>
  <c r="BI138" i="12"/>
  <c r="BH138" i="12"/>
  <c r="BG138" i="12"/>
  <c r="BF138" i="12"/>
  <c r="T138" i="12"/>
  <c r="R138" i="12"/>
  <c r="P138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R132" i="12"/>
  <c r="P132" i="12"/>
  <c r="BI129" i="12"/>
  <c r="BH129" i="12"/>
  <c r="BG129" i="12"/>
  <c r="BF129" i="12"/>
  <c r="T129" i="12"/>
  <c r="R129" i="12"/>
  <c r="P129" i="12"/>
  <c r="J123" i="12"/>
  <c r="J122" i="12"/>
  <c r="F122" i="12"/>
  <c r="F120" i="12"/>
  <c r="E118" i="12"/>
  <c r="J92" i="12"/>
  <c r="J91" i="12"/>
  <c r="F91" i="12"/>
  <c r="F89" i="12"/>
  <c r="E87" i="12"/>
  <c r="J18" i="12"/>
  <c r="E18" i="12"/>
  <c r="F92" i="12" s="1"/>
  <c r="J17" i="12"/>
  <c r="J12" i="12"/>
  <c r="J120" i="12"/>
  <c r="E7" i="12"/>
  <c r="E116" i="12"/>
  <c r="J37" i="11"/>
  <c r="J36" i="11"/>
  <c r="AY104" i="1" s="1"/>
  <c r="J35" i="11"/>
  <c r="AX104" i="1"/>
  <c r="BI555" i="11"/>
  <c r="BH555" i="11"/>
  <c r="BG555" i="11"/>
  <c r="BF555" i="11"/>
  <c r="T555" i="11"/>
  <c r="R555" i="11"/>
  <c r="P555" i="11"/>
  <c r="BI553" i="11"/>
  <c r="BH553" i="11"/>
  <c r="BG553" i="11"/>
  <c r="BF553" i="11"/>
  <c r="T553" i="11"/>
  <c r="R553" i="11"/>
  <c r="P553" i="11"/>
  <c r="BI551" i="11"/>
  <c r="BH551" i="11"/>
  <c r="BG551" i="11"/>
  <c r="BF551" i="11"/>
  <c r="T551" i="11"/>
  <c r="R551" i="11"/>
  <c r="P551" i="11"/>
  <c r="BI549" i="11"/>
  <c r="BH549" i="11"/>
  <c r="BG549" i="11"/>
  <c r="BF549" i="11"/>
  <c r="T549" i="11"/>
  <c r="R549" i="11"/>
  <c r="P549" i="11"/>
  <c r="BI545" i="11"/>
  <c r="BH545" i="11"/>
  <c r="BG545" i="11"/>
  <c r="BF545" i="11"/>
  <c r="T545" i="11"/>
  <c r="R545" i="11"/>
  <c r="P545" i="11"/>
  <c r="BI541" i="11"/>
  <c r="BH541" i="11"/>
  <c r="BG541" i="11"/>
  <c r="BF541" i="11"/>
  <c r="T541" i="11"/>
  <c r="R541" i="11"/>
  <c r="P541" i="11"/>
  <c r="BI539" i="11"/>
  <c r="BH539" i="11"/>
  <c r="BG539" i="11"/>
  <c r="BF539" i="11"/>
  <c r="T539" i="11"/>
  <c r="R539" i="11"/>
  <c r="P539" i="11"/>
  <c r="BI537" i="11"/>
  <c r="BH537" i="11"/>
  <c r="BG537" i="11"/>
  <c r="BF537" i="11"/>
  <c r="T537" i="11"/>
  <c r="R537" i="11"/>
  <c r="P537" i="11"/>
  <c r="BI535" i="11"/>
  <c r="BH535" i="11"/>
  <c r="BG535" i="11"/>
  <c r="BF535" i="11"/>
  <c r="T535" i="11"/>
  <c r="R535" i="11"/>
  <c r="P535" i="11"/>
  <c r="BI533" i="11"/>
  <c r="BH533" i="11"/>
  <c r="BG533" i="11"/>
  <c r="BF533" i="11"/>
  <c r="T533" i="11"/>
  <c r="R533" i="11"/>
  <c r="P533" i="11"/>
  <c r="BI529" i="11"/>
  <c r="BH529" i="11"/>
  <c r="BG529" i="11"/>
  <c r="BF529" i="11"/>
  <c r="T529" i="11"/>
  <c r="R529" i="11"/>
  <c r="P529" i="11"/>
  <c r="BI525" i="11"/>
  <c r="BH525" i="11"/>
  <c r="BG525" i="11"/>
  <c r="BF525" i="11"/>
  <c r="T525" i="11"/>
  <c r="R525" i="11"/>
  <c r="P525" i="11"/>
  <c r="BI521" i="11"/>
  <c r="BH521" i="11"/>
  <c r="BG521" i="11"/>
  <c r="BF521" i="11"/>
  <c r="T521" i="11"/>
  <c r="R521" i="11"/>
  <c r="P521" i="11"/>
  <c r="BI518" i="11"/>
  <c r="BH518" i="11"/>
  <c r="BG518" i="11"/>
  <c r="BF518" i="11"/>
  <c r="T518" i="11"/>
  <c r="R518" i="11"/>
  <c r="P518" i="11"/>
  <c r="BI516" i="11"/>
  <c r="BH516" i="11"/>
  <c r="BG516" i="11"/>
  <c r="BF516" i="11"/>
  <c r="T516" i="11"/>
  <c r="R516" i="11"/>
  <c r="P516" i="11"/>
  <c r="BI513" i="11"/>
  <c r="BH513" i="11"/>
  <c r="BG513" i="11"/>
  <c r="BF513" i="11"/>
  <c r="T513" i="11"/>
  <c r="R513" i="11"/>
  <c r="P513" i="11"/>
  <c r="BI510" i="11"/>
  <c r="BH510" i="11"/>
  <c r="BG510" i="11"/>
  <c r="BF510" i="11"/>
  <c r="T510" i="11"/>
  <c r="R510" i="11"/>
  <c r="P510" i="11"/>
  <c r="BI507" i="11"/>
  <c r="BH507" i="11"/>
  <c r="BG507" i="11"/>
  <c r="BF507" i="11"/>
  <c r="T507" i="11"/>
  <c r="R507" i="11"/>
  <c r="P507" i="11"/>
  <c r="BI504" i="11"/>
  <c r="BH504" i="11"/>
  <c r="BG504" i="11"/>
  <c r="BF504" i="11"/>
  <c r="T504" i="11"/>
  <c r="R504" i="11"/>
  <c r="P504" i="11"/>
  <c r="BI497" i="11"/>
  <c r="BH497" i="11"/>
  <c r="BG497" i="11"/>
  <c r="BF497" i="11"/>
  <c r="T497" i="11"/>
  <c r="R497" i="11"/>
  <c r="P497" i="11"/>
  <c r="BI495" i="11"/>
  <c r="BH495" i="11"/>
  <c r="BG495" i="11"/>
  <c r="BF495" i="11"/>
  <c r="T495" i="11"/>
  <c r="R495" i="11"/>
  <c r="P495" i="11"/>
  <c r="BI493" i="11"/>
  <c r="BH493" i="11"/>
  <c r="BG493" i="11"/>
  <c r="BF493" i="11"/>
  <c r="T493" i="11"/>
  <c r="R493" i="11"/>
  <c r="P493" i="11"/>
  <c r="BI488" i="11"/>
  <c r="BH488" i="11"/>
  <c r="BG488" i="11"/>
  <c r="BF488" i="11"/>
  <c r="T488" i="11"/>
  <c r="R488" i="11"/>
  <c r="P488" i="11"/>
  <c r="BI485" i="11"/>
  <c r="BH485" i="11"/>
  <c r="BG485" i="11"/>
  <c r="BF485" i="11"/>
  <c r="T485" i="11"/>
  <c r="R485" i="11"/>
  <c r="P485" i="11"/>
  <c r="BI476" i="11"/>
  <c r="BH476" i="11"/>
  <c r="BG476" i="11"/>
  <c r="BF476" i="11"/>
  <c r="T476" i="11"/>
  <c r="R476" i="11"/>
  <c r="P476" i="11"/>
  <c r="BI471" i="11"/>
  <c r="BH471" i="11"/>
  <c r="BG471" i="11"/>
  <c r="BF471" i="11"/>
  <c r="T471" i="11"/>
  <c r="R471" i="11"/>
  <c r="P471" i="11"/>
  <c r="BI466" i="11"/>
  <c r="BH466" i="11"/>
  <c r="BG466" i="11"/>
  <c r="BF466" i="11"/>
  <c r="T466" i="11"/>
  <c r="R466" i="11"/>
  <c r="P466" i="11"/>
  <c r="BI456" i="11"/>
  <c r="BH456" i="11"/>
  <c r="BG456" i="11"/>
  <c r="BF456" i="11"/>
  <c r="T456" i="11"/>
  <c r="R456" i="11"/>
  <c r="P456" i="11"/>
  <c r="BI451" i="11"/>
  <c r="BH451" i="11"/>
  <c r="BG451" i="11"/>
  <c r="BF451" i="11"/>
  <c r="T451" i="11"/>
  <c r="R451" i="11"/>
  <c r="P451" i="11"/>
  <c r="BI446" i="11"/>
  <c r="BH446" i="11"/>
  <c r="BG446" i="11"/>
  <c r="BF446" i="11"/>
  <c r="T446" i="11"/>
  <c r="R446" i="11"/>
  <c r="P446" i="11"/>
  <c r="BI438" i="11"/>
  <c r="BH438" i="11"/>
  <c r="BG438" i="11"/>
  <c r="BF438" i="11"/>
  <c r="T438" i="11"/>
  <c r="R438" i="11"/>
  <c r="P438" i="11"/>
  <c r="BI434" i="11"/>
  <c r="BH434" i="11"/>
  <c r="BG434" i="11"/>
  <c r="BF434" i="11"/>
  <c r="T434" i="11"/>
  <c r="T433" i="11"/>
  <c r="R434" i="11"/>
  <c r="R433" i="11"/>
  <c r="P434" i="11"/>
  <c r="P433" i="11"/>
  <c r="BI430" i="11"/>
  <c r="BH430" i="11"/>
  <c r="BG430" i="11"/>
  <c r="BF430" i="11"/>
  <c r="T430" i="11"/>
  <c r="R430" i="11"/>
  <c r="P430" i="11"/>
  <c r="BI424" i="11"/>
  <c r="BH424" i="11"/>
  <c r="BG424" i="11"/>
  <c r="BF424" i="11"/>
  <c r="T424" i="11"/>
  <c r="R424" i="11"/>
  <c r="P424" i="11"/>
  <c r="BI420" i="11"/>
  <c r="BH420" i="11"/>
  <c r="BG420" i="11"/>
  <c r="BF420" i="11"/>
  <c r="T420" i="11"/>
  <c r="R420" i="11"/>
  <c r="P420" i="11"/>
  <c r="BI418" i="11"/>
  <c r="BH418" i="11"/>
  <c r="BG418" i="11"/>
  <c r="BF418" i="11"/>
  <c r="T418" i="11"/>
  <c r="R418" i="11"/>
  <c r="P418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95" i="11"/>
  <c r="BH395" i="11"/>
  <c r="BG395" i="11"/>
  <c r="BF395" i="11"/>
  <c r="T395" i="11"/>
  <c r="R395" i="11"/>
  <c r="P395" i="11"/>
  <c r="BI391" i="11"/>
  <c r="BH391" i="11"/>
  <c r="BG391" i="11"/>
  <c r="BF391" i="11"/>
  <c r="T391" i="11"/>
  <c r="R391" i="11"/>
  <c r="P391" i="11"/>
  <c r="BI375" i="11"/>
  <c r="BH375" i="11"/>
  <c r="BG375" i="11"/>
  <c r="BF375" i="11"/>
  <c r="T375" i="11"/>
  <c r="R375" i="11"/>
  <c r="P375" i="11"/>
  <c r="BI373" i="11"/>
  <c r="BH373" i="11"/>
  <c r="BG373" i="11"/>
  <c r="BF373" i="11"/>
  <c r="T373" i="11"/>
  <c r="R373" i="11"/>
  <c r="P373" i="11"/>
  <c r="BI371" i="11"/>
  <c r="BH371" i="11"/>
  <c r="BG371" i="11"/>
  <c r="BF371" i="11"/>
  <c r="T371" i="11"/>
  <c r="R371" i="11"/>
  <c r="P371" i="11"/>
  <c r="BI364" i="11"/>
  <c r="BH364" i="11"/>
  <c r="BG364" i="11"/>
  <c r="BF364" i="11"/>
  <c r="T364" i="11"/>
  <c r="R364" i="11"/>
  <c r="P364" i="11"/>
  <c r="BI352" i="11"/>
  <c r="BH352" i="11"/>
  <c r="BG352" i="11"/>
  <c r="BF352" i="11"/>
  <c r="T352" i="11"/>
  <c r="R352" i="11"/>
  <c r="P352" i="11"/>
  <c r="BI348" i="11"/>
  <c r="BH348" i="11"/>
  <c r="BG348" i="11"/>
  <c r="BF348" i="11"/>
  <c r="T348" i="11"/>
  <c r="R348" i="11"/>
  <c r="P348" i="11"/>
  <c r="BI344" i="11"/>
  <c r="BH344" i="11"/>
  <c r="BG344" i="11"/>
  <c r="BF344" i="11"/>
  <c r="T344" i="11"/>
  <c r="R344" i="11"/>
  <c r="P344" i="11"/>
  <c r="BI340" i="11"/>
  <c r="BH340" i="11"/>
  <c r="BG340" i="11"/>
  <c r="BF340" i="11"/>
  <c r="T340" i="11"/>
  <c r="R340" i="11"/>
  <c r="P340" i="11"/>
  <c r="BI336" i="11"/>
  <c r="BH336" i="11"/>
  <c r="BG336" i="11"/>
  <c r="BF336" i="11"/>
  <c r="T336" i="11"/>
  <c r="R336" i="11"/>
  <c r="P336" i="11"/>
  <c r="BI327" i="11"/>
  <c r="BH327" i="11"/>
  <c r="BG327" i="11"/>
  <c r="BF327" i="11"/>
  <c r="T327" i="11"/>
  <c r="R327" i="11"/>
  <c r="P327" i="11"/>
  <c r="BI318" i="11"/>
  <c r="BH318" i="11"/>
  <c r="BG318" i="11"/>
  <c r="BF318" i="11"/>
  <c r="T318" i="11"/>
  <c r="R318" i="11"/>
  <c r="P318" i="11"/>
  <c r="BI316" i="11"/>
  <c r="BH316" i="11"/>
  <c r="BG316" i="11"/>
  <c r="BF316" i="11"/>
  <c r="T316" i="11"/>
  <c r="R316" i="11"/>
  <c r="P316" i="11"/>
  <c r="BI312" i="11"/>
  <c r="BH312" i="11"/>
  <c r="BG312" i="11"/>
  <c r="BF312" i="11"/>
  <c r="T312" i="11"/>
  <c r="R312" i="11"/>
  <c r="P312" i="11"/>
  <c r="BI305" i="11"/>
  <c r="BH305" i="11"/>
  <c r="BG305" i="11"/>
  <c r="BF305" i="11"/>
  <c r="T305" i="11"/>
  <c r="R305" i="11"/>
  <c r="P305" i="11"/>
  <c r="BI301" i="11"/>
  <c r="BH301" i="11"/>
  <c r="BG301" i="11"/>
  <c r="BF301" i="11"/>
  <c r="T301" i="11"/>
  <c r="R301" i="11"/>
  <c r="P301" i="11"/>
  <c r="BI299" i="11"/>
  <c r="BH299" i="11"/>
  <c r="BG299" i="11"/>
  <c r="BF299" i="11"/>
  <c r="T299" i="11"/>
  <c r="R299" i="11"/>
  <c r="P299" i="11"/>
  <c r="BI295" i="11"/>
  <c r="BH295" i="11"/>
  <c r="BG295" i="11"/>
  <c r="BF295" i="11"/>
  <c r="T295" i="11"/>
  <c r="R295" i="11"/>
  <c r="P295" i="11"/>
  <c r="BI292" i="11"/>
  <c r="BH292" i="11"/>
  <c r="BG292" i="11"/>
  <c r="BF292" i="11"/>
  <c r="T292" i="11"/>
  <c r="R292" i="11"/>
  <c r="P292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2" i="11"/>
  <c r="BH282" i="11"/>
  <c r="BG282" i="11"/>
  <c r="BF282" i="11"/>
  <c r="T282" i="11"/>
  <c r="R282" i="11"/>
  <c r="P282" i="11"/>
  <c r="BI277" i="11"/>
  <c r="BH277" i="11"/>
  <c r="BG277" i="11"/>
  <c r="BF277" i="11"/>
  <c r="T277" i="11"/>
  <c r="T276" i="11"/>
  <c r="R277" i="11"/>
  <c r="R276" i="11" s="1"/>
  <c r="P277" i="11"/>
  <c r="P276" i="11" s="1"/>
  <c r="BI272" i="11"/>
  <c r="BH272" i="11"/>
  <c r="BG272" i="11"/>
  <c r="BF272" i="11"/>
  <c r="T272" i="11"/>
  <c r="R272" i="11"/>
  <c r="P272" i="11"/>
  <c r="BI268" i="11"/>
  <c r="BH268" i="11"/>
  <c r="BG268" i="11"/>
  <c r="BF268" i="11"/>
  <c r="T268" i="11"/>
  <c r="R268" i="11"/>
  <c r="P268" i="11"/>
  <c r="BI263" i="11"/>
  <c r="BH263" i="11"/>
  <c r="BG263" i="11"/>
  <c r="BF263" i="11"/>
  <c r="T263" i="11"/>
  <c r="R263" i="11"/>
  <c r="P263" i="11"/>
  <c r="BI259" i="11"/>
  <c r="BH259" i="11"/>
  <c r="BG259" i="11"/>
  <c r="BF259" i="11"/>
  <c r="T259" i="11"/>
  <c r="R259" i="11"/>
  <c r="P259" i="11"/>
  <c r="BI255" i="11"/>
  <c r="BH255" i="11"/>
  <c r="BG255" i="11"/>
  <c r="BF255" i="11"/>
  <c r="T255" i="11"/>
  <c r="R255" i="11"/>
  <c r="P255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0" i="11"/>
  <c r="BH240" i="11"/>
  <c r="BG240" i="11"/>
  <c r="BF240" i="11"/>
  <c r="T240" i="11"/>
  <c r="R240" i="11"/>
  <c r="P240" i="11"/>
  <c r="BI236" i="11"/>
  <c r="BH236" i="11"/>
  <c r="BG236" i="11"/>
  <c r="BF236" i="11"/>
  <c r="T236" i="11"/>
  <c r="R236" i="11"/>
  <c r="P236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1" i="11"/>
  <c r="BH221" i="11"/>
  <c r="BG221" i="11"/>
  <c r="BF221" i="11"/>
  <c r="T221" i="11"/>
  <c r="R221" i="11"/>
  <c r="P221" i="11"/>
  <c r="BI217" i="11"/>
  <c r="BH217" i="11"/>
  <c r="BG217" i="11"/>
  <c r="BF217" i="11"/>
  <c r="T217" i="11"/>
  <c r="R217" i="11"/>
  <c r="P217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2" i="11"/>
  <c r="BH202" i="11"/>
  <c r="BG202" i="11"/>
  <c r="BF202" i="11"/>
  <c r="T202" i="11"/>
  <c r="R202" i="11"/>
  <c r="P202" i="11"/>
  <c r="BI200" i="11"/>
  <c r="BH200" i="11"/>
  <c r="BG200" i="11"/>
  <c r="BF200" i="11"/>
  <c r="T200" i="11"/>
  <c r="R200" i="11"/>
  <c r="P200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3" i="11"/>
  <c r="BH163" i="11"/>
  <c r="BG163" i="11"/>
  <c r="BF163" i="11"/>
  <c r="T163" i="11"/>
  <c r="R163" i="11"/>
  <c r="P163" i="11"/>
  <c r="BI159" i="11"/>
  <c r="BH159" i="11"/>
  <c r="BG159" i="11"/>
  <c r="BF159" i="11"/>
  <c r="T159" i="11"/>
  <c r="R159" i="11"/>
  <c r="P159" i="11"/>
  <c r="BI155" i="11"/>
  <c r="BH155" i="11"/>
  <c r="BG155" i="11"/>
  <c r="BF155" i="11"/>
  <c r="T155" i="11"/>
  <c r="R155" i="11"/>
  <c r="P155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39" i="11"/>
  <c r="BH139" i="11"/>
  <c r="BG139" i="11"/>
  <c r="BF139" i="11"/>
  <c r="T139" i="11"/>
  <c r="R139" i="11"/>
  <c r="P139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J125" i="11"/>
  <c r="J124" i="11"/>
  <c r="F124" i="11"/>
  <c r="F122" i="11"/>
  <c r="E120" i="11"/>
  <c r="J92" i="11"/>
  <c r="J91" i="11"/>
  <c r="F91" i="11"/>
  <c r="F89" i="11"/>
  <c r="E87" i="11"/>
  <c r="J18" i="11"/>
  <c r="E18" i="11"/>
  <c r="F125" i="11" s="1"/>
  <c r="J17" i="11"/>
  <c r="J12" i="11"/>
  <c r="J89" i="11" s="1"/>
  <c r="E7" i="11"/>
  <c r="E118" i="11"/>
  <c r="J37" i="10"/>
  <c r="J36" i="10"/>
  <c r="AY103" i="1" s="1"/>
  <c r="J35" i="10"/>
  <c r="AX103" i="1" s="1"/>
  <c r="BI540" i="10"/>
  <c r="BH540" i="10"/>
  <c r="BG540" i="10"/>
  <c r="BF540" i="10"/>
  <c r="T540" i="10"/>
  <c r="R540" i="10"/>
  <c r="P540" i="10"/>
  <c r="BI538" i="10"/>
  <c r="BH538" i="10"/>
  <c r="BG538" i="10"/>
  <c r="BF538" i="10"/>
  <c r="T538" i="10"/>
  <c r="R538" i="10"/>
  <c r="P538" i="10"/>
  <c r="BI536" i="10"/>
  <c r="BH536" i="10"/>
  <c r="BG536" i="10"/>
  <c r="BF536" i="10"/>
  <c r="T536" i="10"/>
  <c r="R536" i="10"/>
  <c r="P536" i="10"/>
  <c r="BI534" i="10"/>
  <c r="BH534" i="10"/>
  <c r="BG534" i="10"/>
  <c r="BF534" i="10"/>
  <c r="T534" i="10"/>
  <c r="R534" i="10"/>
  <c r="P534" i="10"/>
  <c r="BI532" i="10"/>
  <c r="BH532" i="10"/>
  <c r="BG532" i="10"/>
  <c r="BF532" i="10"/>
  <c r="T532" i="10"/>
  <c r="R532" i="10"/>
  <c r="P532" i="10"/>
  <c r="BI530" i="10"/>
  <c r="BH530" i="10"/>
  <c r="BG530" i="10"/>
  <c r="BF530" i="10"/>
  <c r="T530" i="10"/>
  <c r="R530" i="10"/>
  <c r="P530" i="10"/>
  <c r="BI528" i="10"/>
  <c r="BH528" i="10"/>
  <c r="BG528" i="10"/>
  <c r="BF528" i="10"/>
  <c r="T528" i="10"/>
  <c r="R528" i="10"/>
  <c r="P528" i="10"/>
  <c r="BI526" i="10"/>
  <c r="BH526" i="10"/>
  <c r="BG526" i="10"/>
  <c r="BF526" i="10"/>
  <c r="T526" i="10"/>
  <c r="R526" i="10"/>
  <c r="P526" i="10"/>
  <c r="BI522" i="10"/>
  <c r="BH522" i="10"/>
  <c r="BG522" i="10"/>
  <c r="BF522" i="10"/>
  <c r="T522" i="10"/>
  <c r="R522" i="10"/>
  <c r="P522" i="10"/>
  <c r="BI520" i="10"/>
  <c r="BH520" i="10"/>
  <c r="BG520" i="10"/>
  <c r="BF520" i="10"/>
  <c r="T520" i="10"/>
  <c r="R520" i="10"/>
  <c r="P520" i="10"/>
  <c r="BI518" i="10"/>
  <c r="BH518" i="10"/>
  <c r="BG518" i="10"/>
  <c r="BF518" i="10"/>
  <c r="T518" i="10"/>
  <c r="R518" i="10"/>
  <c r="P518" i="10"/>
  <c r="BI514" i="10"/>
  <c r="BH514" i="10"/>
  <c r="BG514" i="10"/>
  <c r="BF514" i="10"/>
  <c r="T514" i="10"/>
  <c r="R514" i="10"/>
  <c r="P514" i="10"/>
  <c r="BI512" i="10"/>
  <c r="BH512" i="10"/>
  <c r="BG512" i="10"/>
  <c r="BF512" i="10"/>
  <c r="T512" i="10"/>
  <c r="R512" i="10"/>
  <c r="P512" i="10"/>
  <c r="BI510" i="10"/>
  <c r="BH510" i="10"/>
  <c r="BG510" i="10"/>
  <c r="BF510" i="10"/>
  <c r="T510" i="10"/>
  <c r="R510" i="10"/>
  <c r="P510" i="10"/>
  <c r="BI507" i="10"/>
  <c r="BH507" i="10"/>
  <c r="BG507" i="10"/>
  <c r="BF507" i="10"/>
  <c r="T507" i="10"/>
  <c r="R507" i="10"/>
  <c r="P507" i="10"/>
  <c r="BI505" i="10"/>
  <c r="BH505" i="10"/>
  <c r="BG505" i="10"/>
  <c r="BF505" i="10"/>
  <c r="T505" i="10"/>
  <c r="R505" i="10"/>
  <c r="P505" i="10"/>
  <c r="BI502" i="10"/>
  <c r="BH502" i="10"/>
  <c r="BG502" i="10"/>
  <c r="BF502" i="10"/>
  <c r="T502" i="10"/>
  <c r="R502" i="10"/>
  <c r="P502" i="10"/>
  <c r="BI499" i="10"/>
  <c r="BH499" i="10"/>
  <c r="BG499" i="10"/>
  <c r="BF499" i="10"/>
  <c r="T499" i="10"/>
  <c r="R499" i="10"/>
  <c r="P499" i="10"/>
  <c r="BI496" i="10"/>
  <c r="BH496" i="10"/>
  <c r="BG496" i="10"/>
  <c r="BF496" i="10"/>
  <c r="T496" i="10"/>
  <c r="R496" i="10"/>
  <c r="P496" i="10"/>
  <c r="BI493" i="10"/>
  <c r="BH493" i="10"/>
  <c r="BG493" i="10"/>
  <c r="BF493" i="10"/>
  <c r="T493" i="10"/>
  <c r="R493" i="10"/>
  <c r="P493" i="10"/>
  <c r="BI488" i="10"/>
  <c r="BH488" i="10"/>
  <c r="BG488" i="10"/>
  <c r="BF488" i="10"/>
  <c r="T488" i="10"/>
  <c r="R488" i="10"/>
  <c r="P488" i="10"/>
  <c r="BI485" i="10"/>
  <c r="BH485" i="10"/>
  <c r="BG485" i="10"/>
  <c r="BF485" i="10"/>
  <c r="T485" i="10"/>
  <c r="R485" i="10"/>
  <c r="P485" i="10"/>
  <c r="BI477" i="10"/>
  <c r="BH477" i="10"/>
  <c r="BG477" i="10"/>
  <c r="BF477" i="10"/>
  <c r="T477" i="10"/>
  <c r="R477" i="10"/>
  <c r="P477" i="10"/>
  <c r="BI474" i="10"/>
  <c r="BH474" i="10"/>
  <c r="BG474" i="10"/>
  <c r="BF474" i="10"/>
  <c r="T474" i="10"/>
  <c r="R474" i="10"/>
  <c r="P474" i="10"/>
  <c r="BI471" i="10"/>
  <c r="BH471" i="10"/>
  <c r="BG471" i="10"/>
  <c r="BF471" i="10"/>
  <c r="T471" i="10"/>
  <c r="R471" i="10"/>
  <c r="P471" i="10"/>
  <c r="BI468" i="10"/>
  <c r="BH468" i="10"/>
  <c r="BG468" i="10"/>
  <c r="BF468" i="10"/>
  <c r="T468" i="10"/>
  <c r="R468" i="10"/>
  <c r="P468" i="10"/>
  <c r="BI459" i="10"/>
  <c r="BH459" i="10"/>
  <c r="BG459" i="10"/>
  <c r="BF459" i="10"/>
  <c r="T459" i="10"/>
  <c r="R459" i="10"/>
  <c r="P459" i="10"/>
  <c r="BI455" i="10"/>
  <c r="BH455" i="10"/>
  <c r="BG455" i="10"/>
  <c r="BF455" i="10"/>
  <c r="T455" i="10"/>
  <c r="T454" i="10" s="1"/>
  <c r="R455" i="10"/>
  <c r="R454" i="10" s="1"/>
  <c r="P455" i="10"/>
  <c r="P454" i="10"/>
  <c r="BI451" i="10"/>
  <c r="BH451" i="10"/>
  <c r="BG451" i="10"/>
  <c r="BF451" i="10"/>
  <c r="T451" i="10"/>
  <c r="R451" i="10"/>
  <c r="P451" i="10"/>
  <c r="BI448" i="10"/>
  <c r="BH448" i="10"/>
  <c r="BG448" i="10"/>
  <c r="BF448" i="10"/>
  <c r="T448" i="10"/>
  <c r="R448" i="10"/>
  <c r="P448" i="10"/>
  <c r="BI445" i="10"/>
  <c r="BH445" i="10"/>
  <c r="BG445" i="10"/>
  <c r="BF445" i="10"/>
  <c r="T445" i="10"/>
  <c r="R445" i="10"/>
  <c r="P445" i="10"/>
  <c r="BI442" i="10"/>
  <c r="BH442" i="10"/>
  <c r="BG442" i="10"/>
  <c r="BF442" i="10"/>
  <c r="T442" i="10"/>
  <c r="R442" i="10"/>
  <c r="P442" i="10"/>
  <c r="BI440" i="10"/>
  <c r="BH440" i="10"/>
  <c r="BG440" i="10"/>
  <c r="BF440" i="10"/>
  <c r="T440" i="10"/>
  <c r="R440" i="10"/>
  <c r="P440" i="10"/>
  <c r="BI438" i="10"/>
  <c r="BH438" i="10"/>
  <c r="BG438" i="10"/>
  <c r="BF438" i="10"/>
  <c r="T438" i="10"/>
  <c r="R438" i="10"/>
  <c r="P438" i="10"/>
  <c r="BI422" i="10"/>
  <c r="BH422" i="10"/>
  <c r="BG422" i="10"/>
  <c r="BF422" i="10"/>
  <c r="T422" i="10"/>
  <c r="R422" i="10"/>
  <c r="P422" i="10"/>
  <c r="BI419" i="10"/>
  <c r="BH419" i="10"/>
  <c r="BG419" i="10"/>
  <c r="BF419" i="10"/>
  <c r="T419" i="10"/>
  <c r="R419" i="10"/>
  <c r="P419" i="10"/>
  <c r="BI413" i="10"/>
  <c r="BH413" i="10"/>
  <c r="BG413" i="10"/>
  <c r="BF413" i="10"/>
  <c r="T413" i="10"/>
  <c r="R413" i="10"/>
  <c r="P413" i="10"/>
  <c r="BI401" i="10"/>
  <c r="BH401" i="10"/>
  <c r="BG401" i="10"/>
  <c r="BF401" i="10"/>
  <c r="T401" i="10"/>
  <c r="R401" i="10"/>
  <c r="P401" i="10"/>
  <c r="BI396" i="10"/>
  <c r="BH396" i="10"/>
  <c r="BG396" i="10"/>
  <c r="BF396" i="10"/>
  <c r="T396" i="10"/>
  <c r="R396" i="10"/>
  <c r="P396" i="10"/>
  <c r="BI393" i="10"/>
  <c r="BH393" i="10"/>
  <c r="BG393" i="10"/>
  <c r="BF393" i="10"/>
  <c r="T393" i="10"/>
  <c r="R393" i="10"/>
  <c r="P393" i="10"/>
  <c r="BI391" i="10"/>
  <c r="BH391" i="10"/>
  <c r="BG391" i="10"/>
  <c r="BF391" i="10"/>
  <c r="T391" i="10"/>
  <c r="R391" i="10"/>
  <c r="P391" i="10"/>
  <c r="BI389" i="10"/>
  <c r="BH389" i="10"/>
  <c r="BG389" i="10"/>
  <c r="BF389" i="10"/>
  <c r="T389" i="10"/>
  <c r="R389" i="10"/>
  <c r="P389" i="10"/>
  <c r="BI385" i="10"/>
  <c r="BH385" i="10"/>
  <c r="BG385" i="10"/>
  <c r="BF385" i="10"/>
  <c r="T385" i="10"/>
  <c r="R385" i="10"/>
  <c r="P385" i="10"/>
  <c r="BI383" i="10"/>
  <c r="BH383" i="10"/>
  <c r="BG383" i="10"/>
  <c r="BF383" i="10"/>
  <c r="T383" i="10"/>
  <c r="R383" i="10"/>
  <c r="P383" i="10"/>
  <c r="BI378" i="10"/>
  <c r="BH378" i="10"/>
  <c r="BG378" i="10"/>
  <c r="BF378" i="10"/>
  <c r="T378" i="10"/>
  <c r="R378" i="10"/>
  <c r="P378" i="10"/>
  <c r="BI375" i="10"/>
  <c r="BH375" i="10"/>
  <c r="BG375" i="10"/>
  <c r="BF375" i="10"/>
  <c r="T375" i="10"/>
  <c r="R375" i="10"/>
  <c r="P375" i="10"/>
  <c r="BI370" i="10"/>
  <c r="BH370" i="10"/>
  <c r="BG370" i="10"/>
  <c r="BF370" i="10"/>
  <c r="T370" i="10"/>
  <c r="R370" i="10"/>
  <c r="P370" i="10"/>
  <c r="BI366" i="10"/>
  <c r="BH366" i="10"/>
  <c r="BG366" i="10"/>
  <c r="BF366" i="10"/>
  <c r="T366" i="10"/>
  <c r="R366" i="10"/>
  <c r="P366" i="10"/>
  <c r="BI363" i="10"/>
  <c r="BH363" i="10"/>
  <c r="BG363" i="10"/>
  <c r="BF363" i="10"/>
  <c r="T363" i="10"/>
  <c r="R363" i="10"/>
  <c r="P363" i="10"/>
  <c r="BI360" i="10"/>
  <c r="BH360" i="10"/>
  <c r="BG360" i="10"/>
  <c r="BF360" i="10"/>
  <c r="T360" i="10"/>
  <c r="R360" i="10"/>
  <c r="P360" i="10"/>
  <c r="BI357" i="10"/>
  <c r="BH357" i="10"/>
  <c r="BG357" i="10"/>
  <c r="BF357" i="10"/>
  <c r="T357" i="10"/>
  <c r="R357" i="10"/>
  <c r="P357" i="10"/>
  <c r="BI349" i="10"/>
  <c r="BH349" i="10"/>
  <c r="BG349" i="10"/>
  <c r="BF349" i="10"/>
  <c r="T349" i="10"/>
  <c r="R349" i="10"/>
  <c r="P349" i="10"/>
  <c r="BI345" i="10"/>
  <c r="BH345" i="10"/>
  <c r="BG345" i="10"/>
  <c r="BF345" i="10"/>
  <c r="T345" i="10"/>
  <c r="R345" i="10"/>
  <c r="P345" i="10"/>
  <c r="BI342" i="10"/>
  <c r="BH342" i="10"/>
  <c r="BG342" i="10"/>
  <c r="BF342" i="10"/>
  <c r="T342" i="10"/>
  <c r="R342" i="10"/>
  <c r="P342" i="10"/>
  <c r="BI339" i="10"/>
  <c r="BH339" i="10"/>
  <c r="BG339" i="10"/>
  <c r="BF339" i="10"/>
  <c r="T339" i="10"/>
  <c r="R339" i="10"/>
  <c r="P339" i="10"/>
  <c r="BI336" i="10"/>
  <c r="BH336" i="10"/>
  <c r="BG336" i="10"/>
  <c r="BF336" i="10"/>
  <c r="T336" i="10"/>
  <c r="R336" i="10"/>
  <c r="P336" i="10"/>
  <c r="BI331" i="10"/>
  <c r="BH331" i="10"/>
  <c r="BG331" i="10"/>
  <c r="BF331" i="10"/>
  <c r="T331" i="10"/>
  <c r="T330" i="10" s="1"/>
  <c r="R331" i="10"/>
  <c r="R330" i="10"/>
  <c r="P331" i="10"/>
  <c r="P330" i="10"/>
  <c r="BI326" i="10"/>
  <c r="BH326" i="10"/>
  <c r="BG326" i="10"/>
  <c r="BF326" i="10"/>
  <c r="T326" i="10"/>
  <c r="R326" i="10"/>
  <c r="P326" i="10"/>
  <c r="BI323" i="10"/>
  <c r="BH323" i="10"/>
  <c r="BG323" i="10"/>
  <c r="BF323" i="10"/>
  <c r="T323" i="10"/>
  <c r="R323" i="10"/>
  <c r="P323" i="10"/>
  <c r="BI312" i="10"/>
  <c r="BH312" i="10"/>
  <c r="BG312" i="10"/>
  <c r="BF312" i="10"/>
  <c r="T312" i="10"/>
  <c r="R312" i="10"/>
  <c r="P312" i="10"/>
  <c r="BI308" i="10"/>
  <c r="BH308" i="10"/>
  <c r="BG308" i="10"/>
  <c r="BF308" i="10"/>
  <c r="T308" i="10"/>
  <c r="R308" i="10"/>
  <c r="P308" i="10"/>
  <c r="BI299" i="10"/>
  <c r="BH299" i="10"/>
  <c r="BG299" i="10"/>
  <c r="BF299" i="10"/>
  <c r="T299" i="10"/>
  <c r="R299" i="10"/>
  <c r="P299" i="10"/>
  <c r="BI295" i="10"/>
  <c r="BH295" i="10"/>
  <c r="BG295" i="10"/>
  <c r="BF295" i="10"/>
  <c r="T295" i="10"/>
  <c r="R295" i="10"/>
  <c r="P295" i="10"/>
  <c r="BI291" i="10"/>
  <c r="BH291" i="10"/>
  <c r="BG291" i="10"/>
  <c r="BF291" i="10"/>
  <c r="T291" i="10"/>
  <c r="R291" i="10"/>
  <c r="P291" i="10"/>
  <c r="BI282" i="10"/>
  <c r="BH282" i="10"/>
  <c r="BG282" i="10"/>
  <c r="BF282" i="10"/>
  <c r="T282" i="10"/>
  <c r="R282" i="10"/>
  <c r="P282" i="10"/>
  <c r="BI278" i="10"/>
  <c r="BH278" i="10"/>
  <c r="BG278" i="10"/>
  <c r="BF278" i="10"/>
  <c r="T278" i="10"/>
  <c r="R278" i="10"/>
  <c r="P278" i="10"/>
  <c r="BI275" i="10"/>
  <c r="BH275" i="10"/>
  <c r="BG275" i="10"/>
  <c r="BF275" i="10"/>
  <c r="T275" i="10"/>
  <c r="R275" i="10"/>
  <c r="P275" i="10"/>
  <c r="BI270" i="10"/>
  <c r="BH270" i="10"/>
  <c r="BG270" i="10"/>
  <c r="BF270" i="10"/>
  <c r="T270" i="10"/>
  <c r="R270" i="10"/>
  <c r="P270" i="10"/>
  <c r="BI263" i="10"/>
  <c r="BH263" i="10"/>
  <c r="BG263" i="10"/>
  <c r="BF263" i="10"/>
  <c r="T263" i="10"/>
  <c r="R263" i="10"/>
  <c r="P263" i="10"/>
  <c r="BI256" i="10"/>
  <c r="BH256" i="10"/>
  <c r="BG256" i="10"/>
  <c r="BF256" i="10"/>
  <c r="T256" i="10"/>
  <c r="R256" i="10"/>
  <c r="P256" i="10"/>
  <c r="BI254" i="10"/>
  <c r="BH254" i="10"/>
  <c r="BG254" i="10"/>
  <c r="BF254" i="10"/>
  <c r="T254" i="10"/>
  <c r="R254" i="10"/>
  <c r="P254" i="10"/>
  <c r="BI248" i="10"/>
  <c r="BH248" i="10"/>
  <c r="BG248" i="10"/>
  <c r="BF248" i="10"/>
  <c r="T248" i="10"/>
  <c r="R248" i="10"/>
  <c r="P248" i="10"/>
  <c r="BI243" i="10"/>
  <c r="BH243" i="10"/>
  <c r="BG243" i="10"/>
  <c r="BF243" i="10"/>
  <c r="T243" i="10"/>
  <c r="R243" i="10"/>
  <c r="P243" i="10"/>
  <c r="BI240" i="10"/>
  <c r="BH240" i="10"/>
  <c r="BG240" i="10"/>
  <c r="BF240" i="10"/>
  <c r="T240" i="10"/>
  <c r="R240" i="10"/>
  <c r="P240" i="10"/>
  <c r="BI237" i="10"/>
  <c r="BH237" i="10"/>
  <c r="BG237" i="10"/>
  <c r="BF237" i="10"/>
  <c r="T237" i="10"/>
  <c r="R237" i="10"/>
  <c r="P237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5" i="10"/>
  <c r="BH225" i="10"/>
  <c r="BG225" i="10"/>
  <c r="BF225" i="10"/>
  <c r="T225" i="10"/>
  <c r="R225" i="10"/>
  <c r="P225" i="10"/>
  <c r="BI221" i="10"/>
  <c r="BH221" i="10"/>
  <c r="BG221" i="10"/>
  <c r="BF221" i="10"/>
  <c r="T221" i="10"/>
  <c r="R221" i="10"/>
  <c r="P221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0" i="10"/>
  <c r="BH190" i="10"/>
  <c r="BG190" i="10"/>
  <c r="BF190" i="10"/>
  <c r="T190" i="10"/>
  <c r="R190" i="10"/>
  <c r="P190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6" i="10"/>
  <c r="BH176" i="10"/>
  <c r="BG176" i="10"/>
  <c r="BF176" i="10"/>
  <c r="T176" i="10"/>
  <c r="R176" i="10"/>
  <c r="P176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5" i="10"/>
  <c r="BH165" i="10"/>
  <c r="BG165" i="10"/>
  <c r="BF165" i="10"/>
  <c r="T165" i="10"/>
  <c r="R165" i="10"/>
  <c r="P165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2" i="10"/>
  <c r="BH142" i="10"/>
  <c r="BG142" i="10"/>
  <c r="BF142" i="10"/>
  <c r="T142" i="10"/>
  <c r="R142" i="10"/>
  <c r="P142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BI132" i="10"/>
  <c r="BH132" i="10"/>
  <c r="BG132" i="10"/>
  <c r="BF132" i="10"/>
  <c r="T132" i="10"/>
  <c r="R132" i="10"/>
  <c r="P132" i="10"/>
  <c r="J126" i="10"/>
  <c r="J125" i="10"/>
  <c r="F125" i="10"/>
  <c r="F123" i="10"/>
  <c r="E121" i="10"/>
  <c r="J92" i="10"/>
  <c r="J91" i="10"/>
  <c r="F91" i="10"/>
  <c r="F89" i="10"/>
  <c r="E87" i="10"/>
  <c r="J18" i="10"/>
  <c r="E18" i="10"/>
  <c r="F92" i="10"/>
  <c r="J17" i="10"/>
  <c r="J12" i="10"/>
  <c r="J123" i="10" s="1"/>
  <c r="E7" i="10"/>
  <c r="E119" i="10"/>
  <c r="J37" i="9"/>
  <c r="J36" i="9"/>
  <c r="AY102" i="1"/>
  <c r="J35" i="9"/>
  <c r="AX102" i="1"/>
  <c r="BI546" i="9"/>
  <c r="BH546" i="9"/>
  <c r="BG546" i="9"/>
  <c r="BF546" i="9"/>
  <c r="T546" i="9"/>
  <c r="R546" i="9"/>
  <c r="P546" i="9"/>
  <c r="BI544" i="9"/>
  <c r="BH544" i="9"/>
  <c r="BG544" i="9"/>
  <c r="BF544" i="9"/>
  <c r="T544" i="9"/>
  <c r="R544" i="9"/>
  <c r="P544" i="9"/>
  <c r="BI540" i="9"/>
  <c r="BH540" i="9"/>
  <c r="BG540" i="9"/>
  <c r="BF540" i="9"/>
  <c r="T540" i="9"/>
  <c r="R540" i="9"/>
  <c r="P540" i="9"/>
  <c r="BI536" i="9"/>
  <c r="BH536" i="9"/>
  <c r="BG536" i="9"/>
  <c r="BF536" i="9"/>
  <c r="T536" i="9"/>
  <c r="R536" i="9"/>
  <c r="P536" i="9"/>
  <c r="BI534" i="9"/>
  <c r="BH534" i="9"/>
  <c r="BG534" i="9"/>
  <c r="BF534" i="9"/>
  <c r="T534" i="9"/>
  <c r="R534" i="9"/>
  <c r="P534" i="9"/>
  <c r="BI532" i="9"/>
  <c r="BH532" i="9"/>
  <c r="BG532" i="9"/>
  <c r="BF532" i="9"/>
  <c r="T532" i="9"/>
  <c r="R532" i="9"/>
  <c r="P532" i="9"/>
  <c r="BI530" i="9"/>
  <c r="BH530" i="9"/>
  <c r="BG530" i="9"/>
  <c r="BF530" i="9"/>
  <c r="T530" i="9"/>
  <c r="R530" i="9"/>
  <c r="P530" i="9"/>
  <c r="BI528" i="9"/>
  <c r="BH528" i="9"/>
  <c r="BG528" i="9"/>
  <c r="BF528" i="9"/>
  <c r="T528" i="9"/>
  <c r="R528" i="9"/>
  <c r="P528" i="9"/>
  <c r="BI524" i="9"/>
  <c r="BH524" i="9"/>
  <c r="BG524" i="9"/>
  <c r="BF524" i="9"/>
  <c r="T524" i="9"/>
  <c r="R524" i="9"/>
  <c r="P524" i="9"/>
  <c r="BI520" i="9"/>
  <c r="BH520" i="9"/>
  <c r="BG520" i="9"/>
  <c r="BF520" i="9"/>
  <c r="T520" i="9"/>
  <c r="R520" i="9"/>
  <c r="P520" i="9"/>
  <c r="BI516" i="9"/>
  <c r="BH516" i="9"/>
  <c r="BG516" i="9"/>
  <c r="BF516" i="9"/>
  <c r="T516" i="9"/>
  <c r="R516" i="9"/>
  <c r="P516" i="9"/>
  <c r="BI513" i="9"/>
  <c r="BH513" i="9"/>
  <c r="BG513" i="9"/>
  <c r="BF513" i="9"/>
  <c r="T513" i="9"/>
  <c r="R513" i="9"/>
  <c r="P513" i="9"/>
  <c r="BI511" i="9"/>
  <c r="BH511" i="9"/>
  <c r="BG511" i="9"/>
  <c r="BF511" i="9"/>
  <c r="T511" i="9"/>
  <c r="R511" i="9"/>
  <c r="P511" i="9"/>
  <c r="BI508" i="9"/>
  <c r="BH508" i="9"/>
  <c r="BG508" i="9"/>
  <c r="BF508" i="9"/>
  <c r="T508" i="9"/>
  <c r="R508" i="9"/>
  <c r="P508" i="9"/>
  <c r="BI505" i="9"/>
  <c r="BH505" i="9"/>
  <c r="BG505" i="9"/>
  <c r="BF505" i="9"/>
  <c r="T505" i="9"/>
  <c r="R505" i="9"/>
  <c r="P505" i="9"/>
  <c r="BI502" i="9"/>
  <c r="BH502" i="9"/>
  <c r="BG502" i="9"/>
  <c r="BF502" i="9"/>
  <c r="T502" i="9"/>
  <c r="R502" i="9"/>
  <c r="P502" i="9"/>
  <c r="BI499" i="9"/>
  <c r="BH499" i="9"/>
  <c r="BG499" i="9"/>
  <c r="BF499" i="9"/>
  <c r="T499" i="9"/>
  <c r="R499" i="9"/>
  <c r="P499" i="9"/>
  <c r="BI492" i="9"/>
  <c r="BH492" i="9"/>
  <c r="BG492" i="9"/>
  <c r="BF492" i="9"/>
  <c r="T492" i="9"/>
  <c r="R492" i="9"/>
  <c r="P492" i="9"/>
  <c r="BI490" i="9"/>
  <c r="BH490" i="9"/>
  <c r="BG490" i="9"/>
  <c r="BF490" i="9"/>
  <c r="T490" i="9"/>
  <c r="R490" i="9"/>
  <c r="P490" i="9"/>
  <c r="BI488" i="9"/>
  <c r="BH488" i="9"/>
  <c r="BG488" i="9"/>
  <c r="BF488" i="9"/>
  <c r="T488" i="9"/>
  <c r="R488" i="9"/>
  <c r="P488" i="9"/>
  <c r="BI483" i="9"/>
  <c r="BH483" i="9"/>
  <c r="BG483" i="9"/>
  <c r="BF483" i="9"/>
  <c r="T483" i="9"/>
  <c r="R483" i="9"/>
  <c r="P483" i="9"/>
  <c r="BI480" i="9"/>
  <c r="BH480" i="9"/>
  <c r="BG480" i="9"/>
  <c r="BF480" i="9"/>
  <c r="T480" i="9"/>
  <c r="R480" i="9"/>
  <c r="P480" i="9"/>
  <c r="BI471" i="9"/>
  <c r="BH471" i="9"/>
  <c r="BG471" i="9"/>
  <c r="BF471" i="9"/>
  <c r="T471" i="9"/>
  <c r="R471" i="9"/>
  <c r="P471" i="9"/>
  <c r="BI466" i="9"/>
  <c r="BH466" i="9"/>
  <c r="BG466" i="9"/>
  <c r="BF466" i="9"/>
  <c r="T466" i="9"/>
  <c r="R466" i="9"/>
  <c r="P466" i="9"/>
  <c r="BI461" i="9"/>
  <c r="BH461" i="9"/>
  <c r="BG461" i="9"/>
  <c r="BF461" i="9"/>
  <c r="T461" i="9"/>
  <c r="R461" i="9"/>
  <c r="P461" i="9"/>
  <c r="BI452" i="9"/>
  <c r="BH452" i="9"/>
  <c r="BG452" i="9"/>
  <c r="BF452" i="9"/>
  <c r="T452" i="9"/>
  <c r="R452" i="9"/>
  <c r="P452" i="9"/>
  <c r="BI447" i="9"/>
  <c r="BH447" i="9"/>
  <c r="BG447" i="9"/>
  <c r="BF447" i="9"/>
  <c r="T447" i="9"/>
  <c r="R447" i="9"/>
  <c r="P447" i="9"/>
  <c r="BI442" i="9"/>
  <c r="BH442" i="9"/>
  <c r="BG442" i="9"/>
  <c r="BF442" i="9"/>
  <c r="T442" i="9"/>
  <c r="R442" i="9"/>
  <c r="P442" i="9"/>
  <c r="BI434" i="9"/>
  <c r="BH434" i="9"/>
  <c r="BG434" i="9"/>
  <c r="BF434" i="9"/>
  <c r="T434" i="9"/>
  <c r="R434" i="9"/>
  <c r="P434" i="9"/>
  <c r="BI430" i="9"/>
  <c r="BH430" i="9"/>
  <c r="BG430" i="9"/>
  <c r="BF430" i="9"/>
  <c r="T430" i="9"/>
  <c r="T429" i="9" s="1"/>
  <c r="R430" i="9"/>
  <c r="R429" i="9"/>
  <c r="P430" i="9"/>
  <c r="P429" i="9" s="1"/>
  <c r="BI426" i="9"/>
  <c r="BH426" i="9"/>
  <c r="BG426" i="9"/>
  <c r="BF426" i="9"/>
  <c r="T426" i="9"/>
  <c r="R426" i="9"/>
  <c r="P426" i="9"/>
  <c r="BI420" i="9"/>
  <c r="BH420" i="9"/>
  <c r="BG420" i="9"/>
  <c r="BF420" i="9"/>
  <c r="T420" i="9"/>
  <c r="R420" i="9"/>
  <c r="P420" i="9"/>
  <c r="BI416" i="9"/>
  <c r="BH416" i="9"/>
  <c r="BG416" i="9"/>
  <c r="BF416" i="9"/>
  <c r="T416" i="9"/>
  <c r="R416" i="9"/>
  <c r="P416" i="9"/>
  <c r="BI412" i="9"/>
  <c r="BH412" i="9"/>
  <c r="BG412" i="9"/>
  <c r="BF412" i="9"/>
  <c r="T412" i="9"/>
  <c r="R412" i="9"/>
  <c r="P412" i="9"/>
  <c r="BI410" i="9"/>
  <c r="BH410" i="9"/>
  <c r="BG410" i="9"/>
  <c r="BF410" i="9"/>
  <c r="T410" i="9"/>
  <c r="R410" i="9"/>
  <c r="P410" i="9"/>
  <c r="BI396" i="9"/>
  <c r="BH396" i="9"/>
  <c r="BG396" i="9"/>
  <c r="BF396" i="9"/>
  <c r="T396" i="9"/>
  <c r="R396" i="9"/>
  <c r="P396" i="9"/>
  <c r="BI393" i="9"/>
  <c r="BH393" i="9"/>
  <c r="BG393" i="9"/>
  <c r="BF393" i="9"/>
  <c r="T393" i="9"/>
  <c r="R393" i="9"/>
  <c r="P393" i="9"/>
  <c r="BI389" i="9"/>
  <c r="BH389" i="9"/>
  <c r="BG389" i="9"/>
  <c r="BF389" i="9"/>
  <c r="T389" i="9"/>
  <c r="R389" i="9"/>
  <c r="P389" i="9"/>
  <c r="BI385" i="9"/>
  <c r="BH385" i="9"/>
  <c r="BG385" i="9"/>
  <c r="BF385" i="9"/>
  <c r="T385" i="9"/>
  <c r="R385" i="9"/>
  <c r="P385" i="9"/>
  <c r="BI371" i="9"/>
  <c r="BH371" i="9"/>
  <c r="BG371" i="9"/>
  <c r="BF371" i="9"/>
  <c r="T371" i="9"/>
  <c r="R371" i="9"/>
  <c r="P371" i="9"/>
  <c r="BI369" i="9"/>
  <c r="BH369" i="9"/>
  <c r="BG369" i="9"/>
  <c r="BF369" i="9"/>
  <c r="T369" i="9"/>
  <c r="R369" i="9"/>
  <c r="P369" i="9"/>
  <c r="BI367" i="9"/>
  <c r="BH367" i="9"/>
  <c r="BG367" i="9"/>
  <c r="BF367" i="9"/>
  <c r="T367" i="9"/>
  <c r="R367" i="9"/>
  <c r="P367" i="9"/>
  <c r="BI360" i="9"/>
  <c r="BH360" i="9"/>
  <c r="BG360" i="9"/>
  <c r="BF360" i="9"/>
  <c r="T360" i="9"/>
  <c r="R360" i="9"/>
  <c r="P360" i="9"/>
  <c r="BI350" i="9"/>
  <c r="BH350" i="9"/>
  <c r="BG350" i="9"/>
  <c r="BF350" i="9"/>
  <c r="T350" i="9"/>
  <c r="R350" i="9"/>
  <c r="P350" i="9"/>
  <c r="BI346" i="9"/>
  <c r="BH346" i="9"/>
  <c r="BG346" i="9"/>
  <c r="BF346" i="9"/>
  <c r="T346" i="9"/>
  <c r="R346" i="9"/>
  <c r="P346" i="9"/>
  <c r="BI342" i="9"/>
  <c r="BH342" i="9"/>
  <c r="BG342" i="9"/>
  <c r="BF342" i="9"/>
  <c r="T342" i="9"/>
  <c r="R342" i="9"/>
  <c r="P342" i="9"/>
  <c r="BI340" i="9"/>
  <c r="BH340" i="9"/>
  <c r="BG340" i="9"/>
  <c r="BF340" i="9"/>
  <c r="T340" i="9"/>
  <c r="R340" i="9"/>
  <c r="P340" i="9"/>
  <c r="BI336" i="9"/>
  <c r="BH336" i="9"/>
  <c r="BG336" i="9"/>
  <c r="BF336" i="9"/>
  <c r="T336" i="9"/>
  <c r="R336" i="9"/>
  <c r="P336" i="9"/>
  <c r="BI329" i="9"/>
  <c r="BH329" i="9"/>
  <c r="BG329" i="9"/>
  <c r="BF329" i="9"/>
  <c r="T329" i="9"/>
  <c r="R329" i="9"/>
  <c r="P329" i="9"/>
  <c r="BI322" i="9"/>
  <c r="BH322" i="9"/>
  <c r="BG322" i="9"/>
  <c r="BF322" i="9"/>
  <c r="T322" i="9"/>
  <c r="R322" i="9"/>
  <c r="P322" i="9"/>
  <c r="BI320" i="9"/>
  <c r="BH320" i="9"/>
  <c r="BG320" i="9"/>
  <c r="BF320" i="9"/>
  <c r="T320" i="9"/>
  <c r="R320" i="9"/>
  <c r="P320" i="9"/>
  <c r="BI316" i="9"/>
  <c r="BH316" i="9"/>
  <c r="BG316" i="9"/>
  <c r="BF316" i="9"/>
  <c r="T316" i="9"/>
  <c r="R316" i="9"/>
  <c r="P316" i="9"/>
  <c r="BI312" i="9"/>
  <c r="BH312" i="9"/>
  <c r="BG312" i="9"/>
  <c r="BF312" i="9"/>
  <c r="T312" i="9"/>
  <c r="R312" i="9"/>
  <c r="P312" i="9"/>
  <c r="BI309" i="9"/>
  <c r="BH309" i="9"/>
  <c r="BG309" i="9"/>
  <c r="BF309" i="9"/>
  <c r="T309" i="9"/>
  <c r="R309" i="9"/>
  <c r="P309" i="9"/>
  <c r="BI306" i="9"/>
  <c r="BH306" i="9"/>
  <c r="BG306" i="9"/>
  <c r="BF306" i="9"/>
  <c r="T306" i="9"/>
  <c r="R306" i="9"/>
  <c r="P306" i="9"/>
  <c r="BI303" i="9"/>
  <c r="BH303" i="9"/>
  <c r="BG303" i="9"/>
  <c r="BF303" i="9"/>
  <c r="T303" i="9"/>
  <c r="R303" i="9"/>
  <c r="P303" i="9"/>
  <c r="BI299" i="9"/>
  <c r="BH299" i="9"/>
  <c r="BG299" i="9"/>
  <c r="BF299" i="9"/>
  <c r="T299" i="9"/>
  <c r="R299" i="9"/>
  <c r="P299" i="9"/>
  <c r="BI294" i="9"/>
  <c r="BH294" i="9"/>
  <c r="BG294" i="9"/>
  <c r="BF294" i="9"/>
  <c r="T294" i="9"/>
  <c r="T293" i="9"/>
  <c r="R294" i="9"/>
  <c r="R293" i="9"/>
  <c r="P294" i="9"/>
  <c r="P293" i="9"/>
  <c r="BI289" i="9"/>
  <c r="BH289" i="9"/>
  <c r="BG289" i="9"/>
  <c r="BF289" i="9"/>
  <c r="T289" i="9"/>
  <c r="R289" i="9"/>
  <c r="P289" i="9"/>
  <c r="BI285" i="9"/>
  <c r="BH285" i="9"/>
  <c r="BG285" i="9"/>
  <c r="BF285" i="9"/>
  <c r="T285" i="9"/>
  <c r="R285" i="9"/>
  <c r="P285" i="9"/>
  <c r="BI281" i="9"/>
  <c r="BH281" i="9"/>
  <c r="BG281" i="9"/>
  <c r="BF281" i="9"/>
  <c r="T281" i="9"/>
  <c r="R281" i="9"/>
  <c r="P281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6" i="9"/>
  <c r="BH266" i="9"/>
  <c r="BG266" i="9"/>
  <c r="BF266" i="9"/>
  <c r="T266" i="9"/>
  <c r="R266" i="9"/>
  <c r="P266" i="9"/>
  <c r="BI262" i="9"/>
  <c r="BH262" i="9"/>
  <c r="BG262" i="9"/>
  <c r="BF262" i="9"/>
  <c r="T262" i="9"/>
  <c r="R262" i="9"/>
  <c r="P262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7" i="9"/>
  <c r="BH247" i="9"/>
  <c r="BG247" i="9"/>
  <c r="BF247" i="9"/>
  <c r="T247" i="9"/>
  <c r="R247" i="9"/>
  <c r="P247" i="9"/>
  <c r="BI243" i="9"/>
  <c r="BH243" i="9"/>
  <c r="BG243" i="9"/>
  <c r="BF243" i="9"/>
  <c r="T243" i="9"/>
  <c r="R243" i="9"/>
  <c r="P243" i="9"/>
  <c r="BI238" i="9"/>
  <c r="BH238" i="9"/>
  <c r="BG238" i="9"/>
  <c r="BF238" i="9"/>
  <c r="T238" i="9"/>
  <c r="R238" i="9"/>
  <c r="P238" i="9"/>
  <c r="BI234" i="9"/>
  <c r="BH234" i="9"/>
  <c r="BG234" i="9"/>
  <c r="BF234" i="9"/>
  <c r="T234" i="9"/>
  <c r="R234" i="9"/>
  <c r="P234" i="9"/>
  <c r="BI230" i="9"/>
  <c r="BH230" i="9"/>
  <c r="BG230" i="9"/>
  <c r="BF230" i="9"/>
  <c r="T230" i="9"/>
  <c r="R230" i="9"/>
  <c r="P230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0" i="9"/>
  <c r="BH180" i="9"/>
  <c r="BG180" i="9"/>
  <c r="BF180" i="9"/>
  <c r="T180" i="9"/>
  <c r="R180" i="9"/>
  <c r="P180" i="9"/>
  <c r="BI177" i="9"/>
  <c r="BH177" i="9"/>
  <c r="BG177" i="9"/>
  <c r="BF177" i="9"/>
  <c r="T177" i="9"/>
  <c r="R177" i="9"/>
  <c r="P177" i="9"/>
  <c r="BI173" i="9"/>
  <c r="BH173" i="9"/>
  <c r="BG173" i="9"/>
  <c r="BF173" i="9"/>
  <c r="T173" i="9"/>
  <c r="R173" i="9"/>
  <c r="P173" i="9"/>
  <c r="BI166" i="9"/>
  <c r="BH166" i="9"/>
  <c r="BG166" i="9"/>
  <c r="BF166" i="9"/>
  <c r="T166" i="9"/>
  <c r="R166" i="9"/>
  <c r="P166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0" i="9"/>
  <c r="BH150" i="9"/>
  <c r="BG150" i="9"/>
  <c r="BF150" i="9"/>
  <c r="T150" i="9"/>
  <c r="R150" i="9"/>
  <c r="P150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3" i="9"/>
  <c r="BH133" i="9"/>
  <c r="BG133" i="9"/>
  <c r="BF133" i="9"/>
  <c r="T133" i="9"/>
  <c r="R133" i="9"/>
  <c r="P133" i="9"/>
  <c r="BI130" i="9"/>
  <c r="BH130" i="9"/>
  <c r="BG130" i="9"/>
  <c r="BF130" i="9"/>
  <c r="T130" i="9"/>
  <c r="R130" i="9"/>
  <c r="P130" i="9"/>
  <c r="J124" i="9"/>
  <c r="J123" i="9"/>
  <c r="F123" i="9"/>
  <c r="F121" i="9"/>
  <c r="E119" i="9"/>
  <c r="J92" i="9"/>
  <c r="J91" i="9"/>
  <c r="F91" i="9"/>
  <c r="F89" i="9"/>
  <c r="E87" i="9"/>
  <c r="J18" i="9"/>
  <c r="E18" i="9"/>
  <c r="F124" i="9"/>
  <c r="J17" i="9"/>
  <c r="J12" i="9"/>
  <c r="J89" i="9" s="1"/>
  <c r="E7" i="9"/>
  <c r="E85" i="9" s="1"/>
  <c r="J37" i="8"/>
  <c r="J36" i="8"/>
  <c r="AY101" i="1" s="1"/>
  <c r="J35" i="8"/>
  <c r="AX101" i="1" s="1"/>
  <c r="BI566" i="8"/>
  <c r="BH566" i="8"/>
  <c r="BG566" i="8"/>
  <c r="BF566" i="8"/>
  <c r="T566" i="8"/>
  <c r="R566" i="8"/>
  <c r="P566" i="8"/>
  <c r="BI564" i="8"/>
  <c r="BH564" i="8"/>
  <c r="BG564" i="8"/>
  <c r="BF564" i="8"/>
  <c r="T564" i="8"/>
  <c r="R564" i="8"/>
  <c r="P564" i="8"/>
  <c r="BI562" i="8"/>
  <c r="BH562" i="8"/>
  <c r="BG562" i="8"/>
  <c r="BF562" i="8"/>
  <c r="T562" i="8"/>
  <c r="R562" i="8"/>
  <c r="P562" i="8"/>
  <c r="BI560" i="8"/>
  <c r="BH560" i="8"/>
  <c r="BG560" i="8"/>
  <c r="BF560" i="8"/>
  <c r="T560" i="8"/>
  <c r="R560" i="8"/>
  <c r="P560" i="8"/>
  <c r="BI556" i="8"/>
  <c r="BH556" i="8"/>
  <c r="BG556" i="8"/>
  <c r="BF556" i="8"/>
  <c r="T556" i="8"/>
  <c r="R556" i="8"/>
  <c r="P556" i="8"/>
  <c r="BI552" i="8"/>
  <c r="BH552" i="8"/>
  <c r="BG552" i="8"/>
  <c r="BF552" i="8"/>
  <c r="T552" i="8"/>
  <c r="R552" i="8"/>
  <c r="P552" i="8"/>
  <c r="BI550" i="8"/>
  <c r="BH550" i="8"/>
  <c r="BG550" i="8"/>
  <c r="BF550" i="8"/>
  <c r="T550" i="8"/>
  <c r="R550" i="8"/>
  <c r="P550" i="8"/>
  <c r="BI548" i="8"/>
  <c r="BH548" i="8"/>
  <c r="BG548" i="8"/>
  <c r="BF548" i="8"/>
  <c r="T548" i="8"/>
  <c r="R548" i="8"/>
  <c r="P548" i="8"/>
  <c r="BI546" i="8"/>
  <c r="BH546" i="8"/>
  <c r="BG546" i="8"/>
  <c r="BF546" i="8"/>
  <c r="T546" i="8"/>
  <c r="R546" i="8"/>
  <c r="P546" i="8"/>
  <c r="BI544" i="8"/>
  <c r="BH544" i="8"/>
  <c r="BG544" i="8"/>
  <c r="BF544" i="8"/>
  <c r="T544" i="8"/>
  <c r="R544" i="8"/>
  <c r="P544" i="8"/>
  <c r="BI540" i="8"/>
  <c r="BH540" i="8"/>
  <c r="BG540" i="8"/>
  <c r="BF540" i="8"/>
  <c r="T540" i="8"/>
  <c r="R540" i="8"/>
  <c r="P540" i="8"/>
  <c r="BI536" i="8"/>
  <c r="BH536" i="8"/>
  <c r="BG536" i="8"/>
  <c r="BF536" i="8"/>
  <c r="T536" i="8"/>
  <c r="R536" i="8"/>
  <c r="P536" i="8"/>
  <c r="BI532" i="8"/>
  <c r="BH532" i="8"/>
  <c r="BG532" i="8"/>
  <c r="BF532" i="8"/>
  <c r="T532" i="8"/>
  <c r="R532" i="8"/>
  <c r="P532" i="8"/>
  <c r="BI529" i="8"/>
  <c r="BH529" i="8"/>
  <c r="BG529" i="8"/>
  <c r="BF529" i="8"/>
  <c r="T529" i="8"/>
  <c r="R529" i="8"/>
  <c r="P529" i="8"/>
  <c r="BI527" i="8"/>
  <c r="BH527" i="8"/>
  <c r="BG527" i="8"/>
  <c r="BF527" i="8"/>
  <c r="T527" i="8"/>
  <c r="R527" i="8"/>
  <c r="P527" i="8"/>
  <c r="BI523" i="8"/>
  <c r="BH523" i="8"/>
  <c r="BG523" i="8"/>
  <c r="BF523" i="8"/>
  <c r="T523" i="8"/>
  <c r="R523" i="8"/>
  <c r="P523" i="8"/>
  <c r="BI520" i="8"/>
  <c r="BH520" i="8"/>
  <c r="BG520" i="8"/>
  <c r="BF520" i="8"/>
  <c r="T520" i="8"/>
  <c r="R520" i="8"/>
  <c r="P520" i="8"/>
  <c r="BI517" i="8"/>
  <c r="BH517" i="8"/>
  <c r="BG517" i="8"/>
  <c r="BF517" i="8"/>
  <c r="T517" i="8"/>
  <c r="R517" i="8"/>
  <c r="P517" i="8"/>
  <c r="BI514" i="8"/>
  <c r="BH514" i="8"/>
  <c r="BG514" i="8"/>
  <c r="BF514" i="8"/>
  <c r="T514" i="8"/>
  <c r="R514" i="8"/>
  <c r="P514" i="8"/>
  <c r="BI512" i="8"/>
  <c r="BH512" i="8"/>
  <c r="BG512" i="8"/>
  <c r="BF512" i="8"/>
  <c r="T512" i="8"/>
  <c r="R512" i="8"/>
  <c r="P512" i="8"/>
  <c r="BI509" i="8"/>
  <c r="BH509" i="8"/>
  <c r="BG509" i="8"/>
  <c r="BF509" i="8"/>
  <c r="T509" i="8"/>
  <c r="R509" i="8"/>
  <c r="P509" i="8"/>
  <c r="BI502" i="8"/>
  <c r="BH502" i="8"/>
  <c r="BG502" i="8"/>
  <c r="BF502" i="8"/>
  <c r="T502" i="8"/>
  <c r="R502" i="8"/>
  <c r="P502" i="8"/>
  <c r="BI500" i="8"/>
  <c r="BH500" i="8"/>
  <c r="BG500" i="8"/>
  <c r="BF500" i="8"/>
  <c r="T500" i="8"/>
  <c r="R500" i="8"/>
  <c r="P500" i="8"/>
  <c r="BI495" i="8"/>
  <c r="BH495" i="8"/>
  <c r="BG495" i="8"/>
  <c r="BF495" i="8"/>
  <c r="T495" i="8"/>
  <c r="R495" i="8"/>
  <c r="P495" i="8"/>
  <c r="BI492" i="8"/>
  <c r="BH492" i="8"/>
  <c r="BG492" i="8"/>
  <c r="BF492" i="8"/>
  <c r="T492" i="8"/>
  <c r="R492" i="8"/>
  <c r="P492" i="8"/>
  <c r="BI483" i="8"/>
  <c r="BH483" i="8"/>
  <c r="BG483" i="8"/>
  <c r="BF483" i="8"/>
  <c r="T483" i="8"/>
  <c r="R483" i="8"/>
  <c r="P483" i="8"/>
  <c r="BI480" i="8"/>
  <c r="BH480" i="8"/>
  <c r="BG480" i="8"/>
  <c r="BF480" i="8"/>
  <c r="T480" i="8"/>
  <c r="R480" i="8"/>
  <c r="P480" i="8"/>
  <c r="BI477" i="8"/>
  <c r="BH477" i="8"/>
  <c r="BG477" i="8"/>
  <c r="BF477" i="8"/>
  <c r="T477" i="8"/>
  <c r="R477" i="8"/>
  <c r="P477" i="8"/>
  <c r="BI474" i="8"/>
  <c r="BH474" i="8"/>
  <c r="BG474" i="8"/>
  <c r="BF474" i="8"/>
  <c r="T474" i="8"/>
  <c r="R474" i="8"/>
  <c r="P474" i="8"/>
  <c r="BI472" i="8"/>
  <c r="BH472" i="8"/>
  <c r="BG472" i="8"/>
  <c r="BF472" i="8"/>
  <c r="T472" i="8"/>
  <c r="R472" i="8"/>
  <c r="P472" i="8"/>
  <c r="BI470" i="8"/>
  <c r="BH470" i="8"/>
  <c r="BG470" i="8"/>
  <c r="BF470" i="8"/>
  <c r="T470" i="8"/>
  <c r="R470" i="8"/>
  <c r="P470" i="8"/>
  <c r="BI462" i="8"/>
  <c r="BH462" i="8"/>
  <c r="BG462" i="8"/>
  <c r="BF462" i="8"/>
  <c r="T462" i="8"/>
  <c r="R462" i="8"/>
  <c r="P462" i="8"/>
  <c r="BI458" i="8"/>
  <c r="BH458" i="8"/>
  <c r="BG458" i="8"/>
  <c r="BF458" i="8"/>
  <c r="T458" i="8"/>
  <c r="T457" i="8"/>
  <c r="R458" i="8"/>
  <c r="R457" i="8"/>
  <c r="P458" i="8"/>
  <c r="P457" i="8"/>
  <c r="BI454" i="8"/>
  <c r="BH454" i="8"/>
  <c r="BG454" i="8"/>
  <c r="BF454" i="8"/>
  <c r="T454" i="8"/>
  <c r="R454" i="8"/>
  <c r="P454" i="8"/>
  <c r="BI448" i="8"/>
  <c r="BH448" i="8"/>
  <c r="BG448" i="8"/>
  <c r="BF448" i="8"/>
  <c r="T448" i="8"/>
  <c r="R448" i="8"/>
  <c r="P448" i="8"/>
  <c r="BI444" i="8"/>
  <c r="BH444" i="8"/>
  <c r="BG444" i="8"/>
  <c r="BF444" i="8"/>
  <c r="T444" i="8"/>
  <c r="R444" i="8"/>
  <c r="P444" i="8"/>
  <c r="BI442" i="8"/>
  <c r="BH442" i="8"/>
  <c r="BG442" i="8"/>
  <c r="BF442" i="8"/>
  <c r="T442" i="8"/>
  <c r="R442" i="8"/>
  <c r="P442" i="8"/>
  <c r="BI430" i="8"/>
  <c r="BH430" i="8"/>
  <c r="BG430" i="8"/>
  <c r="BF430" i="8"/>
  <c r="T430" i="8"/>
  <c r="R430" i="8"/>
  <c r="P430" i="8"/>
  <c r="BI427" i="8"/>
  <c r="BH427" i="8"/>
  <c r="BG427" i="8"/>
  <c r="BF427" i="8"/>
  <c r="T427" i="8"/>
  <c r="R427" i="8"/>
  <c r="P427" i="8"/>
  <c r="BI423" i="8"/>
  <c r="BH423" i="8"/>
  <c r="BG423" i="8"/>
  <c r="BF423" i="8"/>
  <c r="T423" i="8"/>
  <c r="R423" i="8"/>
  <c r="P423" i="8"/>
  <c r="BI419" i="8"/>
  <c r="BH419" i="8"/>
  <c r="BG419" i="8"/>
  <c r="BF419" i="8"/>
  <c r="T419" i="8"/>
  <c r="R419" i="8"/>
  <c r="P419" i="8"/>
  <c r="BI407" i="8"/>
  <c r="BH407" i="8"/>
  <c r="BG407" i="8"/>
  <c r="BF407" i="8"/>
  <c r="T407" i="8"/>
  <c r="R407" i="8"/>
  <c r="P407" i="8"/>
  <c r="BI400" i="8"/>
  <c r="BH400" i="8"/>
  <c r="BG400" i="8"/>
  <c r="BF400" i="8"/>
  <c r="T400" i="8"/>
  <c r="R400" i="8"/>
  <c r="P400" i="8"/>
  <c r="BI390" i="8"/>
  <c r="BH390" i="8"/>
  <c r="BG390" i="8"/>
  <c r="BF390" i="8"/>
  <c r="T390" i="8"/>
  <c r="R390" i="8"/>
  <c r="P390" i="8"/>
  <c r="BI383" i="8"/>
  <c r="BH383" i="8"/>
  <c r="BG383" i="8"/>
  <c r="BF383" i="8"/>
  <c r="T383" i="8"/>
  <c r="R383" i="8"/>
  <c r="P383" i="8"/>
  <c r="BI373" i="8"/>
  <c r="BH373" i="8"/>
  <c r="BG373" i="8"/>
  <c r="BF373" i="8"/>
  <c r="T373" i="8"/>
  <c r="R373" i="8"/>
  <c r="P373" i="8"/>
  <c r="BI365" i="8"/>
  <c r="BH365" i="8"/>
  <c r="BG365" i="8"/>
  <c r="BF365" i="8"/>
  <c r="T365" i="8"/>
  <c r="R365" i="8"/>
  <c r="P365" i="8"/>
  <c r="BI356" i="8"/>
  <c r="BH356" i="8"/>
  <c r="BG356" i="8"/>
  <c r="BF356" i="8"/>
  <c r="T356" i="8"/>
  <c r="R356" i="8"/>
  <c r="P356" i="8"/>
  <c r="BI352" i="8"/>
  <c r="BH352" i="8"/>
  <c r="BG352" i="8"/>
  <c r="BF352" i="8"/>
  <c r="T352" i="8"/>
  <c r="R352" i="8"/>
  <c r="P352" i="8"/>
  <c r="BI348" i="8"/>
  <c r="BH348" i="8"/>
  <c r="BG348" i="8"/>
  <c r="BF348" i="8"/>
  <c r="T348" i="8"/>
  <c r="R348" i="8"/>
  <c r="P348" i="8"/>
  <c r="BI344" i="8"/>
  <c r="BH344" i="8"/>
  <c r="BG344" i="8"/>
  <c r="BF344" i="8"/>
  <c r="T344" i="8"/>
  <c r="R344" i="8"/>
  <c r="P344" i="8"/>
  <c r="BI340" i="8"/>
  <c r="BH340" i="8"/>
  <c r="BG340" i="8"/>
  <c r="BF340" i="8"/>
  <c r="T340" i="8"/>
  <c r="R340" i="8"/>
  <c r="P340" i="8"/>
  <c r="BI336" i="8"/>
  <c r="BH336" i="8"/>
  <c r="BG336" i="8"/>
  <c r="BF336" i="8"/>
  <c r="T336" i="8"/>
  <c r="R336" i="8"/>
  <c r="P336" i="8"/>
  <c r="BI332" i="8"/>
  <c r="BH332" i="8"/>
  <c r="BG332" i="8"/>
  <c r="BF332" i="8"/>
  <c r="T332" i="8"/>
  <c r="R332" i="8"/>
  <c r="P332" i="8"/>
  <c r="BI330" i="8"/>
  <c r="BH330" i="8"/>
  <c r="BG330" i="8"/>
  <c r="BF330" i="8"/>
  <c r="T330" i="8"/>
  <c r="R330" i="8"/>
  <c r="P330" i="8"/>
  <c r="BI326" i="8"/>
  <c r="BH326" i="8"/>
  <c r="BG326" i="8"/>
  <c r="BF326" i="8"/>
  <c r="T326" i="8"/>
  <c r="R326" i="8"/>
  <c r="P326" i="8"/>
  <c r="BI322" i="8"/>
  <c r="BH322" i="8"/>
  <c r="BG322" i="8"/>
  <c r="BF322" i="8"/>
  <c r="T322" i="8"/>
  <c r="R322" i="8"/>
  <c r="P322" i="8"/>
  <c r="BI320" i="8"/>
  <c r="BH320" i="8"/>
  <c r="BG320" i="8"/>
  <c r="BF320" i="8"/>
  <c r="T320" i="8"/>
  <c r="R320" i="8"/>
  <c r="P320" i="8"/>
  <c r="BI316" i="8"/>
  <c r="BH316" i="8"/>
  <c r="BG316" i="8"/>
  <c r="BF316" i="8"/>
  <c r="T316" i="8"/>
  <c r="R316" i="8"/>
  <c r="P316" i="8"/>
  <c r="BI314" i="8"/>
  <c r="BH314" i="8"/>
  <c r="BG314" i="8"/>
  <c r="BF314" i="8"/>
  <c r="T314" i="8"/>
  <c r="R314" i="8"/>
  <c r="P314" i="8"/>
  <c r="BI310" i="8"/>
  <c r="BH310" i="8"/>
  <c r="BG310" i="8"/>
  <c r="BF310" i="8"/>
  <c r="T310" i="8"/>
  <c r="R310" i="8"/>
  <c r="P310" i="8"/>
  <c r="BI303" i="8"/>
  <c r="BH303" i="8"/>
  <c r="BG303" i="8"/>
  <c r="BF303" i="8"/>
  <c r="T303" i="8"/>
  <c r="R303" i="8"/>
  <c r="P303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3" i="8"/>
  <c r="BH293" i="8"/>
  <c r="BG293" i="8"/>
  <c r="BF293" i="8"/>
  <c r="T293" i="8"/>
  <c r="R293" i="8"/>
  <c r="P293" i="8"/>
  <c r="BI290" i="8"/>
  <c r="BH290" i="8"/>
  <c r="BG290" i="8"/>
  <c r="BF290" i="8"/>
  <c r="T290" i="8"/>
  <c r="R290" i="8"/>
  <c r="P290" i="8"/>
  <c r="BI287" i="8"/>
  <c r="BH287" i="8"/>
  <c r="BG287" i="8"/>
  <c r="BF287" i="8"/>
  <c r="T287" i="8"/>
  <c r="R287" i="8"/>
  <c r="P287" i="8"/>
  <c r="BI284" i="8"/>
  <c r="BH284" i="8"/>
  <c r="BG284" i="8"/>
  <c r="BF284" i="8"/>
  <c r="T284" i="8"/>
  <c r="R284" i="8"/>
  <c r="P284" i="8"/>
  <c r="BI280" i="8"/>
  <c r="BH280" i="8"/>
  <c r="BG280" i="8"/>
  <c r="BF280" i="8"/>
  <c r="T280" i="8"/>
  <c r="R280" i="8"/>
  <c r="P280" i="8"/>
  <c r="BI275" i="8"/>
  <c r="BH275" i="8"/>
  <c r="BG275" i="8"/>
  <c r="BF275" i="8"/>
  <c r="T275" i="8"/>
  <c r="T274" i="8" s="1"/>
  <c r="R275" i="8"/>
  <c r="R274" i="8"/>
  <c r="P275" i="8"/>
  <c r="P274" i="8"/>
  <c r="BI270" i="8"/>
  <c r="BH270" i="8"/>
  <c r="BG270" i="8"/>
  <c r="BF270" i="8"/>
  <c r="T270" i="8"/>
  <c r="R270" i="8"/>
  <c r="P270" i="8"/>
  <c r="BI266" i="8"/>
  <c r="BH266" i="8"/>
  <c r="BG266" i="8"/>
  <c r="BF266" i="8"/>
  <c r="T266" i="8"/>
  <c r="R266" i="8"/>
  <c r="P266" i="8"/>
  <c r="BI262" i="8"/>
  <c r="BH262" i="8"/>
  <c r="BG262" i="8"/>
  <c r="BF262" i="8"/>
  <c r="T262" i="8"/>
  <c r="R262" i="8"/>
  <c r="P262" i="8"/>
  <c r="BI258" i="8"/>
  <c r="BH258" i="8"/>
  <c r="BG258" i="8"/>
  <c r="BF258" i="8"/>
  <c r="T258" i="8"/>
  <c r="R258" i="8"/>
  <c r="P258" i="8"/>
  <c r="BI254" i="8"/>
  <c r="BH254" i="8"/>
  <c r="BG254" i="8"/>
  <c r="BF254" i="8"/>
  <c r="T254" i="8"/>
  <c r="R254" i="8"/>
  <c r="P254" i="8"/>
  <c r="BI252" i="8"/>
  <c r="BH252" i="8"/>
  <c r="BG252" i="8"/>
  <c r="BF252" i="8"/>
  <c r="T252" i="8"/>
  <c r="R252" i="8"/>
  <c r="P252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3" i="8"/>
  <c r="BH243" i="8"/>
  <c r="BG243" i="8"/>
  <c r="BF243" i="8"/>
  <c r="T243" i="8"/>
  <c r="R243" i="8"/>
  <c r="P243" i="8"/>
  <c r="BI239" i="8"/>
  <c r="BH239" i="8"/>
  <c r="BG239" i="8"/>
  <c r="BF239" i="8"/>
  <c r="T239" i="8"/>
  <c r="R239" i="8"/>
  <c r="P239" i="8"/>
  <c r="BI235" i="8"/>
  <c r="BH235" i="8"/>
  <c r="BG235" i="8"/>
  <c r="BF235" i="8"/>
  <c r="T235" i="8"/>
  <c r="R235" i="8"/>
  <c r="P235" i="8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8" i="8"/>
  <c r="BH228" i="8"/>
  <c r="BG228" i="8"/>
  <c r="BF228" i="8"/>
  <c r="T228" i="8"/>
  <c r="R228" i="8"/>
  <c r="P228" i="8"/>
  <c r="BI224" i="8"/>
  <c r="BH224" i="8"/>
  <c r="BG224" i="8"/>
  <c r="BF224" i="8"/>
  <c r="T224" i="8"/>
  <c r="R224" i="8"/>
  <c r="P224" i="8"/>
  <c r="BI220" i="8"/>
  <c r="BH220" i="8"/>
  <c r="BG220" i="8"/>
  <c r="BF220" i="8"/>
  <c r="T220" i="8"/>
  <c r="R220" i="8"/>
  <c r="P220" i="8"/>
  <c r="BI217" i="8"/>
  <c r="BH217" i="8"/>
  <c r="BG217" i="8"/>
  <c r="BF217" i="8"/>
  <c r="T217" i="8"/>
  <c r="R217" i="8"/>
  <c r="P217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5" i="8"/>
  <c r="BH165" i="8"/>
  <c r="BG165" i="8"/>
  <c r="BF165" i="8"/>
  <c r="T165" i="8"/>
  <c r="R165" i="8"/>
  <c r="P165" i="8"/>
  <c r="BI158" i="8"/>
  <c r="BH158" i="8"/>
  <c r="BG158" i="8"/>
  <c r="BF158" i="8"/>
  <c r="T158" i="8"/>
  <c r="R158" i="8"/>
  <c r="P158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38" i="8"/>
  <c r="BH138" i="8"/>
  <c r="BG138" i="8"/>
  <c r="BF138" i="8"/>
  <c r="T138" i="8"/>
  <c r="R138" i="8"/>
  <c r="P138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R130" i="8"/>
  <c r="P130" i="8"/>
  <c r="J124" i="8"/>
  <c r="J123" i="8"/>
  <c r="F123" i="8"/>
  <c r="F121" i="8"/>
  <c r="E119" i="8"/>
  <c r="J92" i="8"/>
  <c r="J91" i="8"/>
  <c r="F91" i="8"/>
  <c r="F89" i="8"/>
  <c r="E87" i="8"/>
  <c r="J18" i="8"/>
  <c r="E18" i="8"/>
  <c r="F124" i="8"/>
  <c r="J17" i="8"/>
  <c r="J12" i="8"/>
  <c r="J89" i="8"/>
  <c r="E7" i="8"/>
  <c r="E85" i="8"/>
  <c r="J37" i="7"/>
  <c r="J36" i="7"/>
  <c r="AY100" i="1" s="1"/>
  <c r="J35" i="7"/>
  <c r="AX100" i="1" s="1"/>
  <c r="BI286" i="7"/>
  <c r="BH286" i="7"/>
  <c r="BG286" i="7"/>
  <c r="BF286" i="7"/>
  <c r="T286" i="7"/>
  <c r="R286" i="7"/>
  <c r="P286" i="7"/>
  <c r="BI279" i="7"/>
  <c r="BH279" i="7"/>
  <c r="BG279" i="7"/>
  <c r="BF279" i="7"/>
  <c r="T279" i="7"/>
  <c r="R279" i="7"/>
  <c r="P279" i="7"/>
  <c r="BI258" i="7"/>
  <c r="BH258" i="7"/>
  <c r="BG258" i="7"/>
  <c r="BF258" i="7"/>
  <c r="T258" i="7"/>
  <c r="R258" i="7"/>
  <c r="P258" i="7"/>
  <c r="BI235" i="7"/>
  <c r="BH235" i="7"/>
  <c r="BG235" i="7"/>
  <c r="BF235" i="7"/>
  <c r="T235" i="7"/>
  <c r="R235" i="7"/>
  <c r="P235" i="7"/>
  <c r="BI230" i="7"/>
  <c r="BH230" i="7"/>
  <c r="BG230" i="7"/>
  <c r="BF230" i="7"/>
  <c r="T230" i="7"/>
  <c r="R230" i="7"/>
  <c r="P230" i="7"/>
  <c r="BI225" i="7"/>
  <c r="BH225" i="7"/>
  <c r="BG225" i="7"/>
  <c r="BF225" i="7"/>
  <c r="T225" i="7"/>
  <c r="R225" i="7"/>
  <c r="P225" i="7"/>
  <c r="BI218" i="7"/>
  <c r="BH218" i="7"/>
  <c r="BG218" i="7"/>
  <c r="BF218" i="7"/>
  <c r="T218" i="7"/>
  <c r="R218" i="7"/>
  <c r="P218" i="7"/>
  <c r="BI211" i="7"/>
  <c r="BH211" i="7"/>
  <c r="BG211" i="7"/>
  <c r="BF211" i="7"/>
  <c r="T211" i="7"/>
  <c r="R211" i="7"/>
  <c r="P211" i="7"/>
  <c r="BI207" i="7"/>
  <c r="BH207" i="7"/>
  <c r="BG207" i="7"/>
  <c r="BF207" i="7"/>
  <c r="T207" i="7"/>
  <c r="R207" i="7"/>
  <c r="P207" i="7"/>
  <c r="BI203" i="7"/>
  <c r="BH203" i="7"/>
  <c r="BG203" i="7"/>
  <c r="BF203" i="7"/>
  <c r="T203" i="7"/>
  <c r="R203" i="7"/>
  <c r="P203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88" i="7"/>
  <c r="BH188" i="7"/>
  <c r="BG188" i="7"/>
  <c r="BF188" i="7"/>
  <c r="T188" i="7"/>
  <c r="R188" i="7"/>
  <c r="P188" i="7"/>
  <c r="BI184" i="7"/>
  <c r="BH184" i="7"/>
  <c r="BG184" i="7"/>
  <c r="BF184" i="7"/>
  <c r="T184" i="7"/>
  <c r="R184" i="7"/>
  <c r="P184" i="7"/>
  <c r="BI180" i="7"/>
  <c r="BH180" i="7"/>
  <c r="BG180" i="7"/>
  <c r="BF180" i="7"/>
  <c r="T180" i="7"/>
  <c r="R180" i="7"/>
  <c r="P180" i="7"/>
  <c r="BI174" i="7"/>
  <c r="BH174" i="7"/>
  <c r="BG174" i="7"/>
  <c r="BF174" i="7"/>
  <c r="T174" i="7"/>
  <c r="R174" i="7"/>
  <c r="P174" i="7"/>
  <c r="BI169" i="7"/>
  <c r="BH169" i="7"/>
  <c r="BG169" i="7"/>
  <c r="BF169" i="7"/>
  <c r="T169" i="7"/>
  <c r="R169" i="7"/>
  <c r="P169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6" i="7"/>
  <c r="BH146" i="7"/>
  <c r="BG146" i="7"/>
  <c r="BF146" i="7"/>
  <c r="T146" i="7"/>
  <c r="R146" i="7"/>
  <c r="P146" i="7"/>
  <c r="BI142" i="7"/>
  <c r="BH142" i="7"/>
  <c r="BG142" i="7"/>
  <c r="BF142" i="7"/>
  <c r="T142" i="7"/>
  <c r="R142" i="7"/>
  <c r="P142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0" i="7"/>
  <c r="BH130" i="7"/>
  <c r="BG130" i="7"/>
  <c r="BF130" i="7"/>
  <c r="T130" i="7"/>
  <c r="R130" i="7"/>
  <c r="P130" i="7"/>
  <c r="BI126" i="7"/>
  <c r="BH126" i="7"/>
  <c r="BG126" i="7"/>
  <c r="BF126" i="7"/>
  <c r="T126" i="7"/>
  <c r="R126" i="7"/>
  <c r="P126" i="7"/>
  <c r="BI122" i="7"/>
  <c r="BH122" i="7"/>
  <c r="BG122" i="7"/>
  <c r="BF122" i="7"/>
  <c r="T122" i="7"/>
  <c r="R122" i="7"/>
  <c r="P122" i="7"/>
  <c r="J116" i="7"/>
  <c r="J115" i="7"/>
  <c r="F115" i="7"/>
  <c r="F113" i="7"/>
  <c r="E111" i="7"/>
  <c r="J92" i="7"/>
  <c r="J91" i="7"/>
  <c r="F91" i="7"/>
  <c r="F89" i="7"/>
  <c r="E87" i="7"/>
  <c r="J18" i="7"/>
  <c r="E18" i="7"/>
  <c r="F116" i="7" s="1"/>
  <c r="J17" i="7"/>
  <c r="J12" i="7"/>
  <c r="J113" i="7" s="1"/>
  <c r="E7" i="7"/>
  <c r="E85" i="7"/>
  <c r="J37" i="6"/>
  <c r="J36" i="6"/>
  <c r="AY99" i="1" s="1"/>
  <c r="J35" i="6"/>
  <c r="AX99" i="1" s="1"/>
  <c r="BI310" i="6"/>
  <c r="BH310" i="6"/>
  <c r="BG310" i="6"/>
  <c r="BF310" i="6"/>
  <c r="T310" i="6"/>
  <c r="R310" i="6"/>
  <c r="P310" i="6"/>
  <c r="BI299" i="6"/>
  <c r="BH299" i="6"/>
  <c r="BG299" i="6"/>
  <c r="BF299" i="6"/>
  <c r="T299" i="6"/>
  <c r="R299" i="6"/>
  <c r="P299" i="6"/>
  <c r="BI273" i="6"/>
  <c r="BH273" i="6"/>
  <c r="BG273" i="6"/>
  <c r="BF273" i="6"/>
  <c r="T273" i="6"/>
  <c r="R273" i="6"/>
  <c r="P273" i="6"/>
  <c r="BI241" i="6"/>
  <c r="BH241" i="6"/>
  <c r="BG241" i="6"/>
  <c r="BF241" i="6"/>
  <c r="T241" i="6"/>
  <c r="R241" i="6"/>
  <c r="P241" i="6"/>
  <c r="BI236" i="6"/>
  <c r="BH236" i="6"/>
  <c r="BG236" i="6"/>
  <c r="BF236" i="6"/>
  <c r="T236" i="6"/>
  <c r="R236" i="6"/>
  <c r="P236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0" i="6"/>
  <c r="BH210" i="6"/>
  <c r="BG210" i="6"/>
  <c r="BF210" i="6"/>
  <c r="T210" i="6"/>
  <c r="R210" i="6"/>
  <c r="P210" i="6"/>
  <c r="BI206" i="6"/>
  <c r="BH206" i="6"/>
  <c r="BG206" i="6"/>
  <c r="BF206" i="6"/>
  <c r="T206" i="6"/>
  <c r="R206" i="6"/>
  <c r="P206" i="6"/>
  <c r="BI202" i="6"/>
  <c r="BH202" i="6"/>
  <c r="BG202" i="6"/>
  <c r="BF202" i="6"/>
  <c r="T202" i="6"/>
  <c r="R202" i="6"/>
  <c r="P202" i="6"/>
  <c r="BI198" i="6"/>
  <c r="BH198" i="6"/>
  <c r="BG198" i="6"/>
  <c r="BF198" i="6"/>
  <c r="T198" i="6"/>
  <c r="R198" i="6"/>
  <c r="P198" i="6"/>
  <c r="BI194" i="6"/>
  <c r="BH194" i="6"/>
  <c r="BG194" i="6"/>
  <c r="BF194" i="6"/>
  <c r="T194" i="6"/>
  <c r="R194" i="6"/>
  <c r="P194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74" i="6"/>
  <c r="BH174" i="6"/>
  <c r="BG174" i="6"/>
  <c r="BF174" i="6"/>
  <c r="T174" i="6"/>
  <c r="R174" i="6"/>
  <c r="P174" i="6"/>
  <c r="BI166" i="6"/>
  <c r="BH166" i="6"/>
  <c r="BG166" i="6"/>
  <c r="BF166" i="6"/>
  <c r="T166" i="6"/>
  <c r="R166" i="6"/>
  <c r="P166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8" i="6"/>
  <c r="BH148" i="6"/>
  <c r="BG148" i="6"/>
  <c r="BF148" i="6"/>
  <c r="T148" i="6"/>
  <c r="R148" i="6"/>
  <c r="P148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BI122" i="6"/>
  <c r="BH122" i="6"/>
  <c r="BG122" i="6"/>
  <c r="BF122" i="6"/>
  <c r="T122" i="6"/>
  <c r="R122" i="6"/>
  <c r="P122" i="6"/>
  <c r="J116" i="6"/>
  <c r="J115" i="6"/>
  <c r="F115" i="6"/>
  <c r="F113" i="6"/>
  <c r="E111" i="6"/>
  <c r="J92" i="6"/>
  <c r="J91" i="6"/>
  <c r="F91" i="6"/>
  <c r="F89" i="6"/>
  <c r="E87" i="6"/>
  <c r="J18" i="6"/>
  <c r="E18" i="6"/>
  <c r="F116" i="6"/>
  <c r="J17" i="6"/>
  <c r="J12" i="6"/>
  <c r="J113" i="6" s="1"/>
  <c r="E7" i="6"/>
  <c r="E109" i="6"/>
  <c r="J37" i="5"/>
  <c r="J36" i="5"/>
  <c r="AY98" i="1"/>
  <c r="J35" i="5"/>
  <c r="AX98" i="1"/>
  <c r="BI294" i="5"/>
  <c r="BH294" i="5"/>
  <c r="BG294" i="5"/>
  <c r="BF294" i="5"/>
  <c r="T294" i="5"/>
  <c r="R294" i="5"/>
  <c r="P294" i="5"/>
  <c r="BI288" i="5"/>
  <c r="BH288" i="5"/>
  <c r="BG288" i="5"/>
  <c r="BF288" i="5"/>
  <c r="T288" i="5"/>
  <c r="R288" i="5"/>
  <c r="P288" i="5"/>
  <c r="BI282" i="5"/>
  <c r="BH282" i="5"/>
  <c r="BG282" i="5"/>
  <c r="BF282" i="5"/>
  <c r="T282" i="5"/>
  <c r="R282" i="5"/>
  <c r="P282" i="5"/>
  <c r="BI274" i="5"/>
  <c r="BH274" i="5"/>
  <c r="BG274" i="5"/>
  <c r="BF274" i="5"/>
  <c r="T274" i="5"/>
  <c r="R274" i="5"/>
  <c r="P274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38" i="5"/>
  <c r="BH238" i="5"/>
  <c r="BG238" i="5"/>
  <c r="BF238" i="5"/>
  <c r="T238" i="5"/>
  <c r="R238" i="5"/>
  <c r="P238" i="5"/>
  <c r="BI234" i="5"/>
  <c r="BH234" i="5"/>
  <c r="BG234" i="5"/>
  <c r="BF234" i="5"/>
  <c r="T234" i="5"/>
  <c r="R234" i="5"/>
  <c r="P234" i="5"/>
  <c r="BI229" i="5"/>
  <c r="BH229" i="5"/>
  <c r="BG229" i="5"/>
  <c r="BF229" i="5"/>
  <c r="T229" i="5"/>
  <c r="R229" i="5"/>
  <c r="P229" i="5"/>
  <c r="BI225" i="5"/>
  <c r="BH225" i="5"/>
  <c r="BG225" i="5"/>
  <c r="BF225" i="5"/>
  <c r="T225" i="5"/>
  <c r="R225" i="5"/>
  <c r="P225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2" i="5"/>
  <c r="BH212" i="5"/>
  <c r="BG212" i="5"/>
  <c r="BF212" i="5"/>
  <c r="T212" i="5"/>
  <c r="R212" i="5"/>
  <c r="P212" i="5"/>
  <c r="BI207" i="5"/>
  <c r="BH207" i="5"/>
  <c r="BG207" i="5"/>
  <c r="BF207" i="5"/>
  <c r="T207" i="5"/>
  <c r="R207" i="5"/>
  <c r="P207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7" i="5"/>
  <c r="BH147" i="5"/>
  <c r="BG147" i="5"/>
  <c r="BF147" i="5"/>
  <c r="T147" i="5"/>
  <c r="R147" i="5"/>
  <c r="P147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J116" i="5"/>
  <c r="J115" i="5"/>
  <c r="F115" i="5"/>
  <c r="F113" i="5"/>
  <c r="E111" i="5"/>
  <c r="J92" i="5"/>
  <c r="J91" i="5"/>
  <c r="F91" i="5"/>
  <c r="F89" i="5"/>
  <c r="E87" i="5"/>
  <c r="J18" i="5"/>
  <c r="E18" i="5"/>
  <c r="F116" i="5"/>
  <c r="J17" i="5"/>
  <c r="J12" i="5"/>
  <c r="J113" i="5" s="1"/>
  <c r="E7" i="5"/>
  <c r="E109" i="5"/>
  <c r="J304" i="4"/>
  <c r="J37" i="4"/>
  <c r="J36" i="4"/>
  <c r="AY97" i="1"/>
  <c r="J35" i="4"/>
  <c r="AX97" i="1" s="1"/>
  <c r="BI367" i="4"/>
  <c r="BH367" i="4"/>
  <c r="BG367" i="4"/>
  <c r="BF367" i="4"/>
  <c r="T367" i="4"/>
  <c r="R367" i="4"/>
  <c r="P367" i="4"/>
  <c r="BI360" i="4"/>
  <c r="BH360" i="4"/>
  <c r="BG360" i="4"/>
  <c r="BF360" i="4"/>
  <c r="T360" i="4"/>
  <c r="R360" i="4"/>
  <c r="P360" i="4"/>
  <c r="BI346" i="4"/>
  <c r="BH346" i="4"/>
  <c r="BG346" i="4"/>
  <c r="BF346" i="4"/>
  <c r="T346" i="4"/>
  <c r="R346" i="4"/>
  <c r="P346" i="4"/>
  <c r="BI337" i="4"/>
  <c r="BH337" i="4"/>
  <c r="BG337" i="4"/>
  <c r="BF337" i="4"/>
  <c r="T337" i="4"/>
  <c r="R337" i="4"/>
  <c r="P337" i="4"/>
  <c r="BI321" i="4"/>
  <c r="BH321" i="4"/>
  <c r="BG321" i="4"/>
  <c r="BF321" i="4"/>
  <c r="T321" i="4"/>
  <c r="R321" i="4"/>
  <c r="P321" i="4"/>
  <c r="BI315" i="4"/>
  <c r="BH315" i="4"/>
  <c r="BG315" i="4"/>
  <c r="BF315" i="4"/>
  <c r="T315" i="4"/>
  <c r="R315" i="4"/>
  <c r="P315" i="4"/>
  <c r="BI306" i="4"/>
  <c r="BH306" i="4"/>
  <c r="BG306" i="4"/>
  <c r="BF306" i="4"/>
  <c r="T306" i="4"/>
  <c r="R306" i="4"/>
  <c r="P306" i="4"/>
  <c r="J99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3" i="4"/>
  <c r="BH283" i="4"/>
  <c r="BG283" i="4"/>
  <c r="BF283" i="4"/>
  <c r="T283" i="4"/>
  <c r="R283" i="4"/>
  <c r="P283" i="4"/>
  <c r="BI278" i="4"/>
  <c r="BH278" i="4"/>
  <c r="BG278" i="4"/>
  <c r="BF278" i="4"/>
  <c r="T278" i="4"/>
  <c r="R278" i="4"/>
  <c r="P278" i="4"/>
  <c r="BI273" i="4"/>
  <c r="BH273" i="4"/>
  <c r="BG273" i="4"/>
  <c r="BF273" i="4"/>
  <c r="T273" i="4"/>
  <c r="R273" i="4"/>
  <c r="P273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0" i="4"/>
  <c r="BH210" i="4"/>
  <c r="BG210" i="4"/>
  <c r="BF210" i="4"/>
  <c r="T210" i="4"/>
  <c r="R210" i="4"/>
  <c r="P210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7" i="4"/>
  <c r="BH147" i="4"/>
  <c r="BG147" i="4"/>
  <c r="BF147" i="4"/>
  <c r="T147" i="4"/>
  <c r="R147" i="4"/>
  <c r="P147" i="4"/>
  <c r="BI142" i="4"/>
  <c r="BH142" i="4"/>
  <c r="BG142" i="4"/>
  <c r="BF142" i="4"/>
  <c r="T142" i="4"/>
  <c r="R142" i="4"/>
  <c r="P142" i="4"/>
  <c r="BI137" i="4"/>
  <c r="BH137" i="4"/>
  <c r="BG137" i="4"/>
  <c r="BF137" i="4"/>
  <c r="T137" i="4"/>
  <c r="R137" i="4"/>
  <c r="P137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 s="1"/>
  <c r="J17" i="4"/>
  <c r="J12" i="4"/>
  <c r="J114" i="4" s="1"/>
  <c r="E7" i="4"/>
  <c r="E85" i="4" s="1"/>
  <c r="J37" i="3"/>
  <c r="J36" i="3"/>
  <c r="AY96" i="1"/>
  <c r="J35" i="3"/>
  <c r="AX96" i="1" s="1"/>
  <c r="BI140" i="3"/>
  <c r="BH140" i="3"/>
  <c r="BG140" i="3"/>
  <c r="BF140" i="3"/>
  <c r="T140" i="3"/>
  <c r="T139" i="3"/>
  <c r="R140" i="3"/>
  <c r="R139" i="3" s="1"/>
  <c r="P140" i="3"/>
  <c r="P139" i="3"/>
  <c r="BI136" i="3"/>
  <c r="BH136" i="3"/>
  <c r="BG136" i="3"/>
  <c r="BF136" i="3"/>
  <c r="T136" i="3"/>
  <c r="T135" i="3" s="1"/>
  <c r="R136" i="3"/>
  <c r="R135" i="3"/>
  <c r="P136" i="3"/>
  <c r="P135" i="3" s="1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92" i="3" s="1"/>
  <c r="J17" i="3"/>
  <c r="J12" i="3"/>
  <c r="J114" i="3"/>
  <c r="E7" i="3"/>
  <c r="E85" i="3"/>
  <c r="J37" i="2"/>
  <c r="J36" i="2"/>
  <c r="AY95" i="1" s="1"/>
  <c r="J35" i="2"/>
  <c r="AX95" i="1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J118" i="2"/>
  <c r="J117" i="2"/>
  <c r="F117" i="2"/>
  <c r="F115" i="2"/>
  <c r="E113" i="2"/>
  <c r="J92" i="2"/>
  <c r="J91" i="2"/>
  <c r="F91" i="2"/>
  <c r="F89" i="2"/>
  <c r="E87" i="2"/>
  <c r="J18" i="2"/>
  <c r="E18" i="2"/>
  <c r="F92" i="2"/>
  <c r="J17" i="2"/>
  <c r="J12" i="2"/>
  <c r="J115" i="2"/>
  <c r="E7" i="2"/>
  <c r="E85" i="2"/>
  <c r="L90" i="1"/>
  <c r="AM90" i="1"/>
  <c r="AM89" i="1"/>
  <c r="L89" i="1"/>
  <c r="AM87" i="1"/>
  <c r="L87" i="1"/>
  <c r="L85" i="1"/>
  <c r="L84" i="1"/>
  <c r="BK332" i="2"/>
  <c r="J269" i="2"/>
  <c r="BK142" i="2"/>
  <c r="J363" i="2"/>
  <c r="BK339" i="2"/>
  <c r="BK261" i="2"/>
  <c r="J208" i="2"/>
  <c r="BK150" i="2"/>
  <c r="BK278" i="2"/>
  <c r="J178" i="2"/>
  <c r="BK369" i="2"/>
  <c r="BK344" i="2"/>
  <c r="J302" i="2"/>
  <c r="J287" i="2"/>
  <c r="BK247" i="2"/>
  <c r="BK178" i="2"/>
  <c r="BK351" i="2"/>
  <c r="J317" i="2"/>
  <c r="BK287" i="2"/>
  <c r="BK210" i="2"/>
  <c r="J314" i="2"/>
  <c r="J220" i="2"/>
  <c r="BK182" i="2"/>
  <c r="J152" i="2"/>
  <c r="J284" i="2"/>
  <c r="BK136" i="3"/>
  <c r="BK128" i="3"/>
  <c r="BK180" i="4"/>
  <c r="J159" i="4"/>
  <c r="J268" i="4"/>
  <c r="BK210" i="4"/>
  <c r="BK206" i="4"/>
  <c r="J248" i="4"/>
  <c r="J125" i="4"/>
  <c r="J273" i="4"/>
  <c r="BK137" i="4"/>
  <c r="J287" i="4"/>
  <c r="J367" i="4"/>
  <c r="J206" i="4"/>
  <c r="J321" i="4"/>
  <c r="J123" i="4"/>
  <c r="J162" i="4"/>
  <c r="J260" i="4"/>
  <c r="J170" i="4"/>
  <c r="BK162" i="5"/>
  <c r="J190" i="5"/>
  <c r="BK194" i="5"/>
  <c r="J212" i="5"/>
  <c r="BK188" i="5"/>
  <c r="BK134" i="5"/>
  <c r="J282" i="5"/>
  <c r="BK260" i="5"/>
  <c r="BK256" i="5"/>
  <c r="J220" i="5"/>
  <c r="J216" i="5"/>
  <c r="BK142" i="5"/>
  <c r="BK225" i="5"/>
  <c r="J166" i="5"/>
  <c r="J159" i="5"/>
  <c r="J238" i="5"/>
  <c r="BK220" i="5"/>
  <c r="BK192" i="5"/>
  <c r="BK170" i="5"/>
  <c r="J162" i="5"/>
  <c r="BK138" i="5"/>
  <c r="J274" i="5"/>
  <c r="BK159" i="5"/>
  <c r="J248" i="5"/>
  <c r="BK238" i="5"/>
  <c r="BK212" i="5"/>
  <c r="J200" i="5"/>
  <c r="BK186" i="5"/>
  <c r="BK151" i="5"/>
  <c r="BK124" i="5"/>
  <c r="J122" i="5"/>
  <c r="BK216" i="5"/>
  <c r="J182" i="5"/>
  <c r="BK194" i="6"/>
  <c r="BK241" i="6"/>
  <c r="J129" i="6"/>
  <c r="BK227" i="6"/>
  <c r="BK158" i="6"/>
  <c r="BK122" i="6"/>
  <c r="BK206" i="6"/>
  <c r="J166" i="6"/>
  <c r="J162" i="6"/>
  <c r="BK286" i="7"/>
  <c r="J142" i="7"/>
  <c r="J235" i="7"/>
  <c r="BK164" i="7"/>
  <c r="J156" i="7"/>
  <c r="BK211" i="7"/>
  <c r="BK142" i="7"/>
  <c r="J199" i="7"/>
  <c r="J130" i="7"/>
  <c r="J348" i="8"/>
  <c r="BK187" i="8"/>
  <c r="J480" i="8"/>
  <c r="BK340" i="8"/>
  <c r="BK197" i="8"/>
  <c r="BK523" i="8"/>
  <c r="J320" i="8"/>
  <c r="J536" i="8"/>
  <c r="BK462" i="8"/>
  <c r="J284" i="8"/>
  <c r="BK423" i="8"/>
  <c r="J297" i="8"/>
  <c r="J183" i="8"/>
  <c r="BK138" i="8"/>
  <c r="BK444" i="8"/>
  <c r="J214" i="8"/>
  <c r="J562" i="8"/>
  <c r="BK472" i="8"/>
  <c r="BK183" i="8"/>
  <c r="BK550" i="8"/>
  <c r="BK220" i="8"/>
  <c r="BK344" i="8"/>
  <c r="BK249" i="8"/>
  <c r="BK556" i="8"/>
  <c r="J275" i="8"/>
  <c r="J224" i="8"/>
  <c r="J145" i="8"/>
  <c r="J500" i="8"/>
  <c r="BK400" i="8"/>
  <c r="BK287" i="8"/>
  <c r="J165" i="8"/>
  <c r="J426" i="9"/>
  <c r="BK294" i="9"/>
  <c r="J247" i="9"/>
  <c r="BK471" i="9"/>
  <c r="BK251" i="9"/>
  <c r="J184" i="9"/>
  <c r="BK396" i="9"/>
  <c r="J234" i="9"/>
  <c r="BK385" i="9"/>
  <c r="BK452" i="9"/>
  <c r="J203" i="9"/>
  <c r="J430" i="9"/>
  <c r="BK243" i="9"/>
  <c r="BK205" i="9"/>
  <c r="BK157" i="9"/>
  <c r="BK508" i="9"/>
  <c r="J262" i="9"/>
  <c r="BK540" i="9"/>
  <c r="BK516" i="9"/>
  <c r="BK412" i="9"/>
  <c r="J272" i="9"/>
  <c r="J225" i="9"/>
  <c r="J145" i="9"/>
  <c r="BK490" i="9"/>
  <c r="J371" i="9"/>
  <c r="J270" i="9"/>
  <c r="BK367" i="9"/>
  <c r="J303" i="9"/>
  <c r="BK401" i="10"/>
  <c r="BK485" i="10"/>
  <c r="BK339" i="10"/>
  <c r="BK270" i="10"/>
  <c r="BK135" i="10"/>
  <c r="BK512" i="10"/>
  <c r="BK366" i="10"/>
  <c r="BK165" i="10"/>
  <c r="BK419" i="10"/>
  <c r="BK212" i="10"/>
  <c r="J438" i="10"/>
  <c r="J442" i="10"/>
  <c r="BK375" i="10"/>
  <c r="J183" i="10"/>
  <c r="BK532" i="10"/>
  <c r="BK240" i="10"/>
  <c r="J514" i="10"/>
  <c r="BK263" i="11"/>
  <c r="BK195" i="11"/>
  <c r="J446" i="11"/>
  <c r="J316" i="11"/>
  <c r="J318" i="11"/>
  <c r="BK249" i="11"/>
  <c r="BK312" i="11"/>
  <c r="J185" i="11"/>
  <c r="BK395" i="11"/>
  <c r="J344" i="11"/>
  <c r="BK488" i="11"/>
  <c r="J488" i="11"/>
  <c r="J555" i="11"/>
  <c r="BK323" i="12"/>
  <c r="BK180" i="12"/>
  <c r="BK226" i="12"/>
  <c r="BK157" i="12"/>
  <c r="J300" i="12"/>
  <c r="J261" i="12"/>
  <c r="BK170" i="12"/>
  <c r="J350" i="13"/>
  <c r="J320" i="13"/>
  <c r="J155" i="13"/>
  <c r="BK287" i="13"/>
  <c r="BK161" i="13"/>
  <c r="BK339" i="13"/>
  <c r="BK290" i="13"/>
  <c r="J137" i="13"/>
  <c r="BK192" i="13"/>
  <c r="BK134" i="13"/>
  <c r="BK246" i="13"/>
  <c r="J158" i="13"/>
  <c r="J216" i="13"/>
  <c r="BK268" i="13"/>
  <c r="J152" i="13"/>
  <c r="J234" i="13"/>
  <c r="J161" i="13"/>
  <c r="BK210" i="13"/>
  <c r="J271" i="14"/>
  <c r="J369" i="14"/>
  <c r="J217" i="14"/>
  <c r="BK286" i="14"/>
  <c r="BK203" i="14"/>
  <c r="BK345" i="14"/>
  <c r="BK259" i="14"/>
  <c r="J194" i="14"/>
  <c r="BK268" i="14"/>
  <c r="BK177" i="14"/>
  <c r="BK217" i="14"/>
  <c r="J304" i="15"/>
  <c r="BK231" i="15"/>
  <c r="J312" i="15"/>
  <c r="BK249" i="15"/>
  <c r="J373" i="15"/>
  <c r="BK300" i="15"/>
  <c r="BK364" i="15"/>
  <c r="J233" i="15"/>
  <c r="BK302" i="15"/>
  <c r="BK202" i="15"/>
  <c r="BK193" i="15"/>
  <c r="BK376" i="15"/>
  <c r="BK255" i="15"/>
  <c r="BK373" i="15"/>
  <c r="J265" i="15"/>
  <c r="J333" i="15"/>
  <c r="J177" i="15"/>
  <c r="BK354" i="15"/>
  <c r="J235" i="15"/>
  <c r="J275" i="15"/>
  <c r="BK181" i="15"/>
  <c r="BK153" i="16"/>
  <c r="J234" i="16"/>
  <c r="J221" i="16"/>
  <c r="J228" i="16"/>
  <c r="BK225" i="16"/>
  <c r="J262" i="16"/>
  <c r="J272" i="16"/>
  <c r="BK241" i="16"/>
  <c r="J131" i="17"/>
  <c r="J127" i="17"/>
  <c r="BK155" i="18"/>
  <c r="J124" i="18"/>
  <c r="BK120" i="18"/>
  <c r="J230" i="10"/>
  <c r="BK357" i="10"/>
  <c r="BK336" i="10"/>
  <c r="BK323" i="10"/>
  <c r="J254" i="10"/>
  <c r="BK183" i="10"/>
  <c r="J147" i="10"/>
  <c r="J538" i="10"/>
  <c r="J493" i="10"/>
  <c r="BK445" i="10"/>
  <c r="BK282" i="10"/>
  <c r="J225" i="10"/>
  <c r="J308" i="10"/>
  <c r="J240" i="10"/>
  <c r="BK205" i="10"/>
  <c r="BK187" i="10"/>
  <c r="J142" i="10"/>
  <c r="J385" i="10"/>
  <c r="BK507" i="10"/>
  <c r="J440" i="10"/>
  <c r="BK360" i="10"/>
  <c r="J342" i="10"/>
  <c r="BK248" i="10"/>
  <c r="BK538" i="10"/>
  <c r="BK520" i="10"/>
  <c r="BK440" i="10"/>
  <c r="J221" i="10"/>
  <c r="J158" i="10"/>
  <c r="BK505" i="10"/>
  <c r="BK342" i="10"/>
  <c r="BK530" i="10"/>
  <c r="BK399" i="11"/>
  <c r="BK159" i="11"/>
  <c r="J438" i="11"/>
  <c r="J255" i="11"/>
  <c r="J292" i="11"/>
  <c r="BK438" i="11"/>
  <c r="J195" i="11"/>
  <c r="BK318" i="11"/>
  <c r="BK277" i="11"/>
  <c r="J146" i="11"/>
  <c r="BK420" i="11"/>
  <c r="J521" i="11"/>
  <c r="J227" i="11"/>
  <c r="BK424" i="11"/>
  <c r="BK551" i="11"/>
  <c r="J533" i="11"/>
  <c r="J493" i="11"/>
  <c r="J246" i="11"/>
  <c r="J348" i="11"/>
  <c r="J148" i="11"/>
  <c r="J157" i="12"/>
  <c r="BK251" i="12"/>
  <c r="J329" i="12"/>
  <c r="BK288" i="12"/>
  <c r="BK235" i="12"/>
  <c r="J141" i="12"/>
  <c r="BK219" i="12"/>
  <c r="BK261" i="12"/>
  <c r="J254" i="12"/>
  <c r="J219" i="12"/>
  <c r="BK321" i="12"/>
  <c r="BK274" i="12"/>
  <c r="BK165" i="12"/>
  <c r="BK346" i="13"/>
  <c r="J308" i="13"/>
  <c r="BK308" i="13"/>
  <c r="BK201" i="13"/>
  <c r="J342" i="13"/>
  <c r="J302" i="13"/>
  <c r="BK259" i="13"/>
  <c r="J131" i="13"/>
  <c r="BK158" i="13"/>
  <c r="BK122" i="13"/>
  <c r="BK140" i="13"/>
  <c r="J289" i="14"/>
  <c r="J189" i="14"/>
  <c r="J332" i="14"/>
  <c r="BK206" i="14"/>
  <c r="BK332" i="14"/>
  <c r="J308" i="14"/>
  <c r="BK304" i="14"/>
  <c r="J299" i="14"/>
  <c r="J231" i="14"/>
  <c r="BK183" i="14"/>
  <c r="BK215" i="14"/>
  <c r="J177" i="14"/>
  <c r="J336" i="14"/>
  <c r="BK271" i="14"/>
  <c r="BK210" i="14"/>
  <c r="BK236" i="14"/>
  <c r="BK255" i="14"/>
  <c r="J367" i="15"/>
  <c r="J252" i="15"/>
  <c r="BK200" i="15"/>
  <c r="J297" i="15"/>
  <c r="BK237" i="15"/>
  <c r="J179" i="15"/>
  <c r="BK281" i="15"/>
  <c r="BK343" i="15"/>
  <c r="J364" i="15"/>
  <c r="BK216" i="15"/>
  <c r="BK267" i="15"/>
  <c r="BK185" i="15"/>
  <c r="BK315" i="15"/>
  <c r="BK382" i="15"/>
  <c r="BK306" i="15"/>
  <c r="J318" i="15"/>
  <c r="J391" i="15"/>
  <c r="J358" i="15"/>
  <c r="J200" i="15"/>
  <c r="J241" i="15"/>
  <c r="J183" i="15"/>
  <c r="BK166" i="16"/>
  <c r="J237" i="16"/>
  <c r="BK137" i="16"/>
  <c r="BK203" i="16"/>
  <c r="J146" i="16"/>
  <c r="BK272" i="16"/>
  <c r="BK129" i="17"/>
  <c r="BK127" i="17"/>
  <c r="BK153" i="18"/>
  <c r="BK165" i="18"/>
  <c r="BK149" i="18"/>
  <c r="J145" i="18"/>
  <c r="BK121" i="19"/>
  <c r="J278" i="2"/>
  <c r="BK389" i="2"/>
  <c r="AS109" i="1"/>
  <c r="BK206" i="2"/>
  <c r="J258" i="2"/>
  <c r="J389" i="2"/>
  <c r="J337" i="2"/>
  <c r="J296" i="2"/>
  <c r="J232" i="2"/>
  <c r="J347" i="2"/>
  <c r="J281" i="2"/>
  <c r="J329" i="2"/>
  <c r="J251" i="2"/>
  <c r="BK191" i="2"/>
  <c r="J150" i="2"/>
  <c r="BK124" i="2"/>
  <c r="J123" i="3"/>
  <c r="J234" i="4"/>
  <c r="BK315" i="4"/>
  <c r="J255" i="4"/>
  <c r="J236" i="4"/>
  <c r="BK128" i="4"/>
  <c r="J306" i="4"/>
  <c r="J264" i="4"/>
  <c r="J240" i="4"/>
  <c r="BK234" i="4"/>
  <c r="J301" i="4"/>
  <c r="BK260" i="4"/>
  <c r="J217" i="4"/>
  <c r="J128" i="4"/>
  <c r="J152" i="4"/>
  <c r="BK360" i="4"/>
  <c r="J337" i="4"/>
  <c r="BK287" i="4"/>
  <c r="J182" i="4"/>
  <c r="J189" i="4"/>
  <c r="BK273" i="4"/>
  <c r="BK182" i="4"/>
  <c r="J156" i="4"/>
  <c r="BK217" i="4"/>
  <c r="BK185" i="4"/>
  <c r="J252" i="5"/>
  <c r="BK294" i="5"/>
  <c r="J225" i="5"/>
  <c r="BK229" i="5"/>
  <c r="J147" i="5"/>
  <c r="BK202" i="5"/>
  <c r="J194" i="5"/>
  <c r="J130" i="5"/>
  <c r="BK188" i="6"/>
  <c r="J220" i="6"/>
  <c r="BK273" i="6"/>
  <c r="J216" i="6"/>
  <c r="J174" i="6"/>
  <c r="J202" i="6"/>
  <c r="J182" i="6"/>
  <c r="BK216" i="6"/>
  <c r="BK162" i="6"/>
  <c r="J144" i="6"/>
  <c r="BK152" i="6"/>
  <c r="BK279" i="7"/>
  <c r="J174" i="7"/>
  <c r="BK458" i="8"/>
  <c r="J249" i="8"/>
  <c r="BK495" i="8"/>
  <c r="J423" i="8"/>
  <c r="BK310" i="8"/>
  <c r="BK299" i="8"/>
  <c r="BK147" i="8"/>
  <c r="BK483" i="8"/>
  <c r="BK383" i="8"/>
  <c r="BK303" i="8"/>
  <c r="J138" i="8"/>
  <c r="BK520" i="8"/>
  <c r="J444" i="8"/>
  <c r="J314" i="8"/>
  <c r="J262" i="8"/>
  <c r="BK517" i="8"/>
  <c r="BK332" i="8"/>
  <c r="J303" i="8"/>
  <c r="J197" i="8"/>
  <c r="J178" i="8"/>
  <c r="J151" i="8"/>
  <c r="BK474" i="8"/>
  <c r="BK365" i="8"/>
  <c r="BK239" i="8"/>
  <c r="BK195" i="8"/>
  <c r="J552" i="8"/>
  <c r="BK509" i="8"/>
  <c r="BK336" i="8"/>
  <c r="BK145" i="8"/>
  <c r="BK552" i="8"/>
  <c r="BK290" i="8"/>
  <c r="BK217" i="8"/>
  <c r="BK330" i="8"/>
  <c r="J147" i="8"/>
  <c r="BK500" i="8"/>
  <c r="J270" i="8"/>
  <c r="J217" i="8"/>
  <c r="BK178" i="8"/>
  <c r="BK529" i="8"/>
  <c r="BK430" i="8"/>
  <c r="J290" i="8"/>
  <c r="J254" i="8"/>
  <c r="BK228" i="8"/>
  <c r="BK336" i="9"/>
  <c r="BK416" i="9"/>
  <c r="BK299" i="9"/>
  <c r="BK262" i="9"/>
  <c r="J488" i="9"/>
  <c r="J340" i="9"/>
  <c r="BK247" i="9"/>
  <c r="J214" i="9"/>
  <c r="BK447" i="9"/>
  <c r="BK272" i="9"/>
  <c r="BK442" i="9"/>
  <c r="BK410" i="9"/>
  <c r="BK350" i="9"/>
  <c r="J141" i="9"/>
  <c r="J442" i="9"/>
  <c r="BK322" i="9"/>
  <c r="BK480" i="9"/>
  <c r="BK340" i="9"/>
  <c r="J289" i="9"/>
  <c r="BK199" i="9"/>
  <c r="BK159" i="9"/>
  <c r="BK502" i="9"/>
  <c r="J130" i="9"/>
  <c r="BK520" i="9"/>
  <c r="BK211" i="9"/>
  <c r="BK544" i="9"/>
  <c r="J524" i="9"/>
  <c r="BK505" i="9"/>
  <c r="BK266" i="9"/>
  <c r="J197" i="9"/>
  <c r="BK177" i="9"/>
  <c r="BK532" i="9"/>
  <c r="BK511" i="9"/>
  <c r="BK430" i="9"/>
  <c r="J342" i="9"/>
  <c r="J205" i="9"/>
  <c r="J322" i="9"/>
  <c r="J211" i="9"/>
  <c r="J419" i="10"/>
  <c r="J326" i="10"/>
  <c r="BK499" i="10"/>
  <c r="J422" i="10"/>
  <c r="J291" i="10"/>
  <c r="J243" i="10"/>
  <c r="J518" i="10"/>
  <c r="BK502" i="10"/>
  <c r="J375" i="10"/>
  <c r="BK278" i="10"/>
  <c r="J150" i="10"/>
  <c r="J393" i="10"/>
  <c r="BK161" i="10"/>
  <c r="J366" i="10"/>
  <c r="J339" i="10"/>
  <c r="J534" i="10"/>
  <c r="J536" i="10"/>
  <c r="BK402" i="11"/>
  <c r="BK183" i="11"/>
  <c r="J336" i="11"/>
  <c r="J352" i="11"/>
  <c r="J327" i="11"/>
  <c r="J305" i="11"/>
  <c r="J529" i="11"/>
  <c r="BK236" i="11"/>
  <c r="J551" i="11"/>
  <c r="J170" i="11"/>
  <c r="BK529" i="11"/>
  <c r="J510" i="11"/>
  <c r="J471" i="11"/>
  <c r="J207" i="12"/>
  <c r="J198" i="12"/>
  <c r="J259" i="12"/>
  <c r="J331" i="12"/>
  <c r="J245" i="12"/>
  <c r="J280" i="12"/>
  <c r="J270" i="12"/>
  <c r="BK326" i="10"/>
  <c r="BK534" i="10"/>
  <c r="BK471" i="10"/>
  <c r="J383" i="10"/>
  <c r="J270" i="10"/>
  <c r="J199" i="10"/>
  <c r="BK275" i="10"/>
  <c r="J232" i="10"/>
  <c r="J202" i="10"/>
  <c r="J179" i="10"/>
  <c r="BK474" i="10"/>
  <c r="BK383" i="10"/>
  <c r="BK256" i="10"/>
  <c r="J451" i="10"/>
  <c r="BK393" i="10"/>
  <c r="J345" i="10"/>
  <c r="J256" i="10"/>
  <c r="BK540" i="10"/>
  <c r="J526" i="10"/>
  <c r="J510" i="10"/>
  <c r="J237" i="10"/>
  <c r="J540" i="10"/>
  <c r="J360" i="10"/>
  <c r="J214" i="10"/>
  <c r="J289" i="11"/>
  <c r="BK163" i="11"/>
  <c r="J395" i="11"/>
  <c r="BK232" i="11"/>
  <c r="BK286" i="11"/>
  <c r="BK170" i="11"/>
  <c r="BK289" i="11"/>
  <c r="J418" i="11"/>
  <c r="J340" i="11"/>
  <c r="BK185" i="11"/>
  <c r="J232" i="11"/>
  <c r="BK211" i="11"/>
  <c r="J539" i="11"/>
  <c r="BK493" i="11"/>
  <c r="BK217" i="11"/>
  <c r="J537" i="11"/>
  <c r="J553" i="11"/>
  <c r="BK539" i="11"/>
  <c r="BK518" i="11"/>
  <c r="BK495" i="11"/>
  <c r="J268" i="11"/>
  <c r="J364" i="11"/>
  <c r="BK155" i="11"/>
  <c r="J160" i="12"/>
  <c r="BK291" i="12"/>
  <c r="J327" i="12"/>
  <c r="BK307" i="12"/>
  <c r="J305" i="12"/>
  <c r="BK231" i="12"/>
  <c r="BK216" i="12"/>
  <c r="J231" i="12"/>
  <c r="BK329" i="12"/>
  <c r="BK188" i="12"/>
  <c r="BK270" i="12"/>
  <c r="J315" i="12"/>
  <c r="BK146" i="12"/>
  <c r="J284" i="12"/>
  <c r="BK198" i="12"/>
  <c r="J271" i="13"/>
  <c r="J323" i="13"/>
  <c r="BK271" i="13"/>
  <c r="J290" i="13"/>
  <c r="J243" i="13"/>
  <c r="J365" i="13"/>
  <c r="BK320" i="13"/>
  <c r="BK265" i="13"/>
  <c r="BK170" i="13"/>
  <c r="BK237" i="13"/>
  <c r="BK155" i="13"/>
  <c r="BK317" i="13"/>
  <c r="J186" i="13"/>
  <c r="J287" i="13"/>
  <c r="J189" i="13"/>
  <c r="J207" i="13"/>
  <c r="BK143" i="13"/>
  <c r="BK152" i="13"/>
  <c r="BK313" i="14"/>
  <c r="J246" i="14"/>
  <c r="J363" i="14"/>
  <c r="BK326" i="14"/>
  <c r="BK226" i="14"/>
  <c r="BK354" i="14"/>
  <c r="J313" i="14"/>
  <c r="BK208" i="14"/>
  <c r="BK339" i="14"/>
  <c r="BK276" i="14"/>
  <c r="J171" i="14"/>
  <c r="J228" i="14"/>
  <c r="BK179" i="14"/>
  <c r="J354" i="14"/>
  <c r="J280" i="14"/>
  <c r="J208" i="14"/>
  <c r="J252" i="14"/>
  <c r="BK273" i="14"/>
  <c r="J196" i="14"/>
  <c r="J267" i="15"/>
  <c r="J225" i="15"/>
  <c r="BK361" i="15"/>
  <c r="BK197" i="15"/>
  <c r="BK367" i="15"/>
  <c r="BK239" i="15"/>
  <c r="BK358" i="15"/>
  <c r="BK189" i="15"/>
  <c r="J231" i="15"/>
  <c r="BK263" i="15"/>
  <c r="J294" i="15"/>
  <c r="BK346" i="15"/>
  <c r="BK370" i="15"/>
  <c r="J193" i="15"/>
  <c r="J340" i="15"/>
  <c r="J277" i="15"/>
  <c r="J237" i="15"/>
  <c r="BK194" i="16"/>
  <c r="J191" i="16"/>
  <c r="BK251" i="16"/>
  <c r="J194" i="16"/>
  <c r="J153" i="16"/>
  <c r="BK262" i="16"/>
  <c r="BK135" i="17"/>
  <c r="J133" i="17"/>
  <c r="J137" i="18"/>
  <c r="J147" i="18"/>
  <c r="J157" i="18"/>
  <c r="BK135" i="18"/>
  <c r="BK289" i="2"/>
  <c r="J212" i="2"/>
  <c r="BK147" i="2"/>
  <c r="BK371" i="2"/>
  <c r="J359" i="2"/>
  <c r="BK349" i="2"/>
  <c r="BK322" i="2"/>
  <c r="BK212" i="2"/>
  <c r="J369" i="2"/>
  <c r="J332" i="2"/>
  <c r="BK220" i="2"/>
  <c r="J142" i="2"/>
  <c r="J365" i="2"/>
  <c r="J339" i="2"/>
  <c r="BK307" i="2"/>
  <c r="J289" i="2"/>
  <c r="J261" i="2"/>
  <c r="J218" i="2"/>
  <c r="BK127" i="2"/>
  <c r="BK302" i="2"/>
  <c r="J266" i="2"/>
  <c r="J206" i="2"/>
  <c r="BK138" i="2"/>
  <c r="BK284" i="2"/>
  <c r="BK160" i="2"/>
  <c r="BK173" i="2"/>
  <c r="J127" i="2"/>
  <c r="J140" i="3"/>
  <c r="J136" i="3"/>
  <c r="J197" i="4"/>
  <c r="BK290" i="4"/>
  <c r="BK147" i="4"/>
  <c r="BK242" i="4"/>
  <c r="BK248" i="4"/>
  <c r="BK321" i="4"/>
  <c r="BK295" i="4"/>
  <c r="BK246" i="4"/>
  <c r="BK123" i="4"/>
  <c r="J225" i="4"/>
  <c r="BK162" i="4"/>
  <c r="BK283" i="4"/>
  <c r="J200" i="4"/>
  <c r="BK187" i="4"/>
  <c r="BK175" i="4"/>
  <c r="BK225" i="4"/>
  <c r="J244" i="4"/>
  <c r="BK189" i="4"/>
  <c r="BK274" i="5"/>
  <c r="J256" i="5"/>
  <c r="J196" i="5"/>
  <c r="J170" i="5"/>
  <c r="J132" i="6"/>
  <c r="J194" i="6"/>
  <c r="BK184" i="6"/>
  <c r="J206" i="6"/>
  <c r="BK229" i="6"/>
  <c r="BK198" i="6"/>
  <c r="BK155" i="6"/>
  <c r="BK148" i="6"/>
  <c r="BK235" i="7"/>
  <c r="J286" i="7"/>
  <c r="BK207" i="7"/>
  <c r="BK203" i="7"/>
  <c r="BK126" i="7"/>
  <c r="J126" i="7"/>
  <c r="J203" i="7"/>
  <c r="BK146" i="7"/>
  <c r="J188" i="7"/>
  <c r="BK427" i="8"/>
  <c r="J520" i="8"/>
  <c r="J365" i="8"/>
  <c r="BK320" i="8"/>
  <c r="BK165" i="8"/>
  <c r="BK348" i="8"/>
  <c r="BK212" i="8"/>
  <c r="BK492" i="8"/>
  <c r="J340" i="8"/>
  <c r="J189" i="8"/>
  <c r="J352" i="8"/>
  <c r="J299" i="8"/>
  <c r="BK176" i="8"/>
  <c r="J509" i="8"/>
  <c r="BK275" i="8"/>
  <c r="BK203" i="8"/>
  <c r="J550" i="8"/>
  <c r="J454" i="8"/>
  <c r="BK230" i="8"/>
  <c r="BK562" i="8"/>
  <c r="BK247" i="8"/>
  <c r="BK172" i="8"/>
  <c r="J247" i="8"/>
  <c r="J512" i="8"/>
  <c r="J266" i="8"/>
  <c r="J208" i="8"/>
  <c r="BK133" i="8"/>
  <c r="J514" i="8"/>
  <c r="J427" i="8"/>
  <c r="BK252" i="8"/>
  <c r="BK258" i="9"/>
  <c r="BK285" i="9"/>
  <c r="J177" i="9"/>
  <c r="BK316" i="9"/>
  <c r="BK220" i="9"/>
  <c r="J471" i="9"/>
  <c r="J277" i="9"/>
  <c r="J416" i="9"/>
  <c r="J230" i="9"/>
  <c r="J447" i="9"/>
  <c r="BK230" i="9"/>
  <c r="BK371" i="9"/>
  <c r="BK216" i="9"/>
  <c r="J166" i="9"/>
  <c r="J243" i="9"/>
  <c r="BK536" i="9"/>
  <c r="BK426" i="9"/>
  <c r="BK141" i="9"/>
  <c r="J306" i="9"/>
  <c r="BK203" i="9"/>
  <c r="BK413" i="10"/>
  <c r="BK448" i="10"/>
  <c r="BK295" i="10"/>
  <c r="J165" i="10"/>
  <c r="BK514" i="10"/>
  <c r="BK468" i="10"/>
  <c r="BK349" i="10"/>
  <c r="BK199" i="10"/>
  <c r="J507" i="10"/>
  <c r="BK331" i="10"/>
  <c r="J132" i="10"/>
  <c r="BK391" i="10"/>
  <c r="J488" i="10"/>
  <c r="J520" i="10"/>
  <c r="J485" i="11"/>
  <c r="BK259" i="11"/>
  <c r="BK202" i="11"/>
  <c r="J451" i="11"/>
  <c r="J240" i="11"/>
  <c r="BK299" i="11"/>
  <c r="BK230" i="11"/>
  <c r="J299" i="11"/>
  <c r="J177" i="11"/>
  <c r="BK292" i="11"/>
  <c r="J249" i="11"/>
  <c r="BK305" i="11"/>
  <c r="J295" i="11"/>
  <c r="J549" i="11"/>
  <c r="BK244" i="11"/>
  <c r="BK476" i="11"/>
  <c r="J236" i="11"/>
  <c r="BK533" i="11"/>
  <c r="J375" i="11"/>
  <c r="BK240" i="11"/>
  <c r="BK210" i="12"/>
  <c r="J210" i="12"/>
  <c r="J135" i="12"/>
  <c r="BK280" i="12"/>
  <c r="J241" i="12"/>
  <c r="J298" i="12"/>
  <c r="J129" i="12"/>
  <c r="BK300" i="12"/>
  <c r="BK138" i="12"/>
  <c r="J311" i="12"/>
  <c r="J313" i="12"/>
  <c r="J213" i="12"/>
  <c r="J296" i="13"/>
  <c r="J262" i="13"/>
  <c r="BK284" i="13"/>
  <c r="J374" i="13"/>
  <c r="BK262" i="13"/>
  <c r="BK146" i="13"/>
  <c r="J255" i="13"/>
  <c r="J128" i="13"/>
  <c r="BK326" i="13"/>
  <c r="J222" i="13"/>
  <c r="J134" i="13"/>
  <c r="J231" i="13"/>
  <c r="BK213" i="13"/>
  <c r="BK204" i="13"/>
  <c r="J177" i="13"/>
  <c r="BK366" i="14"/>
  <c r="BK220" i="14"/>
  <c r="J351" i="14"/>
  <c r="BK292" i="14"/>
  <c r="BK363" i="14"/>
  <c r="J326" i="14"/>
  <c r="BK311" i="14"/>
  <c r="J292" i="14"/>
  <c r="BK228" i="14"/>
  <c r="BK295" i="14"/>
  <c r="BK201" i="14"/>
  <c r="J366" i="14"/>
  <c r="BK280" i="14"/>
  <c r="J226" i="14"/>
  <c r="J181" i="14"/>
  <c r="J201" i="14"/>
  <c r="BK252" i="14"/>
  <c r="BK318" i="15"/>
  <c r="BK233" i="15"/>
  <c r="BK309" i="15"/>
  <c r="J195" i="15"/>
  <c r="J337" i="15"/>
  <c r="BK294" i="15"/>
  <c r="J214" i="15"/>
  <c r="J191" i="15"/>
  <c r="BK277" i="15"/>
  <c r="BK209" i="15"/>
  <c r="BK330" i="15"/>
  <c r="J223" i="15"/>
  <c r="J221" i="15"/>
  <c r="J291" i="15"/>
  <c r="BK379" i="15"/>
  <c r="J286" i="15"/>
  <c r="J309" i="15"/>
  <c r="J216" i="15"/>
  <c r="J225" i="16"/>
  <c r="J254" i="16"/>
  <c r="BK213" i="16"/>
  <c r="BK231" i="16"/>
  <c r="J210" i="16"/>
  <c r="J206" i="16"/>
  <c r="BK191" i="16"/>
  <c r="BK133" i="17"/>
  <c r="J168" i="18"/>
  <c r="BK168" i="18"/>
  <c r="BK147" i="18"/>
  <c r="BK143" i="18"/>
  <c r="BK133" i="19"/>
  <c r="BK281" i="2"/>
  <c r="J186" i="2"/>
  <c r="J385" i="2"/>
  <c r="BK347" i="2"/>
  <c r="BK329" i="2"/>
  <c r="J196" i="2"/>
  <c r="J341" i="2"/>
  <c r="J182" i="2"/>
  <c r="J145" i="2"/>
  <c r="BK385" i="2"/>
  <c r="BK359" i="2"/>
  <c r="BK300" i="2"/>
  <c r="BK276" i="2"/>
  <c r="BK152" i="2"/>
  <c r="BK296" i="2"/>
  <c r="BK258" i="2"/>
  <c r="J194" i="2"/>
  <c r="J298" i="2"/>
  <c r="BK194" i="2"/>
  <c r="J130" i="2"/>
  <c r="J276" i="2"/>
  <c r="BK140" i="3"/>
  <c r="BK130" i="3"/>
  <c r="BK123" i="3"/>
  <c r="BK214" i="4"/>
  <c r="BK298" i="4"/>
  <c r="BK240" i="4"/>
  <c r="J278" i="4"/>
  <c r="J180" i="4"/>
  <c r="BK306" i="4"/>
  <c r="BK200" i="4"/>
  <c r="J130" i="4"/>
  <c r="BK268" i="4"/>
  <c r="J360" i="4"/>
  <c r="J290" i="4"/>
  <c r="BK255" i="4"/>
  <c r="BK125" i="4"/>
  <c r="J185" i="4"/>
  <c r="BK152" i="4"/>
  <c r="J242" i="4"/>
  <c r="BK156" i="4"/>
  <c r="J188" i="5"/>
  <c r="BK122" i="5"/>
  <c r="BK200" i="5"/>
  <c r="BK207" i="5"/>
  <c r="J151" i="5"/>
  <c r="J202" i="5"/>
  <c r="J186" i="5"/>
  <c r="BK220" i="6"/>
  <c r="BK236" i="6"/>
  <c r="BK129" i="6"/>
  <c r="BK186" i="6"/>
  <c r="J236" i="6"/>
  <c r="BK190" i="6"/>
  <c r="J299" i="6"/>
  <c r="J227" i="6"/>
  <c r="J214" i="6"/>
  <c r="J158" i="6"/>
  <c r="BK140" i="6"/>
  <c r="BK230" i="7"/>
  <c r="BK199" i="7"/>
  <c r="J279" i="7"/>
  <c r="BK195" i="7"/>
  <c r="J122" i="7"/>
  <c r="BK184" i="7"/>
  <c r="J134" i="7"/>
  <c r="BK153" i="7"/>
  <c r="J150" i="7"/>
  <c r="J218" i="7"/>
  <c r="J184" i="7"/>
  <c r="BK130" i="7"/>
  <c r="J225" i="7"/>
  <c r="J164" i="7"/>
  <c r="BK454" i="8"/>
  <c r="BK284" i="8"/>
  <c r="BK201" i="8"/>
  <c r="BK407" i="8"/>
  <c r="BK297" i="8"/>
  <c r="BK206" i="8"/>
  <c r="J527" i="8"/>
  <c r="J344" i="8"/>
  <c r="BK546" i="8"/>
  <c r="J472" i="8"/>
  <c r="BK356" i="8"/>
  <c r="J280" i="8"/>
  <c r="BK169" i="8"/>
  <c r="BK326" i="8"/>
  <c r="J191" i="8"/>
  <c r="J172" i="8"/>
  <c r="J523" i="8"/>
  <c r="BK254" i="8"/>
  <c r="BK566" i="8"/>
  <c r="J556" i="8"/>
  <c r="BK532" i="8"/>
  <c r="BK293" i="8"/>
  <c r="BK564" i="8"/>
  <c r="BK540" i="8"/>
  <c r="J243" i="8"/>
  <c r="BK390" i="8"/>
  <c r="BK208" i="8"/>
  <c r="BK527" i="8"/>
  <c r="J448" i="8"/>
  <c r="J233" i="8"/>
  <c r="J195" i="8"/>
  <c r="J546" i="8"/>
  <c r="J373" i="8"/>
  <c r="BK243" i="8"/>
  <c r="BK225" i="9"/>
  <c r="BK320" i="9"/>
  <c r="BK253" i="9"/>
  <c r="BK214" i="9"/>
  <c r="J393" i="9"/>
  <c r="BK312" i="9"/>
  <c r="J222" i="9"/>
  <c r="J499" i="9"/>
  <c r="BK342" i="9"/>
  <c r="BK488" i="9"/>
  <c r="J389" i="9"/>
  <c r="J157" i="9"/>
  <c r="BK434" i="9"/>
  <c r="BK197" i="9"/>
  <c r="BK393" i="9"/>
  <c r="J309" i="9"/>
  <c r="BK234" i="9"/>
  <c r="J189" i="9"/>
  <c r="J530" i="9"/>
  <c r="J173" i="9"/>
  <c r="BK528" i="9"/>
  <c r="J253" i="9"/>
  <c r="BK133" i="9"/>
  <c r="BK530" i="9"/>
  <c r="BK513" i="9"/>
  <c r="J410" i="9"/>
  <c r="BK309" i="9"/>
  <c r="BK222" i="9"/>
  <c r="J180" i="9"/>
  <c r="J534" i="9"/>
  <c r="BK492" i="9"/>
  <c r="J461" i="9"/>
  <c r="J285" i="9"/>
  <c r="J385" i="9"/>
  <c r="J266" i="9"/>
  <c r="BK451" i="10"/>
  <c r="J299" i="10"/>
  <c r="J173" i="10"/>
  <c r="BK442" i="10"/>
  <c r="J323" i="10"/>
  <c r="BK299" i="10"/>
  <c r="J263" i="10"/>
  <c r="J161" i="10"/>
  <c r="J485" i="10"/>
  <c r="J363" i="10"/>
  <c r="BK254" i="10"/>
  <c r="J471" i="10"/>
  <c r="J205" i="10"/>
  <c r="J459" i="10"/>
  <c r="BK493" i="10"/>
  <c r="J401" i="10"/>
  <c r="BK176" i="10"/>
  <c r="J474" i="10"/>
  <c r="BK179" i="10"/>
  <c r="BK272" i="11"/>
  <c r="J139" i="11"/>
  <c r="BK327" i="11"/>
  <c r="J191" i="11"/>
  <c r="J282" i="11"/>
  <c r="J263" i="11"/>
  <c r="J175" i="11"/>
  <c r="J402" i="11"/>
  <c r="J230" i="11"/>
  <c r="BK301" i="11"/>
  <c r="J371" i="11"/>
  <c r="BK541" i="11"/>
  <c r="J495" i="11"/>
  <c r="BK166" i="11"/>
  <c r="J420" i="11"/>
  <c r="BK545" i="11"/>
  <c r="BK521" i="11"/>
  <c r="BK373" i="11"/>
  <c r="J225" i="11"/>
  <c r="J166" i="11"/>
  <c r="J183" i="12"/>
  <c r="BK173" i="12"/>
  <c r="J325" i="12"/>
  <c r="BK190" i="12"/>
  <c r="BK183" i="12"/>
  <c r="J138" i="12"/>
  <c r="J226" i="12"/>
  <c r="BK319" i="12"/>
  <c r="J170" i="12"/>
  <c r="BK317" i="12"/>
  <c r="J307" i="12"/>
  <c r="J235" i="12"/>
  <c r="J378" i="13"/>
  <c r="J326" i="13"/>
  <c r="J281" i="13"/>
  <c r="J293" i="13"/>
  <c r="BK216" i="13"/>
  <c r="BK350" i="13"/>
  <c r="BK293" i="13"/>
  <c r="BK177" i="13"/>
  <c r="BK252" i="13"/>
  <c r="BK180" i="13"/>
  <c r="BK249" i="13"/>
  <c r="BK314" i="13"/>
  <c r="J219" i="13"/>
  <c r="BK125" i="13"/>
  <c r="BK255" i="13"/>
  <c r="BK173" i="13"/>
  <c r="J198" i="13"/>
  <c r="J246" i="13"/>
  <c r="J149" i="13"/>
  <c r="J311" i="14"/>
  <c r="J249" i="14"/>
  <c r="J339" i="14"/>
  <c r="BK315" i="14"/>
  <c r="BK369" i="14"/>
  <c r="J345" i="14"/>
  <c r="BK318" i="14"/>
  <c r="BK342" i="14"/>
  <c r="J278" i="14"/>
  <c r="J243" i="14"/>
  <c r="BK308" i="14"/>
  <c r="J210" i="14"/>
  <c r="BK348" i="14"/>
  <c r="J304" i="14"/>
  <c r="J266" i="14"/>
  <c r="BK191" i="14"/>
  <c r="J220" i="14"/>
  <c r="J259" i="14"/>
  <c r="J191" i="14"/>
  <c r="J273" i="15"/>
  <c r="J206" i="15"/>
  <c r="J270" i="15"/>
  <c r="J189" i="15"/>
  <c r="J321" i="15"/>
  <c r="J228" i="15"/>
  <c r="J244" i="15"/>
  <c r="BK275" i="15"/>
  <c r="BK312" i="15"/>
  <c r="J211" i="15"/>
  <c r="BK244" i="15"/>
  <c r="BK211" i="15"/>
  <c r="BK133" i="16"/>
  <c r="J258" i="16"/>
  <c r="BK254" i="16"/>
  <c r="J166" i="16"/>
  <c r="BK237" i="16"/>
  <c r="BK221" i="16"/>
  <c r="J129" i="17"/>
  <c r="BK137" i="17"/>
  <c r="J162" i="18"/>
  <c r="BK139" i="18"/>
  <c r="BK162" i="18"/>
  <c r="J139" i="18"/>
  <c r="BK124" i="18"/>
  <c r="BK125" i="19"/>
  <c r="BK459" i="10"/>
  <c r="BK510" i="10"/>
  <c r="J275" i="10"/>
  <c r="J170" i="10"/>
  <c r="BK422" i="10"/>
  <c r="J445" i="10"/>
  <c r="BK147" i="10"/>
  <c r="J336" i="10"/>
  <c r="J532" i="10"/>
  <c r="J312" i="11"/>
  <c r="J217" i="11"/>
  <c r="J456" i="11"/>
  <c r="BK364" i="11"/>
  <c r="J200" i="11"/>
  <c r="J172" i="11"/>
  <c r="J301" i="11"/>
  <c r="BK134" i="11"/>
  <c r="BK213" i="11"/>
  <c r="J251" i="11"/>
  <c r="BK513" i="11"/>
  <c r="BK197" i="11"/>
  <c r="BK553" i="11"/>
  <c r="BK434" i="11"/>
  <c r="BK131" i="11"/>
  <c r="J259" i="11"/>
  <c r="BK555" i="11"/>
  <c r="BK525" i="11"/>
  <c r="BK282" i="11"/>
  <c r="BK352" i="11"/>
  <c r="BK200" i="11"/>
  <c r="BK132" i="12"/>
  <c r="J323" i="12"/>
  <c r="J288" i="12"/>
  <c r="J224" i="12"/>
  <c r="J201" i="12"/>
  <c r="BK207" i="12"/>
  <c r="BK241" i="12"/>
  <c r="J132" i="12"/>
  <c r="J165" i="12"/>
  <c r="J317" i="12"/>
  <c r="BK245" i="12"/>
  <c r="J265" i="13"/>
  <c r="J328" i="13"/>
  <c r="J268" i="13"/>
  <c r="BK311" i="13"/>
  <c r="BK275" i="13"/>
  <c r="BK378" i="13"/>
  <c r="J311" i="13"/>
  <c r="BK189" i="13"/>
  <c r="BK323" i="13"/>
  <c r="BK195" i="13"/>
  <c r="BK302" i="13"/>
  <c r="BK234" i="13"/>
  <c r="J332" i="13"/>
  <c r="J237" i="13"/>
  <c r="J146" i="13"/>
  <c r="J252" i="13"/>
  <c r="J210" i="13"/>
  <c r="J122" i="13"/>
  <c r="J273" i="14"/>
  <c r="BK222" i="14"/>
  <c r="J342" i="14"/>
  <c r="J348" i="14"/>
  <c r="J198" i="14"/>
  <c r="BK321" i="14"/>
  <c r="BK299" i="14"/>
  <c r="J321" i="14"/>
  <c r="BK257" i="14"/>
  <c r="J203" i="14"/>
  <c r="BK266" i="14"/>
  <c r="BK181" i="14"/>
  <c r="BK196" i="14"/>
  <c r="BK324" i="14"/>
  <c r="BK239" i="14"/>
  <c r="BK185" i="14"/>
  <c r="BK189" i="14"/>
  <c r="J236" i="14"/>
  <c r="BK321" i="15"/>
  <c r="J255" i="15"/>
  <c r="BK337" i="15"/>
  <c r="J204" i="15"/>
  <c r="J348" i="15"/>
  <c r="BK241" i="15"/>
  <c r="J260" i="15"/>
  <c r="BK340" i="15"/>
  <c r="J354" i="15"/>
  <c r="BK214" i="15"/>
  <c r="BK297" i="15"/>
  <c r="J173" i="15"/>
  <c r="J281" i="15"/>
  <c r="BK284" i="15"/>
  <c r="BK388" i="15"/>
  <c r="BK351" i="15"/>
  <c r="BK291" i="15"/>
  <c r="J218" i="15"/>
  <c r="BK177" i="15"/>
  <c r="BK170" i="16"/>
  <c r="J251" i="16"/>
  <c r="BK159" i="18"/>
  <c r="J151" i="18"/>
  <c r="BK133" i="18"/>
  <c r="J129" i="19"/>
  <c r="BK298" i="2"/>
  <c r="J247" i="2"/>
  <c r="J135" i="2"/>
  <c r="J351" i="2"/>
  <c r="BK341" i="2"/>
  <c r="BK251" i="2"/>
  <c r="BK375" i="2"/>
  <c r="J344" i="2"/>
  <c r="BK232" i="2"/>
  <c r="J138" i="2"/>
  <c r="J371" i="2"/>
  <c r="J349" i="2"/>
  <c r="J327" i="2"/>
  <c r="J293" i="2"/>
  <c r="J140" i="2"/>
  <c r="J307" i="2"/>
  <c r="BK269" i="2"/>
  <c r="J191" i="2"/>
  <c r="J312" i="2"/>
  <c r="BK218" i="2"/>
  <c r="BK135" i="2"/>
  <c r="BK140" i="2"/>
  <c r="J132" i="3"/>
  <c r="J130" i="3"/>
  <c r="J128" i="3"/>
  <c r="BK238" i="4"/>
  <c r="J165" i="4"/>
  <c r="BK244" i="4"/>
  <c r="BK301" i="4"/>
  <c r="J137" i="4"/>
  <c r="J175" i="4"/>
  <c r="BK230" i="4"/>
  <c r="J210" i="4"/>
  <c r="J295" i="4"/>
  <c r="J230" i="4"/>
  <c r="BK346" i="4"/>
  <c r="BK293" i="4"/>
  <c r="BK337" i="4"/>
  <c r="J172" i="4"/>
  <c r="BK236" i="4"/>
  <c r="BK159" i="4"/>
  <c r="J147" i="4"/>
  <c r="BK196" i="5"/>
  <c r="BK130" i="5"/>
  <c r="BK252" i="5"/>
  <c r="BK166" i="5"/>
  <c r="BK288" i="5"/>
  <c r="BK147" i="5"/>
  <c r="J134" i="5"/>
  <c r="BK166" i="6"/>
  <c r="J229" i="6"/>
  <c r="J184" i="6"/>
  <c r="BK299" i="6"/>
  <c r="J210" i="6"/>
  <c r="J155" i="6"/>
  <c r="J188" i="6"/>
  <c r="J223" i="6"/>
  <c r="J190" i="6"/>
  <c r="J148" i="6"/>
  <c r="BK144" i="6"/>
  <c r="J258" i="7"/>
  <c r="J153" i="7"/>
  <c r="BK258" i="7"/>
  <c r="BK174" i="7"/>
  <c r="J169" i="7"/>
  <c r="BK188" i="7"/>
  <c r="BK169" i="7"/>
  <c r="J230" i="7"/>
  <c r="J146" i="7"/>
  <c r="BK225" i="7"/>
  <c r="J207" i="7"/>
  <c r="BK150" i="7"/>
  <c r="J211" i="7"/>
  <c r="BK160" i="7"/>
  <c r="J483" i="8"/>
  <c r="J322" i="8"/>
  <c r="J130" i="8"/>
  <c r="BK477" i="8"/>
  <c r="J176" i="8"/>
  <c r="J383" i="8"/>
  <c r="BK322" i="8"/>
  <c r="J566" i="8"/>
  <c r="BK548" i="8"/>
  <c r="J201" i="8"/>
  <c r="J252" i="8"/>
  <c r="J158" i="8"/>
  <c r="J477" i="8"/>
  <c r="J400" i="8"/>
  <c r="J239" i="8"/>
  <c r="BK191" i="8"/>
  <c r="BK130" i="8"/>
  <c r="BK480" i="8"/>
  <c r="J330" i="8"/>
  <c r="BK235" i="8"/>
  <c r="BK181" i="8"/>
  <c r="J191" i="9"/>
  <c r="BK303" i="9"/>
  <c r="BK270" i="9"/>
  <c r="BK173" i="9"/>
  <c r="BK369" i="9"/>
  <c r="BK281" i="9"/>
  <c r="BK145" i="9"/>
  <c r="BK461" i="9"/>
  <c r="J350" i="9"/>
  <c r="BK466" i="9"/>
  <c r="J528" i="9"/>
  <c r="BK137" i="9"/>
  <c r="J513" i="9"/>
  <c r="BK180" i="9"/>
  <c r="BK130" i="9"/>
  <c r="BK534" i="9"/>
  <c r="J508" i="9"/>
  <c r="BK329" i="9"/>
  <c r="J294" i="9"/>
  <c r="J256" i="9"/>
  <c r="J195" i="9"/>
  <c r="BK150" i="9"/>
  <c r="J540" i="9"/>
  <c r="J516" i="9"/>
  <c r="J434" i="9"/>
  <c r="J360" i="9"/>
  <c r="J199" i="9"/>
  <c r="J320" i="9"/>
  <c r="J455" i="10"/>
  <c r="J349" i="10"/>
  <c r="BK202" i="10"/>
  <c r="J477" i="10"/>
  <c r="J370" i="10"/>
  <c r="BK142" i="10"/>
  <c r="BK389" i="10"/>
  <c r="BK225" i="10"/>
  <c r="BK345" i="10"/>
  <c r="J528" i="10"/>
  <c r="BK268" i="11"/>
  <c r="BK191" i="11"/>
  <c r="J504" i="11"/>
  <c r="BK418" i="11"/>
  <c r="J221" i="11"/>
  <c r="BK485" i="11"/>
  <c r="BK316" i="11"/>
  <c r="J189" i="11"/>
  <c r="J244" i="11"/>
  <c r="BK146" i="11"/>
  <c r="J497" i="11"/>
  <c r="J159" i="11"/>
  <c r="BK451" i="11"/>
  <c r="J391" i="11"/>
  <c r="J541" i="11"/>
  <c r="J518" i="11"/>
  <c r="BK371" i="11"/>
  <c r="J155" i="11"/>
  <c r="BK208" i="11"/>
  <c r="J193" i="12"/>
  <c r="BK224" i="12"/>
  <c r="BK331" i="12"/>
  <c r="BK315" i="12"/>
  <c r="BK259" i="12"/>
  <c r="BK135" i="12"/>
  <c r="BK303" i="12"/>
  <c r="BK313" i="12"/>
  <c r="BK195" i="12"/>
  <c r="BK327" i="12"/>
  <c r="J180" i="12"/>
  <c r="J291" i="12"/>
  <c r="BK201" i="12"/>
  <c r="BK278" i="13"/>
  <c r="BK342" i="13"/>
  <c r="BK299" i="13"/>
  <c r="BK296" i="13"/>
  <c r="J204" i="13"/>
  <c r="BK328" i="13"/>
  <c r="J278" i="13"/>
  <c r="J173" i="13"/>
  <c r="J259" i="13"/>
  <c r="BK164" i="13"/>
  <c r="J339" i="13"/>
  <c r="BK240" i="13"/>
  <c r="J183" i="13"/>
  <c r="J275" i="13"/>
  <c r="J180" i="13"/>
  <c r="J170" i="13"/>
  <c r="BK183" i="13"/>
  <c r="BK243" i="13"/>
  <c r="J263" i="14"/>
  <c r="BK213" i="14"/>
  <c r="BK357" i="14"/>
  <c r="BK246" i="14"/>
  <c r="J357" i="14"/>
  <c r="J239" i="14"/>
  <c r="J286" i="14"/>
  <c r="J276" i="14"/>
  <c r="BK263" i="14"/>
  <c r="J324" i="15"/>
  <c r="J302" i="15"/>
  <c r="BK228" i="15"/>
  <c r="J315" i="15"/>
  <c r="BK258" i="15"/>
  <c r="J370" i="15"/>
  <c r="BK252" i="15"/>
  <c r="J249" i="15"/>
  <c r="J351" i="15"/>
  <c r="BK335" i="15"/>
  <c r="BK187" i="15"/>
  <c r="J284" i="15"/>
  <c r="J379" i="15"/>
  <c r="J181" i="15"/>
  <c r="J239" i="15"/>
  <c r="J382" i="15"/>
  <c r="J330" i="15"/>
  <c r="J289" i="15"/>
  <c r="J185" i="15"/>
  <c r="BK146" i="16"/>
  <c r="BK157" i="16"/>
  <c r="BK177" i="16"/>
  <c r="BK130" i="16"/>
  <c r="J170" i="16"/>
  <c r="J203" i="16"/>
  <c r="BK267" i="16"/>
  <c r="J130" i="16"/>
  <c r="BK125" i="17"/>
  <c r="BK131" i="17"/>
  <c r="BK157" i="18"/>
  <c r="J149" i="18"/>
  <c r="J129" i="18"/>
  <c r="BK151" i="18"/>
  <c r="J133" i="19"/>
  <c r="BK365" i="2"/>
  <c r="J170" i="2"/>
  <c r="BK367" i="2"/>
  <c r="J300" i="2"/>
  <c r="J367" i="2"/>
  <c r="BK130" i="2"/>
  <c r="BK314" i="2"/>
  <c r="BK196" i="2"/>
  <c r="J322" i="2"/>
  <c r="BK186" i="2"/>
  <c r="J210" i="2"/>
  <c r="J160" i="2"/>
  <c r="BK126" i="3"/>
  <c r="J315" i="4"/>
  <c r="J283" i="4"/>
  <c r="BK193" i="4"/>
  <c r="J202" i="4"/>
  <c r="BK130" i="4"/>
  <c r="J250" i="4"/>
  <c r="J193" i="4"/>
  <c r="J260" i="5"/>
  <c r="BK282" i="5"/>
  <c r="BK246" i="5"/>
  <c r="J142" i="5"/>
  <c r="J294" i="5"/>
  <c r="J234" i="5"/>
  <c r="BK177" i="5"/>
  <c r="J246" i="5"/>
  <c r="J198" i="5"/>
  <c r="BK155" i="5"/>
  <c r="BK234" i="5"/>
  <c r="J174" i="5"/>
  <c r="J124" i="5"/>
  <c r="J229" i="5"/>
  <c r="J243" i="5"/>
  <c r="J207" i="5"/>
  <c r="BK198" i="5"/>
  <c r="BK174" i="5"/>
  <c r="BK248" i="5"/>
  <c r="J192" i="5"/>
  <c r="J310" i="6"/>
  <c r="BK310" i="6"/>
  <c r="BK136" i="6"/>
  <c r="BK132" i="6"/>
  <c r="BK202" i="6"/>
  <c r="BK182" i="6"/>
  <c r="J136" i="6"/>
  <c r="BK180" i="7"/>
  <c r="BK218" i="7"/>
  <c r="BK156" i="7"/>
  <c r="J180" i="7"/>
  <c r="BK134" i="7"/>
  <c r="J138" i="7"/>
  <c r="J502" i="8"/>
  <c r="BK214" i="8"/>
  <c r="J462" i="8"/>
  <c r="BK314" i="8"/>
  <c r="BK158" i="8"/>
  <c r="J407" i="8"/>
  <c r="BK233" i="8"/>
  <c r="BK512" i="8"/>
  <c r="J310" i="8"/>
  <c r="BK419" i="8"/>
  <c r="BK258" i="8"/>
  <c r="J169" i="8"/>
  <c r="BK502" i="8"/>
  <c r="J564" i="8"/>
  <c r="J544" i="8"/>
  <c r="J258" i="8"/>
  <c r="J492" i="8"/>
  <c r="J336" i="8"/>
  <c r="BK544" i="8"/>
  <c r="J228" i="8"/>
  <c r="J495" i="8"/>
  <c r="BK352" i="8"/>
  <c r="J452" i="9"/>
  <c r="J220" i="9"/>
  <c r="J133" i="9"/>
  <c r="J492" i="9"/>
  <c r="BK256" i="9"/>
  <c r="J412" i="9"/>
  <c r="J150" i="9"/>
  <c r="J367" i="9"/>
  <c r="BK499" i="9"/>
  <c r="J251" i="9"/>
  <c r="BK186" i="9"/>
  <c r="BK195" i="9"/>
  <c r="J137" i="9"/>
  <c r="J536" i="9"/>
  <c r="J312" i="9"/>
  <c r="BK184" i="9"/>
  <c r="BK346" i="9"/>
  <c r="J336" i="9"/>
  <c r="J448" i="10"/>
  <c r="J295" i="10"/>
  <c r="BK370" i="10"/>
  <c r="BK170" i="10"/>
  <c r="J389" i="10"/>
  <c r="BK221" i="10"/>
  <c r="BK396" i="10"/>
  <c r="J530" i="10"/>
  <c r="BK363" i="10"/>
  <c r="J424" i="11"/>
  <c r="BK293" i="2"/>
  <c r="BK208" i="2"/>
  <c r="BK363" i="2"/>
  <c r="BK317" i="2"/>
  <c r="BK170" i="2"/>
  <c r="BK327" i="2"/>
  <c r="J147" i="2"/>
  <c r="J375" i="2"/>
  <c r="BK312" i="2"/>
  <c r="BK266" i="2"/>
  <c r="J173" i="2"/>
  <c r="BK337" i="2"/>
  <c r="J235" i="2"/>
  <c r="BK235" i="2"/>
  <c r="BK145" i="2"/>
  <c r="J124" i="2"/>
  <c r="J126" i="3"/>
  <c r="BK132" i="3"/>
  <c r="J222" i="4"/>
  <c r="BK142" i="4"/>
  <c r="J214" i="4"/>
  <c r="BK172" i="4"/>
  <c r="J238" i="4"/>
  <c r="J298" i="4"/>
  <c r="BK250" i="4"/>
  <c r="BK197" i="4"/>
  <c r="J293" i="4"/>
  <c r="BK222" i="4"/>
  <c r="BK367" i="4"/>
  <c r="J346" i="4"/>
  <c r="BK278" i="4"/>
  <c r="BK170" i="4"/>
  <c r="J246" i="4"/>
  <c r="BK264" i="4"/>
  <c r="BK165" i="4"/>
  <c r="J142" i="4"/>
  <c r="BK202" i="4"/>
  <c r="J187" i="4"/>
  <c r="J288" i="5"/>
  <c r="J177" i="5"/>
  <c r="BK243" i="5"/>
  <c r="BK182" i="5"/>
  <c r="J138" i="5"/>
  <c r="J155" i="5"/>
  <c r="BK190" i="5"/>
  <c r="BK214" i="6"/>
  <c r="J186" i="6"/>
  <c r="BK223" i="6"/>
  <c r="J140" i="6"/>
  <c r="J241" i="6"/>
  <c r="J198" i="6"/>
  <c r="J122" i="6"/>
  <c r="J273" i="6"/>
  <c r="BK210" i="6"/>
  <c r="BK174" i="6"/>
  <c r="J152" i="6"/>
  <c r="J160" i="7"/>
  <c r="BK122" i="7"/>
  <c r="J195" i="7"/>
  <c r="BK138" i="7"/>
  <c r="J442" i="8"/>
  <c r="J235" i="8"/>
  <c r="BK514" i="8"/>
  <c r="J430" i="8"/>
  <c r="J356" i="8"/>
  <c r="BK280" i="8"/>
  <c r="J203" i="8"/>
  <c r="J540" i="8"/>
  <c r="J458" i="8"/>
  <c r="BK373" i="8"/>
  <c r="J293" i="8"/>
  <c r="J532" i="8"/>
  <c r="J517" i="8"/>
  <c r="BK470" i="8"/>
  <c r="J326" i="8"/>
  <c r="J230" i="8"/>
  <c r="J390" i="8"/>
  <c r="J316" i="8"/>
  <c r="BK262" i="8"/>
  <c r="BK189" i="8"/>
  <c r="J529" i="8"/>
  <c r="BK448" i="8"/>
  <c r="BK316" i="8"/>
  <c r="J220" i="8"/>
  <c r="J133" i="8"/>
  <c r="BK560" i="8"/>
  <c r="J548" i="8"/>
  <c r="BK442" i="8"/>
  <c r="BK151" i="8"/>
  <c r="J560" i="8"/>
  <c r="BK270" i="8"/>
  <c r="J187" i="8"/>
  <c r="J332" i="8"/>
  <c r="J212" i="8"/>
  <c r="J470" i="8"/>
  <c r="J287" i="8"/>
  <c r="J206" i="8"/>
  <c r="J181" i="8"/>
  <c r="BK536" i="8"/>
  <c r="J474" i="8"/>
  <c r="J419" i="8"/>
  <c r="BK266" i="8"/>
  <c r="BK224" i="8"/>
  <c r="J275" i="9"/>
  <c r="BK306" i="9"/>
  <c r="BK277" i="9"/>
  <c r="J216" i="9"/>
  <c r="BK389" i="9"/>
  <c r="BK275" i="9"/>
  <c r="BK238" i="9"/>
  <c r="J186" i="9"/>
  <c r="J490" i="9"/>
  <c r="BK420" i="9"/>
  <c r="J258" i="9"/>
  <c r="J420" i="9"/>
  <c r="J396" i="9"/>
  <c r="J209" i="9"/>
  <c r="BK483" i="9"/>
  <c r="J329" i="9"/>
  <c r="J483" i="9"/>
  <c r="BK360" i="9"/>
  <c r="J316" i="9"/>
  <c r="J238" i="9"/>
  <c r="BK209" i="9"/>
  <c r="BK191" i="9"/>
  <c r="J532" i="9"/>
  <c r="BK227" i="9"/>
  <c r="J546" i="9"/>
  <c r="J502" i="9"/>
  <c r="J159" i="9"/>
  <c r="BK546" i="9"/>
  <c r="J520" i="9"/>
  <c r="J511" i="9"/>
  <c r="J505" i="9"/>
  <c r="J346" i="9"/>
  <c r="BK289" i="9"/>
  <c r="J227" i="9"/>
  <c r="BK166" i="9"/>
  <c r="J544" i="9"/>
  <c r="BK524" i="9"/>
  <c r="J480" i="9"/>
  <c r="J369" i="9"/>
  <c r="J281" i="9"/>
  <c r="J466" i="9"/>
  <c r="J299" i="9"/>
  <c r="BK189" i="9"/>
  <c r="BK378" i="10"/>
  <c r="BK263" i="10"/>
  <c r="BK488" i="10"/>
  <c r="J312" i="10"/>
  <c r="BK308" i="10"/>
  <c r="BK173" i="10"/>
  <c r="BK132" i="10"/>
  <c r="J505" i="10"/>
  <c r="J413" i="10"/>
  <c r="J282" i="10"/>
  <c r="J190" i="10"/>
  <c r="BK496" i="10"/>
  <c r="J391" i="10"/>
  <c r="BK138" i="10"/>
  <c r="BK291" i="10"/>
  <c r="J176" i="10"/>
  <c r="J138" i="10"/>
  <c r="J135" i="10"/>
  <c r="BK528" i="10"/>
  <c r="J468" i="10"/>
  <c r="J378" i="10"/>
  <c r="J248" i="10"/>
  <c r="BK158" i="10"/>
  <c r="BK243" i="10"/>
  <c r="BK230" i="10"/>
  <c r="BK190" i="10"/>
  <c r="BK150" i="10"/>
  <c r="BK455" i="10"/>
  <c r="BK312" i="10"/>
  <c r="J499" i="10"/>
  <c r="J496" i="10"/>
  <c r="BK438" i="10"/>
  <c r="J357" i="10"/>
  <c r="J278" i="10"/>
  <c r="BK237" i="10"/>
  <c r="BK536" i="10"/>
  <c r="BK518" i="10"/>
  <c r="J502" i="10"/>
  <c r="J522" i="10"/>
  <c r="J512" i="10"/>
  <c r="BK221" i="11"/>
  <c r="J131" i="11"/>
  <c r="BK336" i="11"/>
  <c r="BK510" i="11"/>
  <c r="BK375" i="11"/>
  <c r="BK189" i="11"/>
  <c r="BK430" i="11"/>
  <c r="J373" i="11"/>
  <c r="J535" i="11"/>
  <c r="BK391" i="11"/>
  <c r="BK148" i="11"/>
  <c r="J466" i="11"/>
  <c r="BK516" i="11"/>
  <c r="J134" i="11"/>
  <c r="BK537" i="11"/>
  <c r="BK497" i="11"/>
  <c r="J277" i="11"/>
  <c r="BK172" i="11"/>
  <c r="J190" i="12"/>
  <c r="BK141" i="12"/>
  <c r="BK305" i="12"/>
  <c r="BK284" i="12"/>
  <c r="J188" i="12"/>
  <c r="BK193" i="12"/>
  <c r="J319" i="12"/>
  <c r="BK298" i="12"/>
  <c r="J295" i="12"/>
  <c r="BK129" i="12"/>
  <c r="J305" i="13"/>
  <c r="BK131" i="13"/>
  <c r="BK149" i="13"/>
  <c r="BK198" i="13"/>
  <c r="J228" i="13"/>
  <c r="BK225" i="13"/>
  <c r="J213" i="13"/>
  <c r="J125" i="13"/>
  <c r="J255" i="14"/>
  <c r="J185" i="14"/>
  <c r="J324" i="14"/>
  <c r="J224" i="14"/>
  <c r="BK351" i="14"/>
  <c r="BK302" i="14"/>
  <c r="J187" i="14"/>
  <c r="BK278" i="14"/>
  <c r="J222" i="14"/>
  <c r="BK194" i="14"/>
  <c r="J268" i="14"/>
  <c r="BK175" i="14"/>
  <c r="J302" i="14"/>
  <c r="BK224" i="14"/>
  <c r="BK198" i="14"/>
  <c r="J257" i="14"/>
  <c r="J206" i="14"/>
  <c r="J258" i="15"/>
  <c r="J202" i="15"/>
  <c r="BK273" i="15"/>
  <c r="BK327" i="15"/>
  <c r="BK223" i="15"/>
  <c r="BK221" i="15"/>
  <c r="J209" i="15"/>
  <c r="BK173" i="15"/>
  <c r="BK206" i="15"/>
  <c r="J388" i="15"/>
  <c r="J197" i="15"/>
  <c r="J376" i="15"/>
  <c r="BK289" i="15"/>
  <c r="BK270" i="15"/>
  <c r="BK179" i="15"/>
  <c r="J185" i="16"/>
  <c r="BK234" i="16"/>
  <c r="BK258" i="16"/>
  <c r="J149" i="16"/>
  <c r="J241" i="16"/>
  <c r="J157" i="16"/>
  <c r="J137" i="17"/>
  <c r="J165" i="18"/>
  <c r="BK145" i="18"/>
  <c r="J153" i="18"/>
  <c r="J120" i="18"/>
  <c r="J121" i="19"/>
  <c r="J396" i="10"/>
  <c r="J331" i="10"/>
  <c r="BK526" i="10"/>
  <c r="J286" i="11"/>
  <c r="BK206" i="11"/>
  <c r="BK466" i="11"/>
  <c r="BK251" i="11"/>
  <c r="J163" i="11"/>
  <c r="BK175" i="11"/>
  <c r="BK344" i="11"/>
  <c r="BK181" i="11"/>
  <c r="J434" i="11"/>
  <c r="BK255" i="11"/>
  <c r="J525" i="11"/>
  <c r="BK504" i="11"/>
  <c r="J181" i="11"/>
  <c r="J476" i="11"/>
  <c r="BK446" i="11"/>
  <c r="J183" i="11"/>
  <c r="BK535" i="11"/>
  <c r="J507" i="11"/>
  <c r="J430" i="11"/>
  <c r="J303" i="12"/>
  <c r="BK266" i="12"/>
  <c r="J195" i="12"/>
  <c r="BK311" i="12"/>
  <c r="J216" i="12"/>
  <c r="BK254" i="12"/>
  <c r="BK374" i="13"/>
  <c r="BK231" i="13"/>
  <c r="BK207" i="13"/>
  <c r="J314" i="13"/>
  <c r="J299" i="13"/>
  <c r="BK137" i="13"/>
  <c r="J164" i="13"/>
  <c r="J192" i="13"/>
  <c r="BK219" i="13"/>
  <c r="J143" i="13"/>
  <c r="J360" i="14"/>
  <c r="BK171" i="14"/>
  <c r="J315" i="14"/>
  <c r="BK336" i="14"/>
  <c r="BK225" i="15"/>
  <c r="BK183" i="15"/>
  <c r="BK265" i="15"/>
  <c r="BK324" i="15"/>
  <c r="J361" i="15"/>
  <c r="BK195" i="15"/>
  <c r="BK348" i="15"/>
  <c r="BK218" i="15"/>
  <c r="BK149" i="16"/>
  <c r="J137" i="16"/>
  <c r="J177" i="16"/>
  <c r="BK185" i="16"/>
  <c r="J133" i="16"/>
  <c r="BK137" i="18"/>
  <c r="J133" i="18"/>
  <c r="J131" i="18"/>
  <c r="BK131" i="18"/>
  <c r="J125" i="19"/>
  <c r="J212" i="10"/>
  <c r="BK232" i="10"/>
  <c r="BK477" i="10"/>
  <c r="BK385" i="10"/>
  <c r="BK214" i="10"/>
  <c r="J187" i="10"/>
  <c r="BK522" i="10"/>
  <c r="J211" i="11"/>
  <c r="BK471" i="11"/>
  <c r="J399" i="11"/>
  <c r="J213" i="11"/>
  <c r="BK507" i="11"/>
  <c r="BK227" i="11"/>
  <c r="BK348" i="11"/>
  <c r="J197" i="11"/>
  <c r="BK139" i="11"/>
  <c r="BK177" i="11"/>
  <c r="J272" i="11"/>
  <c r="J545" i="11"/>
  <c r="BK246" i="11"/>
  <c r="J208" i="11"/>
  <c r="J516" i="11"/>
  <c r="BK225" i="11"/>
  <c r="BK456" i="11"/>
  <c r="BK295" i="11"/>
  <c r="BK549" i="11"/>
  <c r="J513" i="11"/>
  <c r="BK340" i="11"/>
  <c r="J206" i="11"/>
  <c r="J202" i="11"/>
  <c r="BK213" i="12"/>
  <c r="J146" i="12"/>
  <c r="J176" i="12"/>
  <c r="J321" i="12"/>
  <c r="BK257" i="12"/>
  <c r="J266" i="12"/>
  <c r="BK325" i="12"/>
  <c r="J274" i="12"/>
  <c r="J257" i="12"/>
  <c r="BK176" i="12"/>
  <c r="J251" i="12"/>
  <c r="BK160" i="12"/>
  <c r="BK295" i="12"/>
  <c r="J173" i="12"/>
  <c r="BK365" i="13"/>
  <c r="J317" i="13"/>
  <c r="J140" i="13"/>
  <c r="BK281" i="13"/>
  <c r="BK128" i="13"/>
  <c r="BK332" i="13"/>
  <c r="J284" i="13"/>
  <c r="BK186" i="13"/>
  <c r="BK305" i="13"/>
  <c r="J167" i="13"/>
  <c r="BK228" i="13"/>
  <c r="J249" i="13"/>
  <c r="J201" i="13"/>
  <c r="J346" i="13"/>
  <c r="J240" i="13"/>
  <c r="BK167" i="13"/>
  <c r="J195" i="13"/>
  <c r="J225" i="13"/>
  <c r="BK222" i="13"/>
  <c r="J295" i="14"/>
  <c r="J175" i="14"/>
  <c r="BK329" i="14"/>
  <c r="BK306" i="14"/>
  <c r="BK360" i="14"/>
  <c r="J329" i="14"/>
  <c r="J306" i="14"/>
  <c r="BK289" i="14"/>
  <c r="J318" i="14"/>
  <c r="BK249" i="14"/>
  <c r="J215" i="14"/>
  <c r="J283" i="14"/>
  <c r="J213" i="14"/>
  <c r="J179" i="14"/>
  <c r="BK283" i="14"/>
  <c r="BK231" i="14"/>
  <c r="BK187" i="14"/>
  <c r="BK243" i="14"/>
  <c r="J183" i="14"/>
  <c r="J346" i="15"/>
  <c r="BK260" i="15"/>
  <c r="BK204" i="15"/>
  <c r="BK304" i="15"/>
  <c r="BK191" i="15"/>
  <c r="BK333" i="15"/>
  <c r="J263" i="15"/>
  <c r="J300" i="15"/>
  <c r="J343" i="15"/>
  <c r="J306" i="15"/>
  <c r="J385" i="15"/>
  <c r="BK286" i="15"/>
  <c r="BK391" i="15"/>
  <c r="J187" i="15"/>
  <c r="BK385" i="15"/>
  <c r="J335" i="15"/>
  <c r="J327" i="15"/>
  <c r="BK235" i="15"/>
  <c r="BK228" i="16"/>
  <c r="J231" i="16"/>
  <c r="BK210" i="16"/>
  <c r="BK206" i="16"/>
  <c r="J213" i="16"/>
  <c r="BK244" i="16"/>
  <c r="J267" i="16"/>
  <c r="J244" i="16"/>
  <c r="J125" i="17"/>
  <c r="J135" i="17"/>
  <c r="J143" i="18"/>
  <c r="J155" i="18"/>
  <c r="J159" i="18"/>
  <c r="BK129" i="18"/>
  <c r="J135" i="18"/>
  <c r="BK129" i="19"/>
  <c r="R335" i="14" l="1"/>
  <c r="R334" i="14" s="1"/>
  <c r="T335" i="14"/>
  <c r="T334" i="14"/>
  <c r="T357" i="15"/>
  <c r="T356" i="15"/>
  <c r="R357" i="15"/>
  <c r="R356" i="15"/>
  <c r="P335" i="14"/>
  <c r="P334" i="14"/>
  <c r="P186" i="8"/>
  <c r="BK219" i="8"/>
  <c r="J219" i="8" s="1"/>
  <c r="J100" i="8" s="1"/>
  <c r="BK242" i="8"/>
  <c r="J242" i="8" s="1"/>
  <c r="J101" i="8" s="1"/>
  <c r="BK461" i="8"/>
  <c r="J461" i="8" s="1"/>
  <c r="J106" i="8" s="1"/>
  <c r="T194" i="9"/>
  <c r="P265" i="9"/>
  <c r="BK515" i="9"/>
  <c r="J515" i="9"/>
  <c r="J107" i="9" s="1"/>
  <c r="P130" i="11"/>
  <c r="P281" i="11"/>
  <c r="P520" i="11"/>
  <c r="BK197" i="12"/>
  <c r="J197" i="12"/>
  <c r="J99" i="12" s="1"/>
  <c r="BK240" i="12"/>
  <c r="J240" i="12"/>
  <c r="J101" i="12"/>
  <c r="R250" i="12"/>
  <c r="R283" i="12"/>
  <c r="R282" i="12" s="1"/>
  <c r="T302" i="12"/>
  <c r="R121" i="13"/>
  <c r="R120" i="13" s="1"/>
  <c r="R200" i="14"/>
  <c r="BK212" i="14"/>
  <c r="J212" i="14"/>
  <c r="J104" i="14"/>
  <c r="T270" i="14"/>
  <c r="R301" i="14"/>
  <c r="P176" i="15"/>
  <c r="R208" i="15"/>
  <c r="R220" i="15"/>
  <c r="R257" i="15"/>
  <c r="P272" i="15"/>
  <c r="BK288" i="15"/>
  <c r="J288" i="15" s="1"/>
  <c r="J120" i="15" s="1"/>
  <c r="R299" i="15"/>
  <c r="BK345" i="15"/>
  <c r="J345" i="15"/>
  <c r="J135" i="15"/>
  <c r="P129" i="16"/>
  <c r="P209" i="16"/>
  <c r="P257" i="16"/>
  <c r="BK123" i="2"/>
  <c r="J123" i="2"/>
  <c r="J98" i="2" s="1"/>
  <c r="R123" i="2"/>
  <c r="T292" i="2"/>
  <c r="T122" i="3"/>
  <c r="T121" i="3"/>
  <c r="T120" i="3"/>
  <c r="R305" i="4"/>
  <c r="BK251" i="5"/>
  <c r="J251" i="5"/>
  <c r="J99" i="5" s="1"/>
  <c r="T121" i="6"/>
  <c r="T120" i="6"/>
  <c r="BK234" i="7"/>
  <c r="J234" i="7" s="1"/>
  <c r="J99" i="7" s="1"/>
  <c r="T279" i="8"/>
  <c r="BK194" i="9"/>
  <c r="J194" i="9"/>
  <c r="J99" i="9"/>
  <c r="BK242" i="9"/>
  <c r="J242" i="9"/>
  <c r="J100" i="9" s="1"/>
  <c r="BK265" i="9"/>
  <c r="J265" i="9" s="1"/>
  <c r="J101" i="9" s="1"/>
  <c r="R433" i="9"/>
  <c r="R432" i="9"/>
  <c r="R130" i="11"/>
  <c r="P239" i="11"/>
  <c r="BK128" i="12"/>
  <c r="P349" i="13"/>
  <c r="BK174" i="14"/>
  <c r="J174" i="14"/>
  <c r="J100" i="14" s="1"/>
  <c r="T200" i="14"/>
  <c r="T212" i="14"/>
  <c r="P254" i="14"/>
  <c r="P234" i="14"/>
  <c r="BK275" i="14"/>
  <c r="J275" i="14" s="1"/>
  <c r="J121" i="14" s="1"/>
  <c r="R310" i="14"/>
  <c r="T176" i="15"/>
  <c r="R213" i="15"/>
  <c r="BK257" i="15"/>
  <c r="J257" i="15" s="1"/>
  <c r="J113" i="15" s="1"/>
  <c r="BK272" i="15"/>
  <c r="J272" i="15" s="1"/>
  <c r="J116" i="15" s="1"/>
  <c r="T283" i="15"/>
  <c r="BK332" i="15"/>
  <c r="J332" i="15"/>
  <c r="J132" i="15"/>
  <c r="R190" i="16"/>
  <c r="R240" i="16"/>
  <c r="P292" i="2"/>
  <c r="P122" i="3"/>
  <c r="P121" i="3" s="1"/>
  <c r="P120" i="3" s="1"/>
  <c r="AU96" i="1" s="1"/>
  <c r="T122" i="4"/>
  <c r="T121" i="4"/>
  <c r="R251" i="5"/>
  <c r="BK121" i="6"/>
  <c r="J121" i="6"/>
  <c r="J98" i="6"/>
  <c r="P240" i="6"/>
  <c r="BK121" i="7"/>
  <c r="BK120" i="7" s="1"/>
  <c r="T234" i="7"/>
  <c r="P129" i="8"/>
  <c r="R279" i="8"/>
  <c r="BK531" i="8"/>
  <c r="J531" i="8"/>
  <c r="J107" i="8"/>
  <c r="R129" i="9"/>
  <c r="T298" i="9"/>
  <c r="P515" i="9"/>
  <c r="BK131" i="10"/>
  <c r="R186" i="10"/>
  <c r="P224" i="10"/>
  <c r="T281" i="10"/>
  <c r="P322" i="10"/>
  <c r="R335" i="10"/>
  <c r="T348" i="10"/>
  <c r="BK458" i="10"/>
  <c r="J458" i="10"/>
  <c r="J108" i="10"/>
  <c r="T509" i="10"/>
  <c r="BK130" i="11"/>
  <c r="BK239" i="11"/>
  <c r="J239" i="11" s="1"/>
  <c r="J101" i="11" s="1"/>
  <c r="T437" i="11"/>
  <c r="T436" i="11"/>
  <c r="P128" i="12"/>
  <c r="BK349" i="13"/>
  <c r="J349" i="13" s="1"/>
  <c r="J99" i="13" s="1"/>
  <c r="R174" i="14"/>
  <c r="R212" i="14"/>
  <c r="R265" i="14"/>
  <c r="P323" i="14"/>
  <c r="T199" i="15"/>
  <c r="R230" i="15"/>
  <c r="R262" i="15"/>
  <c r="P332" i="15"/>
  <c r="P224" i="16"/>
  <c r="T240" i="16"/>
  <c r="T124" i="17"/>
  <c r="T123" i="17"/>
  <c r="T122" i="17"/>
  <c r="R149" i="2"/>
  <c r="P362" i="2"/>
  <c r="T305" i="4"/>
  <c r="BK121" i="5"/>
  <c r="J121" i="5" s="1"/>
  <c r="J98" i="5" s="1"/>
  <c r="P251" i="5"/>
  <c r="T240" i="6"/>
  <c r="P234" i="7"/>
  <c r="R129" i="8"/>
  <c r="T186" i="8"/>
  <c r="R242" i="8"/>
  <c r="R461" i="8"/>
  <c r="R460" i="8" s="1"/>
  <c r="BK298" i="9"/>
  <c r="J298" i="9"/>
  <c r="J103" i="9" s="1"/>
  <c r="P131" i="10"/>
  <c r="BK186" i="10"/>
  <c r="J186" i="10" s="1"/>
  <c r="J99" i="10" s="1"/>
  <c r="T224" i="10"/>
  <c r="BK281" i="10"/>
  <c r="J281" i="10"/>
  <c r="J101" i="10"/>
  <c r="BK322" i="10"/>
  <c r="J322" i="10" s="1"/>
  <c r="J102" i="10" s="1"/>
  <c r="BK335" i="10"/>
  <c r="J335" i="10" s="1"/>
  <c r="J104" i="10" s="1"/>
  <c r="P348" i="10"/>
  <c r="T458" i="10"/>
  <c r="T457" i="10" s="1"/>
  <c r="BK509" i="10"/>
  <c r="J509" i="10"/>
  <c r="J109" i="10"/>
  <c r="BK216" i="11"/>
  <c r="J216" i="11" s="1"/>
  <c r="J100" i="11" s="1"/>
  <c r="BK437" i="11"/>
  <c r="J437" i="11"/>
  <c r="J107" i="11" s="1"/>
  <c r="R219" i="14"/>
  <c r="BK323" i="14"/>
  <c r="J323" i="14" s="1"/>
  <c r="J133" i="14" s="1"/>
  <c r="BK220" i="15"/>
  <c r="J220" i="15"/>
  <c r="J104" i="15" s="1"/>
  <c r="P262" i="15"/>
  <c r="P283" i="15"/>
  <c r="T345" i="15"/>
  <c r="BK129" i="16"/>
  <c r="J129" i="16" s="1"/>
  <c r="J98" i="16" s="1"/>
  <c r="R193" i="14"/>
  <c r="P212" i="14"/>
  <c r="BK254" i="14"/>
  <c r="J254" i="14" s="1"/>
  <c r="J116" i="14" s="1"/>
  <c r="P270" i="14"/>
  <c r="P310" i="14"/>
  <c r="T323" i="14"/>
  <c r="P199" i="15"/>
  <c r="P213" i="15"/>
  <c r="T152" i="16"/>
  <c r="P190" i="16"/>
  <c r="P240" i="16"/>
  <c r="BK149" i="2"/>
  <c r="R292" i="2"/>
  <c r="BK122" i="4"/>
  <c r="J122" i="4"/>
  <c r="J98" i="4"/>
  <c r="BK305" i="4"/>
  <c r="J305" i="4" s="1"/>
  <c r="J100" i="4" s="1"/>
  <c r="T121" i="5"/>
  <c r="T120" i="5" s="1"/>
  <c r="BK240" i="6"/>
  <c r="J240" i="6"/>
  <c r="J99" i="6" s="1"/>
  <c r="R121" i="7"/>
  <c r="R120" i="7" s="1"/>
  <c r="BK129" i="8"/>
  <c r="J129" i="8"/>
  <c r="J98" i="8"/>
  <c r="P279" i="8"/>
  <c r="P531" i="8"/>
  <c r="P298" i="9"/>
  <c r="T515" i="9"/>
  <c r="R131" i="10"/>
  <c r="P186" i="10"/>
  <c r="R224" i="10"/>
  <c r="P281" i="10"/>
  <c r="T322" i="10"/>
  <c r="P335" i="10"/>
  <c r="R348" i="10"/>
  <c r="P458" i="10"/>
  <c r="P457" i="10" s="1"/>
  <c r="R509" i="10"/>
  <c r="BK180" i="11"/>
  <c r="J180" i="11" s="1"/>
  <c r="J99" i="11" s="1"/>
  <c r="R216" i="11"/>
  <c r="R239" i="11"/>
  <c r="R267" i="11"/>
  <c r="P437" i="11"/>
  <c r="P436" i="11"/>
  <c r="T197" i="12"/>
  <c r="R240" i="12"/>
  <c r="R127" i="12" s="1"/>
  <c r="R126" i="12" s="1"/>
  <c r="T250" i="12"/>
  <c r="T283" i="12"/>
  <c r="T282" i="12"/>
  <c r="BK302" i="12"/>
  <c r="J302" i="12"/>
  <c r="J106" i="12"/>
  <c r="T121" i="13"/>
  <c r="T120" i="13" s="1"/>
  <c r="P174" i="14"/>
  <c r="P200" i="14"/>
  <c r="T205" i="14"/>
  <c r="BK270" i="14"/>
  <c r="J270" i="14" s="1"/>
  <c r="J120" i="14" s="1"/>
  <c r="P301" i="14"/>
  <c r="BK199" i="15"/>
  <c r="J199" i="15"/>
  <c r="J101" i="15"/>
  <c r="T213" i="15"/>
  <c r="P299" i="15"/>
  <c r="R345" i="15"/>
  <c r="R129" i="16"/>
  <c r="T190" i="16"/>
  <c r="BK240" i="16"/>
  <c r="J240" i="16" s="1"/>
  <c r="J106" i="16" s="1"/>
  <c r="BK124" i="17"/>
  <c r="J124" i="17" s="1"/>
  <c r="J100" i="17" s="1"/>
  <c r="T149" i="2"/>
  <c r="T122" i="2" s="1"/>
  <c r="T121" i="2" s="1"/>
  <c r="T362" i="2"/>
  <c r="BK122" i="3"/>
  <c r="J122" i="3" s="1"/>
  <c r="J98" i="3" s="1"/>
  <c r="P122" i="4"/>
  <c r="P121" i="4"/>
  <c r="R121" i="5"/>
  <c r="R120" i="5" s="1"/>
  <c r="R119" i="5" s="1"/>
  <c r="R121" i="6"/>
  <c r="R120" i="6"/>
  <c r="T121" i="7"/>
  <c r="T120" i="7" s="1"/>
  <c r="T119" i="7" s="1"/>
  <c r="R186" i="8"/>
  <c r="R219" i="8"/>
  <c r="P242" i="8"/>
  <c r="P461" i="8"/>
  <c r="P460" i="8" s="1"/>
  <c r="T129" i="9"/>
  <c r="P242" i="9"/>
  <c r="BK433" i="9"/>
  <c r="BK432" i="9"/>
  <c r="J432" i="9"/>
  <c r="J105" i="9" s="1"/>
  <c r="T130" i="11"/>
  <c r="BK281" i="11"/>
  <c r="J281" i="11"/>
  <c r="J104" i="11"/>
  <c r="T520" i="11"/>
  <c r="R197" i="12"/>
  <c r="P240" i="12"/>
  <c r="P250" i="12"/>
  <c r="BK283" i="12"/>
  <c r="J283" i="12"/>
  <c r="J105" i="12"/>
  <c r="R302" i="12"/>
  <c r="P121" i="13"/>
  <c r="P120" i="13" s="1"/>
  <c r="P119" i="13" s="1"/>
  <c r="AU106" i="1" s="1"/>
  <c r="T174" i="14"/>
  <c r="BK205" i="14"/>
  <c r="J205" i="14" s="1"/>
  <c r="J103" i="14" s="1"/>
  <c r="T219" i="14"/>
  <c r="P265" i="14"/>
  <c r="P261" i="14"/>
  <c r="R275" i="14"/>
  <c r="BK310" i="14"/>
  <c r="J310" i="14" s="1"/>
  <c r="J130" i="14" s="1"/>
  <c r="BK176" i="15"/>
  <c r="P208" i="15"/>
  <c r="T220" i="15"/>
  <c r="T262" i="15"/>
  <c r="R283" i="15"/>
  <c r="P152" i="16"/>
  <c r="BK190" i="16"/>
  <c r="J190" i="16"/>
  <c r="J103" i="16" s="1"/>
  <c r="R224" i="16"/>
  <c r="R124" i="17"/>
  <c r="R123" i="17"/>
  <c r="R122" i="17"/>
  <c r="BK186" i="8"/>
  <c r="BK128" i="8" s="1"/>
  <c r="BK127" i="8" s="1"/>
  <c r="J127" i="8" s="1"/>
  <c r="J96" i="8" s="1"/>
  <c r="T219" i="8"/>
  <c r="T461" i="8"/>
  <c r="T460" i="8"/>
  <c r="P194" i="9"/>
  <c r="T242" i="9"/>
  <c r="R265" i="9"/>
  <c r="T433" i="9"/>
  <c r="T432" i="9"/>
  <c r="T131" i="10"/>
  <c r="T186" i="10"/>
  <c r="BK224" i="10"/>
  <c r="J224" i="10" s="1"/>
  <c r="J100" i="10" s="1"/>
  <c r="R281" i="10"/>
  <c r="R322" i="10"/>
  <c r="T335" i="10"/>
  <c r="BK348" i="10"/>
  <c r="J348" i="10" s="1"/>
  <c r="J105" i="10" s="1"/>
  <c r="R458" i="10"/>
  <c r="R457" i="10"/>
  <c r="P509" i="10"/>
  <c r="P180" i="11"/>
  <c r="P216" i="11"/>
  <c r="T239" i="11"/>
  <c r="P267" i="11"/>
  <c r="R437" i="11"/>
  <c r="R436" i="11"/>
  <c r="P197" i="12"/>
  <c r="T240" i="12"/>
  <c r="BK250" i="12"/>
  <c r="J250" i="12"/>
  <c r="J102" i="12"/>
  <c r="P283" i="12"/>
  <c r="P282" i="12" s="1"/>
  <c r="P302" i="12"/>
  <c r="T349" i="13"/>
  <c r="BK193" i="14"/>
  <c r="J193" i="14"/>
  <c r="J101" i="14"/>
  <c r="P205" i="14"/>
  <c r="T254" i="14"/>
  <c r="T234" i="14" s="1"/>
  <c r="R270" i="14"/>
  <c r="BK213" i="15"/>
  <c r="J213" i="15"/>
  <c r="J103" i="15" s="1"/>
  <c r="T230" i="15"/>
  <c r="T257" i="15"/>
  <c r="R272" i="15"/>
  <c r="R288" i="15"/>
  <c r="T299" i="15"/>
  <c r="R332" i="15"/>
  <c r="BK169" i="16"/>
  <c r="J169" i="16" s="1"/>
  <c r="J101" i="16" s="1"/>
  <c r="R209" i="16"/>
  <c r="T257" i="16"/>
  <c r="P161" i="18"/>
  <c r="P119" i="18" s="1"/>
  <c r="P118" i="18" s="1"/>
  <c r="AU112" i="1" s="1"/>
  <c r="P149" i="2"/>
  <c r="BK362" i="2"/>
  <c r="J362" i="2" s="1"/>
  <c r="J101" i="2" s="1"/>
  <c r="R122" i="3"/>
  <c r="R121" i="3"/>
  <c r="R120" i="3"/>
  <c r="R122" i="4"/>
  <c r="R121" i="4" s="1"/>
  <c r="R120" i="4" s="1"/>
  <c r="P121" i="5"/>
  <c r="P120" i="5" s="1"/>
  <c r="P119" i="5" s="1"/>
  <c r="AU98" i="1" s="1"/>
  <c r="R240" i="6"/>
  <c r="P121" i="7"/>
  <c r="P120" i="7" s="1"/>
  <c r="P119" i="7" s="1"/>
  <c r="AU100" i="1" s="1"/>
  <c r="BK279" i="8"/>
  <c r="J279" i="8" s="1"/>
  <c r="J103" i="8" s="1"/>
  <c r="T531" i="8"/>
  <c r="BK129" i="9"/>
  <c r="J129" i="9"/>
  <c r="J98" i="9"/>
  <c r="R194" i="9"/>
  <c r="R242" i="9"/>
  <c r="T265" i="9"/>
  <c r="P433" i="9"/>
  <c r="P432" i="9"/>
  <c r="R281" i="11"/>
  <c r="BK121" i="13"/>
  <c r="J121" i="13" s="1"/>
  <c r="J98" i="13" s="1"/>
  <c r="P193" i="14"/>
  <c r="BK219" i="14"/>
  <c r="BK173" i="14" s="1"/>
  <c r="J173" i="14" s="1"/>
  <c r="J99" i="14" s="1"/>
  <c r="J219" i="14"/>
  <c r="J105" i="14" s="1"/>
  <c r="BK265" i="14"/>
  <c r="J265" i="14" s="1"/>
  <c r="J119" i="14" s="1"/>
  <c r="P275" i="14"/>
  <c r="T310" i="14"/>
  <c r="R176" i="15"/>
  <c r="BK208" i="15"/>
  <c r="J208" i="15"/>
  <c r="J102" i="15" s="1"/>
  <c r="P220" i="15"/>
  <c r="P257" i="15"/>
  <c r="P247" i="15" s="1"/>
  <c r="T288" i="15"/>
  <c r="T332" i="15"/>
  <c r="P345" i="15"/>
  <c r="BK152" i="16"/>
  <c r="J152" i="16"/>
  <c r="J99" i="16" s="1"/>
  <c r="T169" i="16"/>
  <c r="BK209" i="16"/>
  <c r="J209" i="16" s="1"/>
  <c r="J104" i="16" s="1"/>
  <c r="T224" i="16"/>
  <c r="P124" i="17"/>
  <c r="P123" i="17" s="1"/>
  <c r="P122" i="17" s="1"/>
  <c r="AU111" i="1" s="1"/>
  <c r="BK161" i="18"/>
  <c r="J161" i="18"/>
  <c r="J98" i="18" s="1"/>
  <c r="P120" i="19"/>
  <c r="P119" i="19"/>
  <c r="P118" i="19" s="1"/>
  <c r="AU113" i="1" s="1"/>
  <c r="R180" i="11"/>
  <c r="T281" i="11"/>
  <c r="R520" i="11"/>
  <c r="R128" i="12"/>
  <c r="R349" i="13"/>
  <c r="T193" i="14"/>
  <c r="P219" i="14"/>
  <c r="T275" i="14"/>
  <c r="BK301" i="14"/>
  <c r="J301" i="14"/>
  <c r="J129" i="14"/>
  <c r="R323" i="14"/>
  <c r="T208" i="15"/>
  <c r="P230" i="15"/>
  <c r="BK262" i="15"/>
  <c r="J262" i="15" s="1"/>
  <c r="J114" i="15" s="1"/>
  <c r="T272" i="15"/>
  <c r="P288" i="15"/>
  <c r="BK299" i="15"/>
  <c r="J299" i="15" s="1"/>
  <c r="J123" i="15" s="1"/>
  <c r="R152" i="16"/>
  <c r="R169" i="16"/>
  <c r="BK224" i="16"/>
  <c r="J224" i="16" s="1"/>
  <c r="J105" i="16" s="1"/>
  <c r="BK257" i="16"/>
  <c r="J257" i="16"/>
  <c r="J107" i="16" s="1"/>
  <c r="T161" i="18"/>
  <c r="T119" i="18"/>
  <c r="T118" i="18" s="1"/>
  <c r="R120" i="19"/>
  <c r="R119" i="19"/>
  <c r="R118" i="19" s="1"/>
  <c r="P123" i="2"/>
  <c r="T123" i="2"/>
  <c r="BK292" i="2"/>
  <c r="J292" i="2" s="1"/>
  <c r="J100" i="2" s="1"/>
  <c r="R362" i="2"/>
  <c r="P305" i="4"/>
  <c r="T251" i="5"/>
  <c r="P121" i="6"/>
  <c r="P120" i="6" s="1"/>
  <c r="P119" i="6" s="1"/>
  <c r="AU99" i="1" s="1"/>
  <c r="R234" i="7"/>
  <c r="T129" i="8"/>
  <c r="T128" i="8"/>
  <c r="T127" i="8" s="1"/>
  <c r="P219" i="8"/>
  <c r="T242" i="8"/>
  <c r="R531" i="8"/>
  <c r="P129" i="9"/>
  <c r="P128" i="9"/>
  <c r="P127" i="9" s="1"/>
  <c r="AU102" i="1" s="1"/>
  <c r="R298" i="9"/>
  <c r="R515" i="9"/>
  <c r="T180" i="11"/>
  <c r="T216" i="11"/>
  <c r="BK267" i="11"/>
  <c r="J267" i="11" s="1"/>
  <c r="J102" i="11" s="1"/>
  <c r="T267" i="11"/>
  <c r="BK520" i="11"/>
  <c r="J520" i="11"/>
  <c r="J108" i="11" s="1"/>
  <c r="T128" i="12"/>
  <c r="T127" i="12" s="1"/>
  <c r="T126" i="12" s="1"/>
  <c r="BK200" i="14"/>
  <c r="J200" i="14"/>
  <c r="J102" i="14" s="1"/>
  <c r="R205" i="14"/>
  <c r="R254" i="14"/>
  <c r="R234" i="14" s="1"/>
  <c r="T265" i="14"/>
  <c r="T261" i="14"/>
  <c r="T301" i="14"/>
  <c r="R199" i="15"/>
  <c r="BK230" i="15"/>
  <c r="J230" i="15" s="1"/>
  <c r="J106" i="15" s="1"/>
  <c r="BK283" i="15"/>
  <c r="J283" i="15" s="1"/>
  <c r="J119" i="15" s="1"/>
  <c r="T129" i="16"/>
  <c r="T128" i="16" s="1"/>
  <c r="T127" i="16" s="1"/>
  <c r="P169" i="16"/>
  <c r="T209" i="16"/>
  <c r="R257" i="16"/>
  <c r="R161" i="18"/>
  <c r="R119" i="18" s="1"/>
  <c r="R118" i="18" s="1"/>
  <c r="BK120" i="19"/>
  <c r="J120" i="19" s="1"/>
  <c r="J98" i="19" s="1"/>
  <c r="T120" i="19"/>
  <c r="T119" i="19" s="1"/>
  <c r="T118" i="19" s="1"/>
  <c r="BK274" i="8"/>
  <c r="J274" i="8" s="1"/>
  <c r="J102" i="8" s="1"/>
  <c r="BK248" i="14"/>
  <c r="J248" i="14" s="1"/>
  <c r="J114" i="14" s="1"/>
  <c r="BK285" i="14"/>
  <c r="J285" i="14" s="1"/>
  <c r="J123" i="14" s="1"/>
  <c r="BK328" i="14"/>
  <c r="J328" i="14" s="1"/>
  <c r="J134" i="14" s="1"/>
  <c r="BK369" i="15"/>
  <c r="J369" i="15" s="1"/>
  <c r="J143" i="15" s="1"/>
  <c r="BK293" i="9"/>
  <c r="J293" i="9" s="1"/>
  <c r="J102" i="9" s="1"/>
  <c r="BK235" i="14"/>
  <c r="BK298" i="14"/>
  <c r="J298" i="14" s="1"/>
  <c r="J128" i="14" s="1"/>
  <c r="BK360" i="15"/>
  <c r="BK357" i="15" s="1"/>
  <c r="J360" i="15"/>
  <c r="J140" i="15"/>
  <c r="BK366" i="15"/>
  <c r="J366" i="15" s="1"/>
  <c r="J142" i="15" s="1"/>
  <c r="BK387" i="15"/>
  <c r="J387" i="15" s="1"/>
  <c r="J149" i="15" s="1"/>
  <c r="BK135" i="3"/>
  <c r="J135" i="3" s="1"/>
  <c r="J99" i="3" s="1"/>
  <c r="BK457" i="8"/>
  <c r="J457" i="8"/>
  <c r="J104" i="8"/>
  <c r="BK245" i="14"/>
  <c r="J245" i="14" s="1"/>
  <c r="J113" i="14" s="1"/>
  <c r="BK353" i="14"/>
  <c r="J353" i="14" s="1"/>
  <c r="J143" i="14" s="1"/>
  <c r="BK368" i="14"/>
  <c r="J368" i="14" s="1"/>
  <c r="J148" i="14" s="1"/>
  <c r="BK172" i="15"/>
  <c r="J172" i="15"/>
  <c r="J98" i="15"/>
  <c r="BK254" i="15"/>
  <c r="J254" i="15" s="1"/>
  <c r="J112" i="15" s="1"/>
  <c r="BK280" i="15"/>
  <c r="BK293" i="15"/>
  <c r="J293" i="15"/>
  <c r="J121" i="15" s="1"/>
  <c r="BK296" i="15"/>
  <c r="J296" i="15"/>
  <c r="J122" i="15" s="1"/>
  <c r="BK317" i="15"/>
  <c r="J317" i="15"/>
  <c r="J127" i="15" s="1"/>
  <c r="BK323" i="15"/>
  <c r="J323" i="15"/>
  <c r="J129" i="15" s="1"/>
  <c r="BK342" i="15"/>
  <c r="J342" i="15"/>
  <c r="J134" i="15" s="1"/>
  <c r="BK350" i="15"/>
  <c r="J350" i="15"/>
  <c r="J136" i="15" s="1"/>
  <c r="BK378" i="15"/>
  <c r="J378" i="15"/>
  <c r="J146" i="15" s="1"/>
  <c r="BK384" i="15"/>
  <c r="J384" i="15"/>
  <c r="J148" i="15" s="1"/>
  <c r="BK390" i="15"/>
  <c r="J390" i="15"/>
  <c r="J150" i="15" s="1"/>
  <c r="BK165" i="16"/>
  <c r="J165" i="16"/>
  <c r="J100" i="16" s="1"/>
  <c r="BK184" i="16"/>
  <c r="J184" i="16"/>
  <c r="J102" i="16" s="1"/>
  <c r="BK330" i="10"/>
  <c r="J330" i="10" s="1"/>
  <c r="J103" i="10" s="1"/>
  <c r="BK308" i="15"/>
  <c r="J308" i="15"/>
  <c r="J124" i="15" s="1"/>
  <c r="BK119" i="18"/>
  <c r="J119" i="18"/>
  <c r="J97" i="18" s="1"/>
  <c r="BK242" i="14"/>
  <c r="J242" i="14"/>
  <c r="J112" i="14" s="1"/>
  <c r="BK338" i="14"/>
  <c r="BK227" i="15"/>
  <c r="J227" i="15" s="1"/>
  <c r="J105" i="15" s="1"/>
  <c r="BK329" i="15"/>
  <c r="J329" i="15" s="1"/>
  <c r="J131" i="15" s="1"/>
  <c r="BK353" i="15"/>
  <c r="J353" i="15" s="1"/>
  <c r="J137" i="15" s="1"/>
  <c r="BK381" i="15"/>
  <c r="J381" i="15" s="1"/>
  <c r="J147" i="15" s="1"/>
  <c r="BK262" i="14"/>
  <c r="BK282" i="14"/>
  <c r="J282" i="14"/>
  <c r="J122" i="14"/>
  <c r="BK291" i="14"/>
  <c r="J291" i="14" s="1"/>
  <c r="J125" i="14" s="1"/>
  <c r="BK317" i="14"/>
  <c r="J317" i="14"/>
  <c r="J131" i="14"/>
  <c r="BK347" i="14"/>
  <c r="J347" i="14" s="1"/>
  <c r="J141" i="14" s="1"/>
  <c r="BK359" i="14"/>
  <c r="J359" i="14"/>
  <c r="J145" i="14"/>
  <c r="BK365" i="14"/>
  <c r="J365" i="14" s="1"/>
  <c r="J147" i="14" s="1"/>
  <c r="BK248" i="15"/>
  <c r="J248" i="15"/>
  <c r="J110" i="15"/>
  <c r="BK314" i="15"/>
  <c r="J314" i="15" s="1"/>
  <c r="J126" i="15" s="1"/>
  <c r="BK339" i="15"/>
  <c r="J339" i="15"/>
  <c r="J133" i="15"/>
  <c r="BK375" i="15"/>
  <c r="J375" i="15" s="1"/>
  <c r="J145" i="15" s="1"/>
  <c r="BK433" i="11"/>
  <c r="J433" i="11"/>
  <c r="J105" i="11"/>
  <c r="BK320" i="14"/>
  <c r="J320" i="14" s="1"/>
  <c r="J132" i="14" s="1"/>
  <c r="BK243" i="15"/>
  <c r="J243" i="15"/>
  <c r="J107" i="15"/>
  <c r="BK311" i="15"/>
  <c r="J311" i="15" s="1"/>
  <c r="J125" i="15" s="1"/>
  <c r="BK326" i="15"/>
  <c r="J326" i="15"/>
  <c r="J130" i="15"/>
  <c r="BK454" i="10"/>
  <c r="J454" i="10" s="1"/>
  <c r="J106" i="10" s="1"/>
  <c r="BK276" i="11"/>
  <c r="J276" i="11"/>
  <c r="J103" i="11"/>
  <c r="BK279" i="12"/>
  <c r="J279" i="12" s="1"/>
  <c r="J103" i="12" s="1"/>
  <c r="BK230" i="14"/>
  <c r="J230" i="14"/>
  <c r="J106" i="14"/>
  <c r="BK341" i="14"/>
  <c r="J341" i="14" s="1"/>
  <c r="J139" i="14" s="1"/>
  <c r="BK170" i="14"/>
  <c r="J170" i="14"/>
  <c r="J98" i="14"/>
  <c r="BK238" i="14"/>
  <c r="J238" i="14" s="1"/>
  <c r="J110" i="14" s="1"/>
  <c r="BK251" i="14"/>
  <c r="J251" i="14"/>
  <c r="J115" i="14"/>
  <c r="BK294" i="14"/>
  <c r="J294" i="14" s="1"/>
  <c r="J126" i="14" s="1"/>
  <c r="BK350" i="14"/>
  <c r="J350" i="14"/>
  <c r="J142" i="14"/>
  <c r="BK320" i="15"/>
  <c r="J320" i="15" s="1"/>
  <c r="J128" i="15" s="1"/>
  <c r="BK363" i="15"/>
  <c r="J363" i="15"/>
  <c r="J141" i="15"/>
  <c r="BK372" i="15"/>
  <c r="J372" i="15" s="1"/>
  <c r="J144" i="15" s="1"/>
  <c r="BK234" i="12"/>
  <c r="J234" i="12"/>
  <c r="J100" i="12"/>
  <c r="BK356" i="14"/>
  <c r="J356" i="14" s="1"/>
  <c r="J144" i="14" s="1"/>
  <c r="BK362" i="14"/>
  <c r="J362" i="14"/>
  <c r="J146" i="14"/>
  <c r="BK251" i="15"/>
  <c r="J251" i="15" s="1"/>
  <c r="J111" i="15" s="1"/>
  <c r="BK139" i="3"/>
  <c r="J139" i="3" s="1"/>
  <c r="J100" i="3" s="1"/>
  <c r="BK429" i="9"/>
  <c r="J429" i="9"/>
  <c r="J104" i="9"/>
  <c r="BK288" i="14"/>
  <c r="J288" i="14" s="1"/>
  <c r="J124" i="14" s="1"/>
  <c r="BK331" i="14"/>
  <c r="J331" i="14"/>
  <c r="J135" i="14"/>
  <c r="BK344" i="14"/>
  <c r="J344" i="14" s="1"/>
  <c r="J140" i="14" s="1"/>
  <c r="BK269" i="15"/>
  <c r="J269" i="15"/>
  <c r="J115" i="15"/>
  <c r="BK118" i="18"/>
  <c r="J118" i="18" s="1"/>
  <c r="J30" i="18" s="1"/>
  <c r="E85" i="19"/>
  <c r="J112" i="19"/>
  <c r="F92" i="19"/>
  <c r="BE125" i="19"/>
  <c r="BE129" i="19"/>
  <c r="BE133" i="19"/>
  <c r="BE121" i="19"/>
  <c r="F92" i="18"/>
  <c r="BE151" i="18"/>
  <c r="BE137" i="18"/>
  <c r="J112" i="18"/>
  <c r="BE131" i="18"/>
  <c r="BE133" i="18"/>
  <c r="BE139" i="18"/>
  <c r="E85" i="18"/>
  <c r="BE124" i="18"/>
  <c r="BE129" i="18"/>
  <c r="BE155" i="18"/>
  <c r="BE120" i="18"/>
  <c r="BE149" i="18"/>
  <c r="BE159" i="18"/>
  <c r="BE162" i="18"/>
  <c r="BE165" i="18"/>
  <c r="BE143" i="18"/>
  <c r="BE135" i="18"/>
  <c r="BE145" i="18"/>
  <c r="BE147" i="18"/>
  <c r="BE153" i="18"/>
  <c r="BE157" i="18"/>
  <c r="BE168" i="18"/>
  <c r="F119" i="17"/>
  <c r="BE125" i="17"/>
  <c r="BE135" i="17"/>
  <c r="J116" i="17"/>
  <c r="E110" i="17"/>
  <c r="BE129" i="17"/>
  <c r="BE127" i="17"/>
  <c r="BE133" i="17"/>
  <c r="BE131" i="17"/>
  <c r="BE137" i="17"/>
  <c r="J176" i="15"/>
  <c r="J100" i="15" s="1"/>
  <c r="F92" i="16"/>
  <c r="BE177" i="16"/>
  <c r="BE258" i="16"/>
  <c r="BE210" i="16"/>
  <c r="BE213" i="16"/>
  <c r="BE225" i="16"/>
  <c r="BE137" i="16"/>
  <c r="BE170" i="16"/>
  <c r="BE244" i="16"/>
  <c r="BE166" i="16"/>
  <c r="BE221" i="16"/>
  <c r="BE234" i="16"/>
  <c r="J280" i="15"/>
  <c r="J118" i="15" s="1"/>
  <c r="E117" i="16"/>
  <c r="J121" i="16"/>
  <c r="BE194" i="16"/>
  <c r="BE146" i="16"/>
  <c r="BE185" i="16"/>
  <c r="BE191" i="16"/>
  <c r="BE203" i="16"/>
  <c r="BE262" i="16"/>
  <c r="BE231" i="16"/>
  <c r="BE237" i="16"/>
  <c r="BE149" i="16"/>
  <c r="BK247" i="15"/>
  <c r="BE130" i="16"/>
  <c r="BE153" i="16"/>
  <c r="BE157" i="16"/>
  <c r="BE228" i="16"/>
  <c r="BE241" i="16"/>
  <c r="BE254" i="16"/>
  <c r="BE133" i="16"/>
  <c r="BE206" i="16"/>
  <c r="BE251" i="16"/>
  <c r="BE267" i="16"/>
  <c r="BE272" i="16"/>
  <c r="J235" i="14"/>
  <c r="J109" i="14" s="1"/>
  <c r="E85" i="15"/>
  <c r="BE204" i="15"/>
  <c r="BE231" i="15"/>
  <c r="J89" i="15"/>
  <c r="BE221" i="15"/>
  <c r="BE270" i="15"/>
  <c r="BE275" i="15"/>
  <c r="BE291" i="15"/>
  <c r="BE312" i="15"/>
  <c r="BE321" i="15"/>
  <c r="BE376" i="15"/>
  <c r="BE379" i="15"/>
  <c r="BE382" i="15"/>
  <c r="BE181" i="15"/>
  <c r="BE183" i="15"/>
  <c r="BE200" i="15"/>
  <c r="BE309" i="15"/>
  <c r="BE340" i="15"/>
  <c r="BE343" i="15"/>
  <c r="BE351" i="15"/>
  <c r="BE354" i="15"/>
  <c r="BE358" i="15"/>
  <c r="BE367" i="15"/>
  <c r="BE385" i="15"/>
  <c r="F167" i="15"/>
  <c r="BE173" i="15"/>
  <c r="BE195" i="15"/>
  <c r="BE206" i="15"/>
  <c r="BE364" i="15"/>
  <c r="BE391" i="15"/>
  <c r="J338" i="14"/>
  <c r="J138" i="14" s="1"/>
  <c r="BE260" i="15"/>
  <c r="BE265" i="15"/>
  <c r="BE267" i="15"/>
  <c r="BE304" i="15"/>
  <c r="BE333" i="15"/>
  <c r="BE373" i="15"/>
  <c r="BE388" i="15"/>
  <c r="J262" i="14"/>
  <c r="J118" i="14"/>
  <c r="BE211" i="15"/>
  <c r="BE225" i="15"/>
  <c r="BE297" i="15"/>
  <c r="BE177" i="15"/>
  <c r="BE218" i="15"/>
  <c r="BE223" i="15"/>
  <c r="BE233" i="15"/>
  <c r="BE252" i="15"/>
  <c r="BE286" i="15"/>
  <c r="BE289" i="15"/>
  <c r="BE294" i="15"/>
  <c r="BE337" i="15"/>
  <c r="BE346" i="15"/>
  <c r="BE197" i="15"/>
  <c r="BE277" i="15"/>
  <c r="BE284" i="15"/>
  <c r="BE187" i="15"/>
  <c r="BE209" i="15"/>
  <c r="BE237" i="15"/>
  <c r="BE273" i="15"/>
  <c r="BE302" i="15"/>
  <c r="BE327" i="15"/>
  <c r="BE335" i="15"/>
  <c r="BE361" i="15"/>
  <c r="BE185" i="15"/>
  <c r="BE189" i="15"/>
  <c r="BE193" i="15"/>
  <c r="BE202" i="15"/>
  <c r="BE228" i="15"/>
  <c r="BE241" i="15"/>
  <c r="BE249" i="15"/>
  <c r="BE255" i="15"/>
  <c r="BE258" i="15"/>
  <c r="BE263" i="15"/>
  <c r="BE300" i="15"/>
  <c r="BE315" i="15"/>
  <c r="BE330" i="15"/>
  <c r="BE370" i="15"/>
  <c r="BE214" i="15"/>
  <c r="BE216" i="15"/>
  <c r="BE239" i="15"/>
  <c r="BE244" i="15"/>
  <c r="BE318" i="15"/>
  <c r="BE324" i="15"/>
  <c r="BE179" i="15"/>
  <c r="BE191" i="15"/>
  <c r="BE235" i="15"/>
  <c r="BE281" i="15"/>
  <c r="BE306" i="15"/>
  <c r="BE348" i="15"/>
  <c r="BE189" i="14"/>
  <c r="BE198" i="14"/>
  <c r="BE210" i="14"/>
  <c r="BE268" i="14"/>
  <c r="BE278" i="14"/>
  <c r="J89" i="14"/>
  <c r="BE185" i="14"/>
  <c r="BE224" i="14"/>
  <c r="BE271" i="14"/>
  <c r="BE283" i="14"/>
  <c r="F92" i="14"/>
  <c r="BE179" i="14"/>
  <c r="BE183" i="14"/>
  <c r="BE194" i="14"/>
  <c r="BE196" i="14"/>
  <c r="BE203" i="14"/>
  <c r="BE206" i="14"/>
  <c r="BE215" i="14"/>
  <c r="BE220" i="14"/>
  <c r="BE222" i="14"/>
  <c r="BE243" i="14"/>
  <c r="BE252" i="14"/>
  <c r="BE292" i="14"/>
  <c r="E158" i="14"/>
  <c r="BE181" i="14"/>
  <c r="BE226" i="14"/>
  <c r="BE257" i="14"/>
  <c r="BE276" i="14"/>
  <c r="BE286" i="14"/>
  <c r="BE324" i="14"/>
  <c r="BE342" i="14"/>
  <c r="BE208" i="14"/>
  <c r="BE239" i="14"/>
  <c r="BE246" i="14"/>
  <c r="BE249" i="14"/>
  <c r="BE302" i="14"/>
  <c r="BK120" i="13"/>
  <c r="J120" i="13" s="1"/>
  <c r="J97" i="13" s="1"/>
  <c r="BE177" i="14"/>
  <c r="BE255" i="14"/>
  <c r="BE263" i="14"/>
  <c r="BE329" i="14"/>
  <c r="BE345" i="14"/>
  <c r="BE228" i="14"/>
  <c r="BE308" i="14"/>
  <c r="BE313" i="14"/>
  <c r="BE321" i="14"/>
  <c r="BE213" i="14"/>
  <c r="BE259" i="14"/>
  <c r="BE266" i="14"/>
  <c r="BE273" i="14"/>
  <c r="BE315" i="14"/>
  <c r="BE339" i="14"/>
  <c r="BE363" i="14"/>
  <c r="BE175" i="14"/>
  <c r="BE191" i="14"/>
  <c r="BE217" i="14"/>
  <c r="BE304" i="14"/>
  <c r="BE306" i="14"/>
  <c r="BE311" i="14"/>
  <c r="BE360" i="14"/>
  <c r="BE366" i="14"/>
  <c r="BE289" i="14"/>
  <c r="BE295" i="14"/>
  <c r="BE318" i="14"/>
  <c r="BE354" i="14"/>
  <c r="BE369" i="14"/>
  <c r="BE171" i="14"/>
  <c r="BE187" i="14"/>
  <c r="BE201" i="14"/>
  <c r="BE231" i="14"/>
  <c r="BE236" i="14"/>
  <c r="BE280" i="14"/>
  <c r="BE299" i="14"/>
  <c r="BE326" i="14"/>
  <c r="BE332" i="14"/>
  <c r="BE336" i="14"/>
  <c r="BE348" i="14"/>
  <c r="BE351" i="14"/>
  <c r="BE357" i="14"/>
  <c r="E85" i="13"/>
  <c r="BE252" i="13"/>
  <c r="J113" i="13"/>
  <c r="BE137" i="13"/>
  <c r="BE170" i="13"/>
  <c r="BE216" i="13"/>
  <c r="BE231" i="13"/>
  <c r="BE164" i="13"/>
  <c r="BE210" i="13"/>
  <c r="BE180" i="13"/>
  <c r="BE183" i="13"/>
  <c r="BE186" i="13"/>
  <c r="BE262" i="13"/>
  <c r="BE271" i="13"/>
  <c r="BE155" i="13"/>
  <c r="BE158" i="13"/>
  <c r="BE222" i="13"/>
  <c r="BE259" i="13"/>
  <c r="BE281" i="13"/>
  <c r="BE296" i="13"/>
  <c r="BE302" i="13"/>
  <c r="BE323" i="13"/>
  <c r="BE365" i="13"/>
  <c r="BE378" i="13"/>
  <c r="BE128" i="13"/>
  <c r="BE140" i="13"/>
  <c r="BE146" i="13"/>
  <c r="BE192" i="13"/>
  <c r="BE195" i="13"/>
  <c r="BE228" i="13"/>
  <c r="BE255" i="13"/>
  <c r="BE275" i="13"/>
  <c r="BK282" i="12"/>
  <c r="J282" i="12"/>
  <c r="J104" i="12" s="1"/>
  <c r="BE125" i="13"/>
  <c r="BE149" i="13"/>
  <c r="BE201" i="13"/>
  <c r="BE243" i="13"/>
  <c r="BE290" i="13"/>
  <c r="BE328" i="13"/>
  <c r="BE332" i="13"/>
  <c r="F116" i="13"/>
  <c r="BE152" i="13"/>
  <c r="BE177" i="13"/>
  <c r="BE189" i="13"/>
  <c r="BE225" i="13"/>
  <c r="BE246" i="13"/>
  <c r="BE342" i="13"/>
  <c r="J128" i="12"/>
  <c r="J98" i="12" s="1"/>
  <c r="BE161" i="13"/>
  <c r="BE198" i="13"/>
  <c r="BE204" i="13"/>
  <c r="BE213" i="13"/>
  <c r="BE219" i="13"/>
  <c r="BE234" i="13"/>
  <c r="BE237" i="13"/>
  <c r="BE240" i="13"/>
  <c r="BE249" i="13"/>
  <c r="BE305" i="13"/>
  <c r="BE308" i="13"/>
  <c r="BE317" i="13"/>
  <c r="BE346" i="13"/>
  <c r="BE374" i="13"/>
  <c r="BE122" i="13"/>
  <c r="BE134" i="13"/>
  <c r="BE131" i="13"/>
  <c r="BE143" i="13"/>
  <c r="BE167" i="13"/>
  <c r="BE173" i="13"/>
  <c r="BE207" i="13"/>
  <c r="BE265" i="13"/>
  <c r="BE278" i="13"/>
  <c r="BE284" i="13"/>
  <c r="BE287" i="13"/>
  <c r="BE299" i="13"/>
  <c r="BE311" i="13"/>
  <c r="BE314" i="13"/>
  <c r="BE320" i="13"/>
  <c r="BE326" i="13"/>
  <c r="BE339" i="13"/>
  <c r="BE350" i="13"/>
  <c r="BE268" i="13"/>
  <c r="BE293" i="13"/>
  <c r="BK436" i="11"/>
  <c r="J436" i="11" s="1"/>
  <c r="J106" i="11" s="1"/>
  <c r="BE195" i="12"/>
  <c r="BE216" i="12"/>
  <c r="BE251" i="12"/>
  <c r="BE257" i="12"/>
  <c r="BE311" i="12"/>
  <c r="BE313" i="12"/>
  <c r="BE321" i="12"/>
  <c r="BE170" i="12"/>
  <c r="BE201" i="12"/>
  <c r="BE210" i="12"/>
  <c r="BE235" i="12"/>
  <c r="BE245" i="12"/>
  <c r="BE305" i="12"/>
  <c r="BE325" i="12"/>
  <c r="E85" i="12"/>
  <c r="BE160" i="12"/>
  <c r="BE241" i="12"/>
  <c r="J89" i="12"/>
  <c r="BE135" i="12"/>
  <c r="BE141" i="12"/>
  <c r="BE274" i="12"/>
  <c r="J130" i="11"/>
  <c r="J98" i="11" s="1"/>
  <c r="BE165" i="12"/>
  <c r="BE291" i="12"/>
  <c r="BE315" i="12"/>
  <c r="BE327" i="12"/>
  <c r="BE157" i="12"/>
  <c r="BE280" i="12"/>
  <c r="BE288" i="12"/>
  <c r="BE295" i="12"/>
  <c r="F123" i="12"/>
  <c r="BE188" i="12"/>
  <c r="BE146" i="12"/>
  <c r="BE173" i="12"/>
  <c r="BE176" i="12"/>
  <c r="BE180" i="12"/>
  <c r="BE190" i="12"/>
  <c r="BE213" i="12"/>
  <c r="BE219" i="12"/>
  <c r="BE254" i="12"/>
  <c r="BE259" i="12"/>
  <c r="BE270" i="12"/>
  <c r="BE193" i="12"/>
  <c r="BE226" i="12"/>
  <c r="BE231" i="12"/>
  <c r="BE261" i="12"/>
  <c r="BE298" i="12"/>
  <c r="BE300" i="12"/>
  <c r="BE303" i="12"/>
  <c r="BE317" i="12"/>
  <c r="BE319" i="12"/>
  <c r="BE323" i="12"/>
  <c r="BE329" i="12"/>
  <c r="BE331" i="12"/>
  <c r="BE138" i="12"/>
  <c r="BE183" i="12"/>
  <c r="BE207" i="12"/>
  <c r="BE266" i="12"/>
  <c r="BE284" i="12"/>
  <c r="BE132" i="12"/>
  <c r="BE198" i="12"/>
  <c r="BE129" i="12"/>
  <c r="BE224" i="12"/>
  <c r="BE307" i="12"/>
  <c r="J131" i="10"/>
  <c r="J98" i="10" s="1"/>
  <c r="E85" i="11"/>
  <c r="J122" i="11"/>
  <c r="BE159" i="11"/>
  <c r="BE211" i="11"/>
  <c r="BE268" i="11"/>
  <c r="BE292" i="11"/>
  <c r="BE451" i="11"/>
  <c r="BE131" i="11"/>
  <c r="BE139" i="11"/>
  <c r="BE146" i="11"/>
  <c r="BE181" i="11"/>
  <c r="BE195" i="11"/>
  <c r="BE200" i="11"/>
  <c r="BE236" i="11"/>
  <c r="BE336" i="11"/>
  <c r="BE402" i="11"/>
  <c r="BE430" i="11"/>
  <c r="BE485" i="11"/>
  <c r="BE504" i="11"/>
  <c r="BE510" i="11"/>
  <c r="BE513" i="11"/>
  <c r="BE516" i="11"/>
  <c r="BE525" i="11"/>
  <c r="BE539" i="11"/>
  <c r="BE541" i="11"/>
  <c r="BE545" i="11"/>
  <c r="BE549" i="11"/>
  <c r="BE172" i="11"/>
  <c r="BE189" i="11"/>
  <c r="BE191" i="11"/>
  <c r="BE197" i="11"/>
  <c r="BE202" i="11"/>
  <c r="BE225" i="11"/>
  <c r="BE244" i="11"/>
  <c r="BE246" i="11"/>
  <c r="BE299" i="11"/>
  <c r="BE312" i="11"/>
  <c r="BE364" i="11"/>
  <c r="BE395" i="11"/>
  <c r="BE507" i="11"/>
  <c r="BE535" i="11"/>
  <c r="BE251" i="11"/>
  <c r="BE259" i="11"/>
  <c r="BE272" i="11"/>
  <c r="BE344" i="11"/>
  <c r="BE371" i="11"/>
  <c r="BE420" i="11"/>
  <c r="BE424" i="11"/>
  <c r="BE438" i="11"/>
  <c r="BE471" i="11"/>
  <c r="BE529" i="11"/>
  <c r="BE537" i="11"/>
  <c r="BE134" i="11"/>
  <c r="BE213" i="11"/>
  <c r="BE230" i="11"/>
  <c r="BE289" i="11"/>
  <c r="BE316" i="11"/>
  <c r="BE327" i="11"/>
  <c r="BE399" i="11"/>
  <c r="BE476" i="11"/>
  <c r="BE217" i="11"/>
  <c r="BE221" i="11"/>
  <c r="BE348" i="11"/>
  <c r="BE375" i="11"/>
  <c r="BE493" i="11"/>
  <c r="BE518" i="11"/>
  <c r="BE521" i="11"/>
  <c r="BE533" i="11"/>
  <c r="BE551" i="11"/>
  <c r="BE553" i="11"/>
  <c r="BE555" i="11"/>
  <c r="BE148" i="11"/>
  <c r="BE155" i="11"/>
  <c r="BE183" i="11"/>
  <c r="BE208" i="11"/>
  <c r="BE282" i="11"/>
  <c r="BE295" i="11"/>
  <c r="BE391" i="11"/>
  <c r="BE418" i="11"/>
  <c r="BE434" i="11"/>
  <c r="BE163" i="11"/>
  <c r="BE185" i="11"/>
  <c r="BE206" i="11"/>
  <c r="BE286" i="11"/>
  <c r="F92" i="11"/>
  <c r="BE352" i="11"/>
  <c r="BE456" i="11"/>
  <c r="BE466" i="11"/>
  <c r="BE497" i="11"/>
  <c r="BE240" i="11"/>
  <c r="BE301" i="11"/>
  <c r="BE305" i="11"/>
  <c r="BE446" i="11"/>
  <c r="BE488" i="11"/>
  <c r="BE495" i="11"/>
  <c r="BK457" i="10"/>
  <c r="J457" i="10"/>
  <c r="J107" i="10" s="1"/>
  <c r="BE170" i="11"/>
  <c r="BE249" i="11"/>
  <c r="BE255" i="11"/>
  <c r="BE263" i="11"/>
  <c r="BE318" i="11"/>
  <c r="BE340" i="11"/>
  <c r="BE166" i="11"/>
  <c r="BE175" i="11"/>
  <c r="BE177" i="11"/>
  <c r="BE227" i="11"/>
  <c r="BE232" i="11"/>
  <c r="BE277" i="11"/>
  <c r="BE373" i="11"/>
  <c r="BE502" i="10"/>
  <c r="BE514" i="10"/>
  <c r="BE520" i="10"/>
  <c r="BE522" i="10"/>
  <c r="BE199" i="10"/>
  <c r="BE205" i="10"/>
  <c r="BE326" i="10"/>
  <c r="BE366" i="10"/>
  <c r="BE370" i="10"/>
  <c r="BE375" i="10"/>
  <c r="BE383" i="10"/>
  <c r="BE442" i="10"/>
  <c r="BE448" i="10"/>
  <c r="BE488" i="10"/>
  <c r="BE512" i="10"/>
  <c r="BE518" i="10"/>
  <c r="BE528" i="10"/>
  <c r="BE530" i="10"/>
  <c r="BE538" i="10"/>
  <c r="BK128" i="9"/>
  <c r="J128" i="9" s="1"/>
  <c r="J97" i="9" s="1"/>
  <c r="J89" i="10"/>
  <c r="F126" i="10"/>
  <c r="BE132" i="10"/>
  <c r="BE158" i="10"/>
  <c r="BE161" i="10"/>
  <c r="BE240" i="10"/>
  <c r="BE282" i="10"/>
  <c r="BE378" i="10"/>
  <c r="BE389" i="10"/>
  <c r="BE419" i="10"/>
  <c r="BE422" i="10"/>
  <c r="BE477" i="10"/>
  <c r="BE532" i="10"/>
  <c r="BE534" i="10"/>
  <c r="BE212" i="10"/>
  <c r="BE230" i="10"/>
  <c r="BE243" i="10"/>
  <c r="BE323" i="10"/>
  <c r="BE396" i="10"/>
  <c r="BE401" i="10"/>
  <c r="BE413" i="10"/>
  <c r="BE468" i="10"/>
  <c r="BE474" i="10"/>
  <c r="BE505" i="10"/>
  <c r="J433" i="9"/>
  <c r="J106" i="9" s="1"/>
  <c r="BE391" i="10"/>
  <c r="BE485" i="10"/>
  <c r="E85" i="10"/>
  <c r="BE147" i="10"/>
  <c r="BE150" i="10"/>
  <c r="BE176" i="10"/>
  <c r="BE179" i="10"/>
  <c r="BE221" i="10"/>
  <c r="BE225" i="10"/>
  <c r="BE393" i="10"/>
  <c r="BE438" i="10"/>
  <c r="BE190" i="10"/>
  <c r="BE214" i="10"/>
  <c r="BE232" i="10"/>
  <c r="BE237" i="10"/>
  <c r="BE256" i="10"/>
  <c r="BE291" i="10"/>
  <c r="BE299" i="10"/>
  <c r="BE349" i="10"/>
  <c r="BE357" i="10"/>
  <c r="BE360" i="10"/>
  <c r="BE451" i="10"/>
  <c r="BE455" i="10"/>
  <c r="BE496" i="10"/>
  <c r="BE536" i="10"/>
  <c r="BE170" i="10"/>
  <c r="BE440" i="10"/>
  <c r="BE445" i="10"/>
  <c r="BE526" i="10"/>
  <c r="BE540" i="10"/>
  <c r="BE173" i="10"/>
  <c r="BE183" i="10"/>
  <c r="BE187" i="10"/>
  <c r="BE202" i="10"/>
  <c r="BE263" i="10"/>
  <c r="BE336" i="10"/>
  <c r="BE339" i="10"/>
  <c r="BE342" i="10"/>
  <c r="BE345" i="10"/>
  <c r="BE135" i="10"/>
  <c r="BE270" i="10"/>
  <c r="BE275" i="10"/>
  <c r="BE295" i="10"/>
  <c r="BE308" i="10"/>
  <c r="BE510" i="10"/>
  <c r="BE142" i="10"/>
  <c r="BE248" i="10"/>
  <c r="BE331" i="10"/>
  <c r="BE459" i="10"/>
  <c r="BE471" i="10"/>
  <c r="BE493" i="10"/>
  <c r="BE138" i="10"/>
  <c r="BE165" i="10"/>
  <c r="BE254" i="10"/>
  <c r="BE278" i="10"/>
  <c r="BE312" i="10"/>
  <c r="BE363" i="10"/>
  <c r="BE385" i="10"/>
  <c r="BE499" i="10"/>
  <c r="BE507" i="10"/>
  <c r="BK460" i="8"/>
  <c r="J460" i="8"/>
  <c r="J105" i="8" s="1"/>
  <c r="BE133" i="9"/>
  <c r="BE195" i="9"/>
  <c r="BE214" i="9"/>
  <c r="BE309" i="9"/>
  <c r="BE426" i="9"/>
  <c r="J121" i="9"/>
  <c r="BE137" i="9"/>
  <c r="BE197" i="9"/>
  <c r="BE220" i="9"/>
  <c r="BE253" i="9"/>
  <c r="BE412" i="9"/>
  <c r="BE492" i="9"/>
  <c r="BE513" i="9"/>
  <c r="BE528" i="9"/>
  <c r="BE536" i="9"/>
  <c r="BE540" i="9"/>
  <c r="BE191" i="9"/>
  <c r="BE209" i="9"/>
  <c r="BE243" i="9"/>
  <c r="BE258" i="9"/>
  <c r="BE262" i="9"/>
  <c r="BE270" i="9"/>
  <c r="BE277" i="9"/>
  <c r="BE393" i="9"/>
  <c r="BE488" i="9"/>
  <c r="BE499" i="9"/>
  <c r="BE502" i="9"/>
  <c r="BE511" i="9"/>
  <c r="BE516" i="9"/>
  <c r="BE520" i="9"/>
  <c r="BE524" i="9"/>
  <c r="BE532" i="9"/>
  <c r="F92" i="9"/>
  <c r="BE141" i="9"/>
  <c r="BE145" i="9"/>
  <c r="BE157" i="9"/>
  <c r="BE199" i="9"/>
  <c r="BE247" i="9"/>
  <c r="BE281" i="9"/>
  <c r="BE508" i="9"/>
  <c r="BE159" i="9"/>
  <c r="BE505" i="9"/>
  <c r="BE530" i="9"/>
  <c r="BE534" i="9"/>
  <c r="BE544" i="9"/>
  <c r="BE546" i="9"/>
  <c r="BE150" i="9"/>
  <c r="BE184" i="9"/>
  <c r="BE211" i="9"/>
  <c r="BE256" i="9"/>
  <c r="BE410" i="9"/>
  <c r="BE442" i="9"/>
  <c r="BE447" i="9"/>
  <c r="BE452" i="9"/>
  <c r="BE186" i="9"/>
  <c r="BE216" i="9"/>
  <c r="BE227" i="9"/>
  <c r="BE234" i="9"/>
  <c r="BE251" i="9"/>
  <c r="BE299" i="9"/>
  <c r="BE303" i="9"/>
  <c r="BE336" i="9"/>
  <c r="BE342" i="9"/>
  <c r="BE346" i="9"/>
  <c r="BE396" i="9"/>
  <c r="BE471" i="9"/>
  <c r="E117" i="9"/>
  <c r="BE130" i="9"/>
  <c r="BE166" i="9"/>
  <c r="BE177" i="9"/>
  <c r="BE203" i="9"/>
  <c r="BE222" i="9"/>
  <c r="BE322" i="9"/>
  <c r="BE340" i="9"/>
  <c r="BE367" i="9"/>
  <c r="BE294" i="9"/>
  <c r="BE306" i="9"/>
  <c r="BE312" i="9"/>
  <c r="BE316" i="9"/>
  <c r="BE329" i="9"/>
  <c r="BE369" i="9"/>
  <c r="BE430" i="9"/>
  <c r="BE466" i="9"/>
  <c r="BE480" i="9"/>
  <c r="BE173" i="9"/>
  <c r="BE189" i="9"/>
  <c r="BE285" i="9"/>
  <c r="BE320" i="9"/>
  <c r="BE350" i="9"/>
  <c r="BE360" i="9"/>
  <c r="BE416" i="9"/>
  <c r="BE420" i="9"/>
  <c r="BE434" i="9"/>
  <c r="BE461" i="9"/>
  <c r="BE483" i="9"/>
  <c r="BE180" i="9"/>
  <c r="BE205" i="9"/>
  <c r="BE225" i="9"/>
  <c r="BE230" i="9"/>
  <c r="BE238" i="9"/>
  <c r="BE272" i="9"/>
  <c r="BE275" i="9"/>
  <c r="BE289" i="9"/>
  <c r="BE371" i="9"/>
  <c r="BE385" i="9"/>
  <c r="BE389" i="9"/>
  <c r="BE490" i="9"/>
  <c r="BE266" i="9"/>
  <c r="J121" i="7"/>
  <c r="J98" i="7" s="1"/>
  <c r="BE145" i="8"/>
  <c r="BE147" i="8"/>
  <c r="BE183" i="8"/>
  <c r="BE214" i="8"/>
  <c r="BE230" i="8"/>
  <c r="BE332" i="8"/>
  <c r="BE444" i="8"/>
  <c r="BE509" i="8"/>
  <c r="BE556" i="8"/>
  <c r="BE158" i="8"/>
  <c r="BE189" i="8"/>
  <c r="BE203" i="8"/>
  <c r="BE220" i="8"/>
  <c r="BE235" i="8"/>
  <c r="BE293" i="8"/>
  <c r="BE314" i="8"/>
  <c r="BE340" i="8"/>
  <c r="BE352" i="8"/>
  <c r="BE365" i="8"/>
  <c r="BE373" i="8"/>
  <c r="BE480" i="8"/>
  <c r="BE492" i="8"/>
  <c r="BE130" i="8"/>
  <c r="BE133" i="8"/>
  <c r="BE165" i="8"/>
  <c r="BE169" i="8"/>
  <c r="BE191" i="8"/>
  <c r="BE233" i="8"/>
  <c r="BE151" i="8"/>
  <c r="BE181" i="8"/>
  <c r="BE195" i="8"/>
  <c r="BE258" i="8"/>
  <c r="BE303" i="8"/>
  <c r="BE344" i="8"/>
  <c r="BE348" i="8"/>
  <c r="BE400" i="8"/>
  <c r="BE407" i="8"/>
  <c r="BE442" i="8"/>
  <c r="BE477" i="8"/>
  <c r="BE517" i="8"/>
  <c r="BE546" i="8"/>
  <c r="BE310" i="8"/>
  <c r="BE322" i="8"/>
  <c r="BE390" i="8"/>
  <c r="BE474" i="8"/>
  <c r="BE483" i="8"/>
  <c r="BE500" i="8"/>
  <c r="BE523" i="8"/>
  <c r="BE548" i="8"/>
  <c r="BE560" i="8"/>
  <c r="BE562" i="8"/>
  <c r="BE564" i="8"/>
  <c r="BE566" i="8"/>
  <c r="F92" i="8"/>
  <c r="BE138" i="8"/>
  <c r="BE176" i="8"/>
  <c r="BE187" i="8"/>
  <c r="BE206" i="8"/>
  <c r="BE212" i="8"/>
  <c r="BE247" i="8"/>
  <c r="BE266" i="8"/>
  <c r="BE290" i="8"/>
  <c r="BE297" i="8"/>
  <c r="BE383" i="8"/>
  <c r="BE427" i="8"/>
  <c r="BE430" i="8"/>
  <c r="BE454" i="8"/>
  <c r="BE532" i="8"/>
  <c r="BE540" i="8"/>
  <c r="J121" i="8"/>
  <c r="BE208" i="8"/>
  <c r="BE252" i="8"/>
  <c r="BE336" i="8"/>
  <c r="BE462" i="8"/>
  <c r="BE470" i="8"/>
  <c r="BE512" i="8"/>
  <c r="BE527" i="8"/>
  <c r="E117" i="8"/>
  <c r="BE197" i="8"/>
  <c r="BE224" i="8"/>
  <c r="BE239" i="8"/>
  <c r="BE249" i="8"/>
  <c r="BE316" i="8"/>
  <c r="BE320" i="8"/>
  <c r="BE502" i="8"/>
  <c r="BE529" i="8"/>
  <c r="BE552" i="8"/>
  <c r="BE172" i="8"/>
  <c r="BE178" i="8"/>
  <c r="BE217" i="8"/>
  <c r="BE472" i="8"/>
  <c r="BE514" i="8"/>
  <c r="BE544" i="8"/>
  <c r="BE550" i="8"/>
  <c r="BE201" i="8"/>
  <c r="BE280" i="8"/>
  <c r="BE284" i="8"/>
  <c r="BE287" i="8"/>
  <c r="BE254" i="8"/>
  <c r="BE262" i="8"/>
  <c r="BE270" i="8"/>
  <c r="BE275" i="8"/>
  <c r="BE299" i="8"/>
  <c r="BE458" i="8"/>
  <c r="BE536" i="8"/>
  <c r="BE228" i="8"/>
  <c r="BE243" i="8"/>
  <c r="BE326" i="8"/>
  <c r="BE330" i="8"/>
  <c r="BE356" i="8"/>
  <c r="BE419" i="8"/>
  <c r="BE423" i="8"/>
  <c r="BE448" i="8"/>
  <c r="BE495" i="8"/>
  <c r="BE520" i="8"/>
  <c r="E109" i="7"/>
  <c r="BE122" i="7"/>
  <c r="BE164" i="7"/>
  <c r="BE169" i="7"/>
  <c r="BE184" i="7"/>
  <c r="BE156" i="7"/>
  <c r="BE203" i="7"/>
  <c r="BE180" i="7"/>
  <c r="BE199" i="7"/>
  <c r="BE142" i="7"/>
  <c r="BK120" i="6"/>
  <c r="J120" i="6"/>
  <c r="J97" i="6"/>
  <c r="BE134" i="7"/>
  <c r="BE138" i="7"/>
  <c r="F92" i="7"/>
  <c r="BE126" i="7"/>
  <c r="BE174" i="7"/>
  <c r="BE211" i="7"/>
  <c r="J89" i="7"/>
  <c r="BE146" i="7"/>
  <c r="BE150" i="7"/>
  <c r="BE153" i="7"/>
  <c r="BE188" i="7"/>
  <c r="BE218" i="7"/>
  <c r="BE230" i="7"/>
  <c r="BE130" i="7"/>
  <c r="BE160" i="7"/>
  <c r="BE195" i="7"/>
  <c r="BE207" i="7"/>
  <c r="BE225" i="7"/>
  <c r="BE279" i="7"/>
  <c r="BE286" i="7"/>
  <c r="BE235" i="7"/>
  <c r="BE258" i="7"/>
  <c r="E85" i="6"/>
  <c r="BE155" i="6"/>
  <c r="BE144" i="6"/>
  <c r="BE140" i="6"/>
  <c r="BE158" i="6"/>
  <c r="BE166" i="6"/>
  <c r="BE182" i="6"/>
  <c r="BE188" i="6"/>
  <c r="BE194" i="6"/>
  <c r="BE210" i="6"/>
  <c r="BE214" i="6"/>
  <c r="BE216" i="6"/>
  <c r="BE122" i="6"/>
  <c r="J89" i="6"/>
  <c r="BE152" i="6"/>
  <c r="BE129" i="6"/>
  <c r="BE220" i="6"/>
  <c r="BK120" i="5"/>
  <c r="J120" i="5" s="1"/>
  <c r="J97" i="5" s="1"/>
  <c r="BE162" i="6"/>
  <c r="BE186" i="6"/>
  <c r="BE206" i="6"/>
  <c r="BE229" i="6"/>
  <c r="F92" i="6"/>
  <c r="BE132" i="6"/>
  <c r="BE202" i="6"/>
  <c r="BE148" i="6"/>
  <c r="BE227" i="6"/>
  <c r="BE273" i="6"/>
  <c r="BE136" i="6"/>
  <c r="BE174" i="6"/>
  <c r="BE190" i="6"/>
  <c r="BE198" i="6"/>
  <c r="BE223" i="6"/>
  <c r="BE310" i="6"/>
  <c r="BE184" i="6"/>
  <c r="BE236" i="6"/>
  <c r="BE241" i="6"/>
  <c r="BE299" i="6"/>
  <c r="BE122" i="5"/>
  <c r="BE170" i="5"/>
  <c r="BE177" i="5"/>
  <c r="BE196" i="5"/>
  <c r="J89" i="5"/>
  <c r="BE216" i="5"/>
  <c r="BE252" i="5"/>
  <c r="BE124" i="5"/>
  <c r="BE162" i="5"/>
  <c r="BE188" i="5"/>
  <c r="BE288" i="5"/>
  <c r="E85" i="5"/>
  <c r="BE147" i="5"/>
  <c r="BE229" i="5"/>
  <c r="BE246" i="5"/>
  <c r="BE256" i="5"/>
  <c r="BK121" i="4"/>
  <c r="J121" i="4" s="1"/>
  <c r="J97" i="4" s="1"/>
  <c r="BE190" i="5"/>
  <c r="BE194" i="5"/>
  <c r="BE234" i="5"/>
  <c r="BE260" i="5"/>
  <c r="BE294" i="5"/>
  <c r="F92" i="5"/>
  <c r="BE130" i="5"/>
  <c r="BE155" i="5"/>
  <c r="BE192" i="5"/>
  <c r="BE225" i="5"/>
  <c r="BE159" i="5"/>
  <c r="BE174" i="5"/>
  <c r="BE134" i="5"/>
  <c r="BE142" i="5"/>
  <c r="BE151" i="5"/>
  <c r="BE200" i="5"/>
  <c r="BE198" i="5"/>
  <c r="BE202" i="5"/>
  <c r="BE207" i="5"/>
  <c r="BE212" i="5"/>
  <c r="BE220" i="5"/>
  <c r="BE238" i="5"/>
  <c r="BE274" i="5"/>
  <c r="BE282" i="5"/>
  <c r="BE138" i="5"/>
  <c r="BE166" i="5"/>
  <c r="BE182" i="5"/>
  <c r="BE186" i="5"/>
  <c r="BE243" i="5"/>
  <c r="BE248" i="5"/>
  <c r="BK121" i="3"/>
  <c r="BK120" i="3" s="1"/>
  <c r="J120" i="3" s="1"/>
  <c r="J30" i="3" s="1"/>
  <c r="BE147" i="4"/>
  <c r="BE234" i="4"/>
  <c r="BE236" i="4"/>
  <c r="BE246" i="4"/>
  <c r="BE268" i="4"/>
  <c r="BE230" i="4"/>
  <c r="BE278" i="4"/>
  <c r="BE295" i="4"/>
  <c r="J89" i="4"/>
  <c r="BE162" i="4"/>
  <c r="BE222" i="4"/>
  <c r="BE248" i="4"/>
  <c r="BE273" i="4"/>
  <c r="BE125" i="4"/>
  <c r="BE128" i="4"/>
  <c r="BE152" i="4"/>
  <c r="BE185" i="4"/>
  <c r="BE200" i="4"/>
  <c r="BE240" i="4"/>
  <c r="BE301" i="4"/>
  <c r="BE321" i="4"/>
  <c r="BE346" i="4"/>
  <c r="BE360" i="4"/>
  <c r="BE306" i="4"/>
  <c r="BE315" i="4"/>
  <c r="BE367" i="4"/>
  <c r="BE123" i="4"/>
  <c r="BE159" i="4"/>
  <c r="BE250" i="4"/>
  <c r="BE255" i="4"/>
  <c r="E110" i="4"/>
  <c r="BE156" i="4"/>
  <c r="BE165" i="4"/>
  <c r="BE189" i="4"/>
  <c r="BE202" i="4"/>
  <c r="BE264" i="4"/>
  <c r="BE290" i="4"/>
  <c r="BE130" i="4"/>
  <c r="BE287" i="4"/>
  <c r="BE187" i="4"/>
  <c r="BE210" i="4"/>
  <c r="BE217" i="4"/>
  <c r="BE225" i="4"/>
  <c r="BE242" i="4"/>
  <c r="BE283" i="4"/>
  <c r="F92" i="4"/>
  <c r="BE172" i="4"/>
  <c r="BE175" i="4"/>
  <c r="BE180" i="4"/>
  <c r="BE244" i="4"/>
  <c r="BE298" i="4"/>
  <c r="BE337" i="4"/>
  <c r="BE193" i="4"/>
  <c r="BE197" i="4"/>
  <c r="BE214" i="4"/>
  <c r="BE238" i="4"/>
  <c r="BE260" i="4"/>
  <c r="BE137" i="4"/>
  <c r="BE142" i="4"/>
  <c r="BE170" i="4"/>
  <c r="BE182" i="4"/>
  <c r="BE206" i="4"/>
  <c r="BE293" i="4"/>
  <c r="F117" i="3"/>
  <c r="J89" i="3"/>
  <c r="BE140" i="3"/>
  <c r="J149" i="2"/>
  <c r="J99" i="2"/>
  <c r="E110" i="3"/>
  <c r="BE126" i="3"/>
  <c r="BE132" i="3"/>
  <c r="BE123" i="3"/>
  <c r="BE130" i="3"/>
  <c r="BE128" i="3"/>
  <c r="BE136" i="3"/>
  <c r="J89" i="2"/>
  <c r="BE147" i="2"/>
  <c r="BE178" i="2"/>
  <c r="F118" i="2"/>
  <c r="BE124" i="2"/>
  <c r="BE127" i="2"/>
  <c r="BE186" i="2"/>
  <c r="BE196" i="2"/>
  <c r="BE232" i="2"/>
  <c r="BE289" i="2"/>
  <c r="BE293" i="2"/>
  <c r="BE296" i="2"/>
  <c r="BE302" i="2"/>
  <c r="BE307" i="2"/>
  <c r="BE337" i="2"/>
  <c r="BE142" i="2"/>
  <c r="BE173" i="2"/>
  <c r="BE218" i="2"/>
  <c r="BE220" i="2"/>
  <c r="BE281" i="2"/>
  <c r="BE284" i="2"/>
  <c r="BE300" i="2"/>
  <c r="BE312" i="2"/>
  <c r="BE332" i="2"/>
  <c r="BE341" i="2"/>
  <c r="BE349" i="2"/>
  <c r="BE389" i="2"/>
  <c r="E111" i="2"/>
  <c r="BE130" i="2"/>
  <c r="BE135" i="2"/>
  <c r="BE212" i="2"/>
  <c r="BE258" i="2"/>
  <c r="BE329" i="2"/>
  <c r="BE347" i="2"/>
  <c r="BE365" i="2"/>
  <c r="BE367" i="2"/>
  <c r="BE369" i="2"/>
  <c r="BE371" i="2"/>
  <c r="BE170" i="2"/>
  <c r="BE194" i="2"/>
  <c r="BE251" i="2"/>
  <c r="BE261" i="2"/>
  <c r="BE269" i="2"/>
  <c r="BE276" i="2"/>
  <c r="BE317" i="2"/>
  <c r="BE322" i="2"/>
  <c r="BE339" i="2"/>
  <c r="BE351" i="2"/>
  <c r="BE359" i="2"/>
  <c r="BE182" i="2"/>
  <c r="BE208" i="2"/>
  <c r="BE210" i="2"/>
  <c r="BE247" i="2"/>
  <c r="BE266" i="2"/>
  <c r="BE278" i="2"/>
  <c r="BE298" i="2"/>
  <c r="BE314" i="2"/>
  <c r="BE327" i="2"/>
  <c r="BE344" i="2"/>
  <c r="BE363" i="2"/>
  <c r="BE375" i="2"/>
  <c r="BE385" i="2"/>
  <c r="BE138" i="2"/>
  <c r="BE140" i="2"/>
  <c r="BE145" i="2"/>
  <c r="BE150" i="2"/>
  <c r="BE152" i="2"/>
  <c r="BE160" i="2"/>
  <c r="BE191" i="2"/>
  <c r="BE206" i="2"/>
  <c r="BE235" i="2"/>
  <c r="BE287" i="2"/>
  <c r="F34" i="2"/>
  <c r="BA95" i="1"/>
  <c r="F34" i="7"/>
  <c r="BA100" i="1" s="1"/>
  <c r="F35" i="9"/>
  <c r="BB102" i="1" s="1"/>
  <c r="F34" i="13"/>
  <c r="BA106" i="1" s="1"/>
  <c r="F36" i="15"/>
  <c r="BC108" i="1" s="1"/>
  <c r="F34" i="18"/>
  <c r="BA112" i="1"/>
  <c r="F35" i="3"/>
  <c r="BB96" i="1"/>
  <c r="J34" i="5"/>
  <c r="AW98" i="1"/>
  <c r="F37" i="5"/>
  <c r="BD98" i="1"/>
  <c r="J34" i="7"/>
  <c r="AW100" i="1"/>
  <c r="F35" i="8"/>
  <c r="BB101" i="1" s="1"/>
  <c r="J34" i="11"/>
  <c r="AW104" i="1" s="1"/>
  <c r="F37" i="13"/>
  <c r="BD106" i="1"/>
  <c r="F37" i="16"/>
  <c r="BD110" i="1"/>
  <c r="F36" i="19"/>
  <c r="BC113" i="1" s="1"/>
  <c r="F34" i="3"/>
  <c r="BA96" i="1"/>
  <c r="F36" i="4"/>
  <c r="BC97" i="1" s="1"/>
  <c r="F34" i="6"/>
  <c r="BA99" i="1" s="1"/>
  <c r="F37" i="10"/>
  <c r="BD103" i="1"/>
  <c r="F36" i="11"/>
  <c r="BC104" i="1"/>
  <c r="J34" i="14"/>
  <c r="AW107" i="1" s="1"/>
  <c r="F34" i="16"/>
  <c r="BA110" i="1"/>
  <c r="F34" i="19"/>
  <c r="BA113" i="1" s="1"/>
  <c r="F37" i="2"/>
  <c r="BD95" i="1"/>
  <c r="F36" i="7"/>
  <c r="BC100" i="1" s="1"/>
  <c r="F34" i="8"/>
  <c r="BA101" i="1" s="1"/>
  <c r="F35" i="10"/>
  <c r="BB103" i="1" s="1"/>
  <c r="F34" i="12"/>
  <c r="BA105" i="1" s="1"/>
  <c r="F36" i="14"/>
  <c r="BC107" i="1"/>
  <c r="F36" i="16"/>
  <c r="BC110" i="1"/>
  <c r="AS94" i="1"/>
  <c r="F35" i="5"/>
  <c r="BB98" i="1"/>
  <c r="F34" i="5"/>
  <c r="BA98" i="1" s="1"/>
  <c r="F36" i="5"/>
  <c r="BC98" i="1"/>
  <c r="F35" i="7"/>
  <c r="BB100" i="1" s="1"/>
  <c r="F37" i="8"/>
  <c r="BD101" i="1" s="1"/>
  <c r="F37" i="11"/>
  <c r="BD104" i="1"/>
  <c r="J34" i="13"/>
  <c r="AW106" i="1"/>
  <c r="F37" i="15"/>
  <c r="BD108" i="1" s="1"/>
  <c r="F37" i="18"/>
  <c r="BD112" i="1"/>
  <c r="F37" i="3"/>
  <c r="BD96" i="1" s="1"/>
  <c r="J34" i="4"/>
  <c r="AW97" i="1" s="1"/>
  <c r="F37" i="6"/>
  <c r="BD99" i="1"/>
  <c r="F37" i="9"/>
  <c r="BD102" i="1"/>
  <c r="J34" i="12"/>
  <c r="AW105" i="1" s="1"/>
  <c r="F37" i="14"/>
  <c r="BD107" i="1"/>
  <c r="F39" i="17"/>
  <c r="BD111" i="1" s="1"/>
  <c r="F36" i="17"/>
  <c r="BA111" i="1" s="1"/>
  <c r="F36" i="18"/>
  <c r="BC112" i="1"/>
  <c r="F35" i="2"/>
  <c r="BB95" i="1"/>
  <c r="F37" i="7"/>
  <c r="BD100" i="1" s="1"/>
  <c r="F36" i="9"/>
  <c r="BC102" i="1"/>
  <c r="F36" i="13"/>
  <c r="BC106" i="1" s="1"/>
  <c r="F35" i="15"/>
  <c r="BB108" i="1" s="1"/>
  <c r="F37" i="17"/>
  <c r="BB111" i="1" s="1"/>
  <c r="J34" i="19"/>
  <c r="AW113" i="1" s="1"/>
  <c r="J34" i="2"/>
  <c r="AW95" i="1" s="1"/>
  <c r="F36" i="8"/>
  <c r="BC101" i="1"/>
  <c r="F36" i="10"/>
  <c r="BC103" i="1" s="1"/>
  <c r="F35" i="11"/>
  <c r="BB104" i="1" s="1"/>
  <c r="F34" i="14"/>
  <c r="BA107" i="1"/>
  <c r="J36" i="17"/>
  <c r="AW111" i="1" s="1"/>
  <c r="F38" i="17"/>
  <c r="BC111" i="1" s="1"/>
  <c r="F37" i="19"/>
  <c r="BD113" i="1" s="1"/>
  <c r="F36" i="2"/>
  <c r="BC95" i="1" s="1"/>
  <c r="J34" i="8"/>
  <c r="AW101" i="1" s="1"/>
  <c r="J34" i="10"/>
  <c r="AW103" i="1"/>
  <c r="F37" i="12"/>
  <c r="BD105" i="1"/>
  <c r="F34" i="15"/>
  <c r="BA108" i="1" s="1"/>
  <c r="F35" i="18"/>
  <c r="BB112" i="1"/>
  <c r="F36" i="3"/>
  <c r="BC96" i="1" s="1"/>
  <c r="F35" i="4"/>
  <c r="BB97" i="1" s="1"/>
  <c r="F35" i="6"/>
  <c r="BB99" i="1"/>
  <c r="F34" i="10"/>
  <c r="BA103" i="1"/>
  <c r="F34" i="11"/>
  <c r="BA104" i="1" s="1"/>
  <c r="F35" i="13"/>
  <c r="BB106" i="1"/>
  <c r="J34" i="16"/>
  <c r="AW110" i="1" s="1"/>
  <c r="F35" i="19"/>
  <c r="BB113" i="1" s="1"/>
  <c r="J34" i="3"/>
  <c r="AW96" i="1"/>
  <c r="F37" i="4"/>
  <c r="BD97" i="1"/>
  <c r="F36" i="6"/>
  <c r="BC99" i="1" s="1"/>
  <c r="F34" i="9"/>
  <c r="BA102" i="1"/>
  <c r="F35" i="12"/>
  <c r="BB105" i="1" s="1"/>
  <c r="J34" i="15"/>
  <c r="AW108" i="1" s="1"/>
  <c r="J34" i="18"/>
  <c r="AW112" i="1"/>
  <c r="F34" i="4"/>
  <c r="BA97" i="1"/>
  <c r="J34" i="6"/>
  <c r="AW99" i="1" s="1"/>
  <c r="J34" i="9"/>
  <c r="AW102" i="1"/>
  <c r="F36" i="12"/>
  <c r="BC105" i="1" s="1"/>
  <c r="F35" i="14"/>
  <c r="BB107" i="1" s="1"/>
  <c r="F35" i="16"/>
  <c r="BB110" i="1"/>
  <c r="BK123" i="17" l="1"/>
  <c r="J123" i="17" s="1"/>
  <c r="J99" i="17" s="1"/>
  <c r="J120" i="7"/>
  <c r="J97" i="7" s="1"/>
  <c r="BK119" i="7"/>
  <c r="J119" i="7" s="1"/>
  <c r="J96" i="7" s="1"/>
  <c r="J357" i="15"/>
  <c r="J139" i="15" s="1"/>
  <c r="BK356" i="15"/>
  <c r="J356" i="15" s="1"/>
  <c r="J138" i="15" s="1"/>
  <c r="J186" i="8"/>
  <c r="J99" i="8" s="1"/>
  <c r="P233" i="14"/>
  <c r="R128" i="9"/>
  <c r="R127" i="9" s="1"/>
  <c r="R175" i="15"/>
  <c r="R171" i="15" s="1"/>
  <c r="T129" i="11"/>
  <c r="T128" i="11"/>
  <c r="T119" i="5"/>
  <c r="P130" i="10"/>
  <c r="P129" i="10" s="1"/>
  <c r="AU103" i="1" s="1"/>
  <c r="R261" i="14"/>
  <c r="R233" i="14" s="1"/>
  <c r="R168" i="14" s="1"/>
  <c r="P128" i="16"/>
  <c r="P127" i="16" s="1"/>
  <c r="AU110" i="1" s="1"/>
  <c r="AU109" i="1" s="1"/>
  <c r="R128" i="8"/>
  <c r="R127" i="8"/>
  <c r="BK129" i="11"/>
  <c r="J129" i="11" s="1"/>
  <c r="J97" i="11" s="1"/>
  <c r="BK122" i="2"/>
  <c r="BK121" i="2"/>
  <c r="J121" i="2"/>
  <c r="P127" i="12"/>
  <c r="P126" i="12"/>
  <c r="AU105" i="1" s="1"/>
  <c r="T175" i="15"/>
  <c r="T171" i="15" s="1"/>
  <c r="BK261" i="14"/>
  <c r="J261" i="14"/>
  <c r="J117" i="14" s="1"/>
  <c r="BK130" i="10"/>
  <c r="J130" i="10" s="1"/>
  <c r="J97" i="10" s="1"/>
  <c r="T279" i="15"/>
  <c r="BK335" i="14"/>
  <c r="BK334" i="14"/>
  <c r="J334" i="14" s="1"/>
  <c r="J136" i="14" s="1"/>
  <c r="R130" i="10"/>
  <c r="R129" i="10"/>
  <c r="BK128" i="16"/>
  <c r="J128" i="16" s="1"/>
  <c r="J97" i="16" s="1"/>
  <c r="R173" i="14"/>
  <c r="R169" i="14"/>
  <c r="R119" i="13"/>
  <c r="T233" i="14"/>
  <c r="BK175" i="15"/>
  <c r="J175" i="15"/>
  <c r="J99" i="15" s="1"/>
  <c r="R119" i="6"/>
  <c r="R119" i="7"/>
  <c r="P122" i="2"/>
  <c r="P121" i="2" s="1"/>
  <c r="AU95" i="1" s="1"/>
  <c r="T130" i="10"/>
  <c r="T129" i="10"/>
  <c r="R128" i="16"/>
  <c r="R127" i="16"/>
  <c r="BK127" i="12"/>
  <c r="J127" i="12"/>
  <c r="J97" i="12" s="1"/>
  <c r="T247" i="15"/>
  <c r="T246" i="15"/>
  <c r="R279" i="15"/>
  <c r="P279" i="15"/>
  <c r="P246" i="15"/>
  <c r="P128" i="8"/>
  <c r="P127" i="8"/>
  <c r="AU101" i="1" s="1"/>
  <c r="R129" i="11"/>
  <c r="R128" i="11" s="1"/>
  <c r="P175" i="15"/>
  <c r="P171" i="15" s="1"/>
  <c r="P170" i="15" s="1"/>
  <c r="AU108" i="1" s="1"/>
  <c r="P129" i="11"/>
  <c r="P128" i="11" s="1"/>
  <c r="AU104" i="1" s="1"/>
  <c r="BK279" i="15"/>
  <c r="J279" i="15"/>
  <c r="J117" i="15" s="1"/>
  <c r="T119" i="13"/>
  <c r="T119" i="6"/>
  <c r="BK234" i="14"/>
  <c r="J234" i="14" s="1"/>
  <c r="J108" i="14" s="1"/>
  <c r="P120" i="4"/>
  <c r="AU97" i="1" s="1"/>
  <c r="T120" i="4"/>
  <c r="R122" i="2"/>
  <c r="R121" i="2" s="1"/>
  <c r="T173" i="14"/>
  <c r="T169" i="14" s="1"/>
  <c r="T168" i="14" s="1"/>
  <c r="T128" i="9"/>
  <c r="T127" i="9"/>
  <c r="P173" i="14"/>
  <c r="P169" i="14"/>
  <c r="P168" i="14"/>
  <c r="AU107" i="1" s="1"/>
  <c r="R247" i="15"/>
  <c r="BK119" i="19"/>
  <c r="BK118" i="19" s="1"/>
  <c r="J118" i="19" s="1"/>
  <c r="J96" i="19" s="1"/>
  <c r="AG112" i="1"/>
  <c r="J96" i="18"/>
  <c r="BK122" i="17"/>
  <c r="J122" i="17" s="1"/>
  <c r="J98" i="17" s="1"/>
  <c r="J247" i="15"/>
  <c r="J109" i="15" s="1"/>
  <c r="BK169" i="14"/>
  <c r="J169" i="14" s="1"/>
  <c r="J97" i="14" s="1"/>
  <c r="BK119" i="13"/>
  <c r="J119" i="13" s="1"/>
  <c r="J30" i="13" s="1"/>
  <c r="AG106" i="1" s="1"/>
  <c r="BK126" i="12"/>
  <c r="J126" i="12" s="1"/>
  <c r="J96" i="12" s="1"/>
  <c r="BK129" i="10"/>
  <c r="J129" i="10" s="1"/>
  <c r="J30" i="10" s="1"/>
  <c r="AG103" i="1" s="1"/>
  <c r="BK127" i="9"/>
  <c r="J127" i="9"/>
  <c r="J128" i="8"/>
  <c r="J97" i="8" s="1"/>
  <c r="BK119" i="6"/>
  <c r="J119" i="6" s="1"/>
  <c r="J30" i="6" s="1"/>
  <c r="AG99" i="1" s="1"/>
  <c r="BK119" i="5"/>
  <c r="J119" i="5" s="1"/>
  <c r="J96" i="5" s="1"/>
  <c r="BK120" i="4"/>
  <c r="J120" i="4" s="1"/>
  <c r="J30" i="4" s="1"/>
  <c r="AG97" i="1" s="1"/>
  <c r="AG96" i="1"/>
  <c r="J121" i="3"/>
  <c r="J97" i="3"/>
  <c r="J96" i="3"/>
  <c r="J30" i="2"/>
  <c r="AG95" i="1" s="1"/>
  <c r="AN95" i="1" s="1"/>
  <c r="F33" i="8"/>
  <c r="AZ101" i="1"/>
  <c r="F33" i="7"/>
  <c r="AZ100" i="1"/>
  <c r="J33" i="13"/>
  <c r="AV106" i="1" s="1"/>
  <c r="AT106" i="1" s="1"/>
  <c r="BD109" i="1"/>
  <c r="BA109" i="1"/>
  <c r="AW109" i="1" s="1"/>
  <c r="F35" i="17"/>
  <c r="AZ111" i="1" s="1"/>
  <c r="J33" i="2"/>
  <c r="AV95" i="1" s="1"/>
  <c r="AT95" i="1" s="1"/>
  <c r="F33" i="6"/>
  <c r="AZ99" i="1" s="1"/>
  <c r="F33" i="12"/>
  <c r="AZ105" i="1" s="1"/>
  <c r="J33" i="14"/>
  <c r="AV107" i="1" s="1"/>
  <c r="AT107" i="1" s="1"/>
  <c r="F33" i="18"/>
  <c r="AZ112" i="1"/>
  <c r="F33" i="2"/>
  <c r="AZ95" i="1"/>
  <c r="J33" i="7"/>
  <c r="AV100" i="1" s="1"/>
  <c r="AT100" i="1" s="1"/>
  <c r="J33" i="11"/>
  <c r="AV104" i="1" s="1"/>
  <c r="AT104" i="1" s="1"/>
  <c r="J33" i="16"/>
  <c r="AV110" i="1"/>
  <c r="AT110" i="1"/>
  <c r="J33" i="19"/>
  <c r="AV113" i="1" s="1"/>
  <c r="AT113" i="1" s="1"/>
  <c r="J33" i="9"/>
  <c r="AV102" i="1" s="1"/>
  <c r="AT102" i="1" s="1"/>
  <c r="F33" i="5"/>
  <c r="AZ98" i="1" s="1"/>
  <c r="J33" i="12"/>
  <c r="AV105" i="1" s="1"/>
  <c r="AT105" i="1" s="1"/>
  <c r="F33" i="14"/>
  <c r="AZ107" i="1" s="1"/>
  <c r="F33" i="19"/>
  <c r="AZ113" i="1" s="1"/>
  <c r="J33" i="6"/>
  <c r="AV99" i="1" s="1"/>
  <c r="AT99" i="1" s="1"/>
  <c r="F33" i="13"/>
  <c r="AZ106" i="1" s="1"/>
  <c r="BC109" i="1"/>
  <c r="AY109" i="1" s="1"/>
  <c r="BB109" i="1"/>
  <c r="AX109" i="1" s="1"/>
  <c r="J35" i="17"/>
  <c r="AV111" i="1" s="1"/>
  <c r="AT111" i="1" s="1"/>
  <c r="J30" i="8"/>
  <c r="AG101" i="1" s="1"/>
  <c r="F33" i="9"/>
  <c r="AZ102" i="1" s="1"/>
  <c r="J30" i="7"/>
  <c r="AG100" i="1"/>
  <c r="J33" i="8"/>
  <c r="AV101" i="1"/>
  <c r="AT101" i="1"/>
  <c r="J33" i="3"/>
  <c r="AV96" i="1" s="1"/>
  <c r="AT96" i="1" s="1"/>
  <c r="AN96" i="1" s="1"/>
  <c r="F33" i="3"/>
  <c r="AZ96" i="1"/>
  <c r="F33" i="4"/>
  <c r="AZ97" i="1" s="1"/>
  <c r="F33" i="10"/>
  <c r="AZ103" i="1" s="1"/>
  <c r="F33" i="15"/>
  <c r="AZ108" i="1" s="1"/>
  <c r="J33" i="4"/>
  <c r="AV97" i="1" s="1"/>
  <c r="AT97" i="1" s="1"/>
  <c r="J33" i="10"/>
  <c r="AV103" i="1" s="1"/>
  <c r="AT103" i="1" s="1"/>
  <c r="J33" i="15"/>
  <c r="AV108" i="1" s="1"/>
  <c r="AT108" i="1" s="1"/>
  <c r="J33" i="5"/>
  <c r="AV98" i="1"/>
  <c r="AT98" i="1" s="1"/>
  <c r="J30" i="9"/>
  <c r="AG102" i="1"/>
  <c r="F33" i="11"/>
  <c r="AZ104" i="1" s="1"/>
  <c r="F33" i="16"/>
  <c r="AZ110" i="1" s="1"/>
  <c r="J33" i="18"/>
  <c r="AV112" i="1"/>
  <c r="AT112" i="1"/>
  <c r="AN112" i="1" s="1"/>
  <c r="BK128" i="11" l="1"/>
  <c r="J128" i="11" s="1"/>
  <c r="J96" i="11" s="1"/>
  <c r="T170" i="15"/>
  <c r="R246" i="15"/>
  <c r="R170" i="15" s="1"/>
  <c r="J96" i="2"/>
  <c r="BK171" i="15"/>
  <c r="BK127" i="16"/>
  <c r="J127" i="16"/>
  <c r="J122" i="2"/>
  <c r="J97" i="2"/>
  <c r="J335" i="14"/>
  <c r="J137" i="14"/>
  <c r="J119" i="19"/>
  <c r="J97" i="19"/>
  <c r="BK233" i="14"/>
  <c r="J233" i="14" s="1"/>
  <c r="J107" i="14" s="1"/>
  <c r="BK246" i="15"/>
  <c r="J246" i="15"/>
  <c r="J108" i="15"/>
  <c r="J39" i="18"/>
  <c r="BK168" i="14"/>
  <c r="J168" i="14" s="1"/>
  <c r="J96" i="14" s="1"/>
  <c r="AN106" i="1"/>
  <c r="J96" i="13"/>
  <c r="J39" i="13"/>
  <c r="AN103" i="1"/>
  <c r="J96" i="10"/>
  <c r="AN102" i="1"/>
  <c r="J96" i="9"/>
  <c r="J39" i="10"/>
  <c r="AN101" i="1"/>
  <c r="J39" i="9"/>
  <c r="AN100" i="1"/>
  <c r="J39" i="8"/>
  <c r="AN99" i="1"/>
  <c r="J96" i="6"/>
  <c r="J39" i="7"/>
  <c r="J39" i="6"/>
  <c r="AN97" i="1"/>
  <c r="J96" i="4"/>
  <c r="J39" i="4"/>
  <c r="J39" i="3"/>
  <c r="J39" i="2"/>
  <c r="AU94" i="1"/>
  <c r="J30" i="11"/>
  <c r="AG104" i="1"/>
  <c r="AN104" i="1" s="1"/>
  <c r="J32" i="17"/>
  <c r="AG111" i="1" s="1"/>
  <c r="AZ109" i="1"/>
  <c r="AV109" i="1" s="1"/>
  <c r="AT109" i="1" s="1"/>
  <c r="J30" i="19"/>
  <c r="AG113" i="1" s="1"/>
  <c r="BC94" i="1"/>
  <c r="AY94" i="1" s="1"/>
  <c r="J30" i="16"/>
  <c r="AG110" i="1"/>
  <c r="J30" i="5"/>
  <c r="AG98" i="1"/>
  <c r="BB94" i="1"/>
  <c r="W31" i="1" s="1"/>
  <c r="BA94" i="1"/>
  <c r="W30" i="1" s="1"/>
  <c r="J30" i="12"/>
  <c r="AG105" i="1" s="1"/>
  <c r="AN105" i="1" s="1"/>
  <c r="BD94" i="1"/>
  <c r="W33" i="1" s="1"/>
  <c r="BK170" i="15" l="1"/>
  <c r="J170" i="15"/>
  <c r="J39" i="16"/>
  <c r="J39" i="19"/>
  <c r="J96" i="16"/>
  <c r="J171" i="15"/>
  <c r="J97" i="15" s="1"/>
  <c r="J41" i="17"/>
  <c r="AN111" i="1"/>
  <c r="J39" i="12"/>
  <c r="J39" i="11"/>
  <c r="J39" i="5"/>
  <c r="AN98" i="1"/>
  <c r="AN110" i="1"/>
  <c r="AN113" i="1"/>
  <c r="AG109" i="1"/>
  <c r="J30" i="15"/>
  <c r="AG108" i="1" s="1"/>
  <c r="AN108" i="1" s="1"/>
  <c r="AW94" i="1"/>
  <c r="AK30" i="1" s="1"/>
  <c r="AZ94" i="1"/>
  <c r="AV94" i="1" s="1"/>
  <c r="AK29" i="1" s="1"/>
  <c r="AX94" i="1"/>
  <c r="J30" i="14"/>
  <c r="AG107" i="1"/>
  <c r="AN107" i="1" s="1"/>
  <c r="W32" i="1"/>
  <c r="AN109" i="1" l="1"/>
  <c r="J96" i="15"/>
  <c r="J39" i="15"/>
  <c r="J39" i="14"/>
  <c r="W29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<sst xmlns="http://schemas.openxmlformats.org/spreadsheetml/2006/main" count="39262" uniqueCount="3820">
  <si>
    <t>Export Komplet</t>
  </si>
  <si>
    <t/>
  </si>
  <si>
    <t>2.0</t>
  </si>
  <si>
    <t>ZAMOK</t>
  </si>
  <si>
    <t>False</t>
  </si>
  <si>
    <t>{60b439d5-b7ad-4e2d-ac4f-b045ca525d15}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</si>
  <si>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</si>
  <si>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</si>
  <si>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</si>
  <si>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</si>
  <si>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</si>
  <si>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</si>
  <si>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</si>
  <si>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</si>
  <si>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5513120027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</si>
  <si>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</si>
  <si>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</si>
  <si>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Prostá rekonstrukce trati v úseku Chrastava - Hrádek nad Nisou (ÚOŽI)_24.02.2025_v.8</t>
  </si>
  <si>
    <t>KSO:</t>
  </si>
  <si>
    <t>CC-CZ:</t>
  </si>
  <si>
    <t>Místo:</t>
  </si>
  <si>
    <t xml:space="preserve"> </t>
  </si>
  <si>
    <t>Datum:</t>
  </si>
  <si>
    <t>24. 1. 2025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</si>
  <si>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</si>
  <si>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</si>
  <si>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</si>
  <si>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</si>
  <si>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</si>
  <si>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</si>
  <si>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</si>
  <si>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</si>
  <si>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</si>
  <si>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</si>
  <si>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</si>
  <si>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</si>
  <si>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</si>
  <si>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</si>
  <si>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</si>
  <si>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</si>
  <si>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</si>
  <si>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</si>
  <si>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</si>
  <si>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</si>
  <si>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</si>
  <si>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</si>
  <si>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</si>
  <si>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</si>
  <si>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</si>
  <si>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</si>
  <si>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</si>
  <si>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</si>
  <si>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</si>
  <si>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</si>
  <si>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</si>
  <si>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</si>
  <si>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</si>
  <si>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</si>
  <si>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</si>
  <si>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</si>
  <si>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</si>
  <si>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</si>
  <si>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</si>
  <si>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</si>
  <si>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</si>
  <si>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</si>
  <si>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</si>
  <si>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</si>
  <si>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</si>
  <si>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</si>
  <si>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</si>
  <si>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</si>
  <si>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</si>
  <si>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</si>
  <si>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</si>
  <si>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</si>
  <si>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</si>
  <si>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</si>
  <si>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01-10-01</t>
  </si>
  <si>
    <t>Železniční svršek a spodek, km 11,300 - km 19,605</t>
  </si>
  <si>
    <t>STA</t>
  </si>
  <si>
    <t>1</t>
  </si>
  <si>
    <t>{2d20d0e8-aef7-4d71-af3d-003fc37ff5b8}</t>
  </si>
  <si>
    <t>2</t>
  </si>
  <si>
    <t>SO 01-10-01.1</t>
  </si>
  <si>
    <t>Následná úprava koleje, km 11,300 - km 19,605</t>
  </si>
  <si>
    <t>{af92623a-1dea-423b-b8d2-986ee1a7aafb}</t>
  </si>
  <si>
    <t>SO 01-12-01</t>
  </si>
  <si>
    <t>ZAST Bílý Kostel nad Nisou, prostá rekonstrukce nástupiště</t>
  </si>
  <si>
    <t>{1345281d-2c0f-476e-b98c-a488cb5e9c89}</t>
  </si>
  <si>
    <t>SO 01-12-02</t>
  </si>
  <si>
    <t>ZAST Chotyně, prostá rekonstrukce nástupiště</t>
  </si>
  <si>
    <t>{ed54715e-cdcb-42a8-a0b7-767402f3a1af}</t>
  </si>
  <si>
    <t>SO 01-13-01</t>
  </si>
  <si>
    <t>Železniční přejezd P2814, evid. Km 13,122</t>
  </si>
  <si>
    <t>{0dc067ba-184c-4328-bd27-1a9ae96d01f5}</t>
  </si>
  <si>
    <t>SO 01-13-02</t>
  </si>
  <si>
    <t>Železniční přejezd P2815, evid. km 15,178</t>
  </si>
  <si>
    <t>{ec953ec5-e4fc-4290-b7f0-52d5103be28c}</t>
  </si>
  <si>
    <t>SO 01-20-01</t>
  </si>
  <si>
    <t>Železniční most v evid. km 11,905</t>
  </si>
  <si>
    <t>{819fa4d9-3431-4841-9cf7-b3019b3922d4}</t>
  </si>
  <si>
    <t>SO 01-20-02</t>
  </si>
  <si>
    <t>Železniční most v evid. km 12,684</t>
  </si>
  <si>
    <t>{20e6b327-6a08-443b-98d1-994c9750052a}</t>
  </si>
  <si>
    <t>SO 01-20-03</t>
  </si>
  <si>
    <t>Železniční most v evid. km 12,888</t>
  </si>
  <si>
    <t>{6f6d8aef-9150-4e7b-88de-fd8204cfde29}</t>
  </si>
  <si>
    <t>SO 01-20-04</t>
  </si>
  <si>
    <t>Železniční most v evid. km 17,234</t>
  </si>
  <si>
    <t>{5fa6ac0c-d641-4428-a2e7-bfe5359103dc}</t>
  </si>
  <si>
    <t>SO 01-21-01</t>
  </si>
  <si>
    <t>Železniční propustek v evid. km 13,547</t>
  </si>
  <si>
    <t>{2b24d820-6635-47fc-aadc-b399b953fcf3}</t>
  </si>
  <si>
    <t>SO 01-14-01</t>
  </si>
  <si>
    <t>Výstroj trati km 11,300 - km 19,605</t>
  </si>
  <si>
    <t>{71083eee-9f2f-49af-924e-292914c130ab}</t>
  </si>
  <si>
    <t>SO 01-86-01</t>
  </si>
  <si>
    <t>ZAST Bílý Kostel nad Nisou - oprava osvětlení</t>
  </si>
  <si>
    <t>{9abb5ba5-0395-429a-a103-f19c666cc6a9}</t>
  </si>
  <si>
    <t>SO 01-86-02</t>
  </si>
  <si>
    <t>ZAST Chotyně - oprava osvětlení</t>
  </si>
  <si>
    <t>{3ce4add0-46cd-4424-a715-2921d6ae688a}</t>
  </si>
  <si>
    <t>SO 90-90</t>
  </si>
  <si>
    <t>Odpady</t>
  </si>
  <si>
    <t>{4ff75c32-6992-415d-aa24-b29cf10b117f}</t>
  </si>
  <si>
    <t>Soupis</t>
  </si>
  <si>
    <t>###NOINSERT###</t>
  </si>
  <si>
    <t>SO 90-90.1</t>
  </si>
  <si>
    <t>Odpady_kategorizace</t>
  </si>
  <si>
    <t>{9da51ee0-408e-4b69-b5e9-bd181545f976}</t>
  </si>
  <si>
    <t>VON</t>
  </si>
  <si>
    <t>Vedlejší a ostatní náklady</t>
  </si>
  <si>
    <t>{db39d064-760f-4a47-ac42-19101ec942c4}</t>
  </si>
  <si>
    <t>OBJ</t>
  </si>
  <si>
    <t>Dodávka objednatele</t>
  </si>
  <si>
    <t>{ad99acf5-34d5-43d1-9636-5f36a0c83765}</t>
  </si>
  <si>
    <t>KRYCÍ LIST SOUPISU PRACÍ</t>
  </si>
  <si>
    <t>Objekt:</t>
  </si>
  <si>
    <t>SO 01-10-01 - Železniční svršek a spodek, km 11,300 - km 19,605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</si>
  <si>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</si>
  <si>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</si>
  <si>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</si>
  <si>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</si>
  <si>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</si>
  <si>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</si>
  <si>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</si>
  <si>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</si>
  <si>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</si>
  <si>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</si>
  <si>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</si>
  <si>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</si>
  <si>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</si>
  <si>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</si>
  <si>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</si>
  <si>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</si>
  <si>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</si>
  <si>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</si>
  <si>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</si>
  <si>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</si>
  <si>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</si>
  <si>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</si>
  <si>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</si>
  <si>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</si>
  <si>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</si>
  <si>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</si>
  <si>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</si>
  <si>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</si>
  <si>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5914020010</t>
  </si>
  <si>
    <t>Čištění otevřených odvodňovacích zařízení strojně příkop zpevněný</t>
  </si>
  <si>
    <t>m3</t>
  </si>
  <si>
    <t>Sborník UOŽI 01 2025</t>
  </si>
  <si>
    <t>4</t>
  </si>
  <si>
    <t>828998361</t>
  </si>
  <si>
    <t>PP</t>
  </si>
  <si>
    <t>Čištění otevřených odvodňovacích zařízení strojně příkop zpevněný Poznámka: 1. V cenách jsou započteny náklady na odtěžení nánosu a nečistot, rozprostření výzisku na terén nebo naložení na dopravní prostředek. 2. V cenách nejsou obsaženy náklady na dopravu a skládkovné.</t>
  </si>
  <si>
    <t>VV</t>
  </si>
  <si>
    <t>32,5*0,5"zpevněný příkop mezi propustkem km 13,904 a přejezdem P2814</t>
  </si>
  <si>
    <t>5915010010</t>
  </si>
  <si>
    <t>Těžení zeminy nebo horniny železničního spodku třídy těžitelnosti I skupiny 1</t>
  </si>
  <si>
    <t>-618277117</t>
  </si>
  <si>
    <t>Těžení zeminy nebo horniny železničního spodku třídy těžitelnosti I skupiny 1 Poznámka: 1. V cenách jsou započteny náklady na těžení a uložení výzisku na terén nebo naložení na dopravní prostředek a uložení na úložišti.</t>
  </si>
  <si>
    <t xml:space="preserve">7128,621"výkop pro svah. stupně, příkopy (i zpevněné), rigoly, stezky </t>
  </si>
  <si>
    <t>3</t>
  </si>
  <si>
    <t>591400501R</t>
  </si>
  <si>
    <t>Rozšíření stezky zemního tělesa dle VL Ž2 přisypávkou zemního tělesa</t>
  </si>
  <si>
    <t>-1687376380</t>
  </si>
  <si>
    <t xml:space="preserve">580" výzisk ze strojního čištění </t>
  </si>
  <si>
    <t>299" výzisk z odtěžení KL</t>
  </si>
  <si>
    <t>Součet</t>
  </si>
  <si>
    <t>5905020020</t>
  </si>
  <si>
    <t>Oprava stezky strojně s odstraněním drnu a nánosu přes 10 cm do 20 cm</t>
  </si>
  <si>
    <t>m2</t>
  </si>
  <si>
    <t>-1549069476</t>
  </si>
  <si>
    <t>Oprava stezky strojně s odstraněním drnu a nánosu přes 10 cm do 20 cm Poznámka: 1. V cenách jsou započteny náklady na odtěžení nánosu stezky a rozprostření výzisku na terén nebo naložení na dopravní prostředek a úprava povrchu stezky.</t>
  </si>
  <si>
    <t>(8440,2-110-9,6-5,4)*2*0,55 "úprava a očištění stezek a banketů</t>
  </si>
  <si>
    <t>5</t>
  </si>
  <si>
    <t>18235102R1</t>
  </si>
  <si>
    <t>Rozprostření ornice pl do 100 m2 ve svahu přes 1:5 tl vrstvy do 100 mm strojně</t>
  </si>
  <si>
    <t>-1708734438</t>
  </si>
  <si>
    <t>6</t>
  </si>
  <si>
    <t>18141113R1</t>
  </si>
  <si>
    <t>Založení trávníku</t>
  </si>
  <si>
    <t>-2136256376</t>
  </si>
  <si>
    <t>7</t>
  </si>
  <si>
    <t>M</t>
  </si>
  <si>
    <t>00572470R1</t>
  </si>
  <si>
    <t>osivo směs travní univerzál</t>
  </si>
  <si>
    <t>kg</t>
  </si>
  <si>
    <t>8</t>
  </si>
  <si>
    <t>392807043</t>
  </si>
  <si>
    <t>4743*0,05</t>
  </si>
  <si>
    <t>5914080010</t>
  </si>
  <si>
    <t>Zřízení ochrany zemních svahů vegetační</t>
  </si>
  <si>
    <t>-925000263</t>
  </si>
  <si>
    <t>Zřízení ochrany zemních svahů vegetační Poznámka: 1. V cenách jsou započteny náklady na naložení výzisku na dopravní prostředek. 2. V cenách nejsou obsaženy náklady na dodávku materiálu a zemní práce.</t>
  </si>
  <si>
    <t>9</t>
  </si>
  <si>
    <t>5964137000</t>
  </si>
  <si>
    <t>Georohože základní</t>
  </si>
  <si>
    <t>860893284</t>
  </si>
  <si>
    <t>Komunikace pozemní</t>
  </si>
  <si>
    <t>10</t>
  </si>
  <si>
    <t>5905060010</t>
  </si>
  <si>
    <t>Zřízení nového kolejového lože v koleji</t>
  </si>
  <si>
    <t>2130991081</t>
  </si>
  <si>
    <t>Zřízení nového kolejového lože v koleji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</si>
  <si>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11</t>
  </si>
  <si>
    <t>5905105030</t>
  </si>
  <si>
    <t>Doplnění KL kamenivem souvisle strojně v koleji</t>
  </si>
  <si>
    <t>-162107400</t>
  </si>
  <si>
    <t>Doplnění KL kamenivem souvisle strojně v koleji Poznámka: 1. V cenách jsou započteny náklady na doplnění kameniva ojediněle ručně vidlemi a/nebo souvisle strojně z výsypných vozů případně nakladačem. 2. V cenách nejsou obsaženy náklady na dodávku kameniva.</t>
  </si>
  <si>
    <t>8229"doplnění štěrku po čištění</t>
  </si>
  <si>
    <t>202"doplnění štěrku v km 12,910 - 13,613</t>
  </si>
  <si>
    <t>2283"doplnění štěrku - velké posuny a zdvihy!! - průměrný zdvih 0,0834 m</t>
  </si>
  <si>
    <t>50"doplnění štěrku po demontovaném nástupišti v Chotyni</t>
  </si>
  <si>
    <t>21"doplnění štěrku po směrové a výškové úpravě ve stávající koleji</t>
  </si>
  <si>
    <t>5955101000</t>
  </si>
  <si>
    <t>Kamenivo drcené štěrk frakce 31,5/63 (32/63) třídy BI</t>
  </si>
  <si>
    <t>t</t>
  </si>
  <si>
    <t>590143953</t>
  </si>
  <si>
    <t>314"nové lože</t>
  </si>
  <si>
    <t>Mezisoučet</t>
  </si>
  <si>
    <t>11099*1,8</t>
  </si>
  <si>
    <t>13</t>
  </si>
  <si>
    <t>5909050010</t>
  </si>
  <si>
    <t>Stabilizace kolejového lože koleje nově zřízeného nebo čistého</t>
  </si>
  <si>
    <t>km</t>
  </si>
  <si>
    <t>-686417610</t>
  </si>
  <si>
    <t>Stabilizace kolejového lože koleje nově zřízeného nebo čistého Poznámka: 1. V cenách jsou započteny náklady na stabilizaci v režimu s řízeným (konstantním) poklesem včetně měření a předání tištěných výstupů.</t>
  </si>
  <si>
    <t>7,3777+0,03475+0,0767</t>
  </si>
  <si>
    <t>14</t>
  </si>
  <si>
    <t>5910015120</t>
  </si>
  <si>
    <t>Odtavovací stykové svařování mobilní svářečkou kolejnic nových délky přes 150 m tv. S49</t>
  </si>
  <si>
    <t>svar</t>
  </si>
  <si>
    <t>-498289278</t>
  </si>
  <si>
    <t>Odtavovací stykové svařování mobilní svářečkou kolejnic nových délky přes 150 m tv. S49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</si>
  <si>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(8308,4/120+0,7634)*2</t>
  </si>
  <si>
    <t>-70 "odečtení závěrných svarů"</t>
  </si>
  <si>
    <t>15</t>
  </si>
  <si>
    <t>5910020130</t>
  </si>
  <si>
    <t>Svařování kolejnic termitem plný předehřev standardní spára svar jednotlivý tv. S49</t>
  </si>
  <si>
    <t>142007468</t>
  </si>
  <si>
    <t>Svařování kolejnic termitem plný předehřev standardní spára svar jednotlivý tv. S49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</si>
  <si>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(8308,4/240+0,3817)*2</t>
  </si>
  <si>
    <t>16</t>
  </si>
  <si>
    <t>5910035030</t>
  </si>
  <si>
    <t>Dosažení dovolené upínací teploty v BK prodloužením kolejnicového pásu v koleji tv. S49</t>
  </si>
  <si>
    <t>-1266419418</t>
  </si>
  <si>
    <t>Dosažení dovolené upínací teploty v BK prodloužením kolejnicového pásu v koleji tv. S49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</si>
  <si>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70</t>
  </si>
  <si>
    <t>17</t>
  </si>
  <si>
    <t>9902100100</t>
  </si>
  <si>
    <t>Doprava materiálu těžkou mechanizací nosnosti přes 3,5 t sypanin (kameniva, písku, suti, dlažebních kostek, atd.) do 10 km</t>
  </si>
  <si>
    <t>512</t>
  </si>
  <si>
    <t>514312271</t>
  </si>
  <si>
    <t>Doprava materiálu těžkou mechanizací nosnosti přes 3,5 t sypanin (kameniva, písku, suti, dlažebních kostek, atd.) do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</si>
  <si>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19978,2"dodávka 32/63</t>
  </si>
  <si>
    <t>0,95"LK</t>
  </si>
  <si>
    <t>18</t>
  </si>
  <si>
    <t>9902109200</t>
  </si>
  <si>
    <t>Doprava materiálu těžkou mechanizací nosnosti přes 3,5 t sypanin (kameniva, písku, suti, dlažebních kostek, atd.) příplatek za každých dalších 10 km</t>
  </si>
  <si>
    <t>516226981</t>
  </si>
  <si>
    <t>Doprava materiálu těžkou mechanizací nosnosti přes 3,5 t sypanin (kameniva, písku, suti, dlažebních kostek, atd.) příplatek za každých dalších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</si>
  <si>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(19978,2+0,95)*6</t>
  </si>
  <si>
    <t>19</t>
  </si>
  <si>
    <t>5905085045</t>
  </si>
  <si>
    <t>Souvislé čištění KL strojně koleje pražce betonové</t>
  </si>
  <si>
    <t>390355132</t>
  </si>
  <si>
    <t>Souvislé čištění KL strojně koleje pražce betonové Poznámka: 1. V cenách jsou započteny náklady na kontinuální čištění KL strojní čističkou, rozprostření výzisku na terén nebo naložení na dopravní prostředek,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veličin, předání tištěných výstupů a úpravu KL do profilu. Platí i pro čištění KL současně s výměnou pražců. 2. V cenách nejsou obsaženy náklady na dodávku a doplnění kameniva, následnou úpravu směrového a výškového uspořádání, dodávku a doplnění kameniva pro následnou úpravu směrového a výškového uspořádání, na snížení KL pod patou kolejnice, dopravu výzisku na skládku a skládkovné.</t>
  </si>
  <si>
    <t>20</t>
  </si>
  <si>
    <t>5906130345</t>
  </si>
  <si>
    <t>Montáž kolejového roštu v ose koleje pražce betonové vystrojené, tvar S49, 49E1</t>
  </si>
  <si>
    <t>-1455797752</t>
  </si>
  <si>
    <t>Montáž kolejového roštu v ose koleje pražce betonové vystrojené, tvar S49, 49E1 Poznámka: 1. V cenách jsou započteny náklady na manipulaci a montáž KR, u pražců dřevěných nevystrojených i na vrtání pražců. 2. V cenách nejsou obsaženy náklady na dodávku materiálu.</t>
  </si>
  <si>
    <t>Snesení kolejového roštu a zpětné vložení stávajicího roštu - betonové pražce SB8, S49 - dočasné kvůli rekonstrukcím mostů a propustku</t>
  </si>
  <si>
    <t>25" st. kolej tv. S49, betonové pražce SB8, žebrové podkladnice; rozdělení pražců d - most km 11,905</t>
  </si>
  <si>
    <t>25" st. kolej tv. S49, betonové pražce SB8, žebrové podkladnice; rozdělení pražců d - most km 12,684</t>
  </si>
  <si>
    <t>26,7" st. kolej tv. S49, betonové pražce SB8, žebrové podkladnice; rozdělení pražců d - most km 12,888</t>
  </si>
  <si>
    <t>10,25" st. kolej tv. S49, betonové pražce SB6, žebrové podkladnice; rozdělení pražců d</t>
  </si>
  <si>
    <t>24,5" st. kolej tv. S49, betonové pražce SB6, žebrové podkladnice; rozdělení pražců d</t>
  </si>
  <si>
    <t>111,45/1000</t>
  </si>
  <si>
    <t>59090200R1</t>
  </si>
  <si>
    <t>Oprava nivelety koleje -  směrový posun</t>
  </si>
  <si>
    <t>m</t>
  </si>
  <si>
    <t>-2055752481</t>
  </si>
  <si>
    <t>22</t>
  </si>
  <si>
    <t>59090200R2</t>
  </si>
  <si>
    <t>Oprava nivelety koleje - zdvih</t>
  </si>
  <si>
    <t>-1864386951</t>
  </si>
  <si>
    <t>23</t>
  </si>
  <si>
    <t>5909032020</t>
  </si>
  <si>
    <t>Přesná úprava GPK koleje směrové a výškové uspořádání pražce betonové</t>
  </si>
  <si>
    <t>-699451935</t>
  </si>
  <si>
    <t>Přesná úprava GPK koleje směrové a výškové uspořádání pražce betonové Poznámka: 1. V cenách jsou započteny náklady na úpravu směrového a výškového uspořádání strojní linkou ASP do projektované polohy s následným přesným kontrolním zaměřením prostorové polohy po ukončení prací (včetně případných technologických měření prostorové polohy koleje v průběhu prací),úpravu KL pluhem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</si>
  <si>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24</t>
  </si>
  <si>
    <t>5906030120</t>
  </si>
  <si>
    <t>Ojedinělá výměna pražce současně s výměnou nebo čištěním KL pražec betonový příčný vystrojený</t>
  </si>
  <si>
    <t>kus</t>
  </si>
  <si>
    <t>1390513301</t>
  </si>
  <si>
    <t>Ojedinělá výměna pražce současně s výměnou nebo čištěním KL pražec betonový příčný vystrojený Poznámka: 1. V cenách jsou započteny náklady na demontáž upevňovadel, výměnu a podbití pražce, montáž upevňovadel a ošetření součástí mazivem. U nevystrojených a výhybkových pražců dřevěných vrtání otvorů pro vrtule, impregnaci otvorů včetně impregnačního materiálu. 2. V cenách nejsou obsaženy náklady na odstranění KL, rozrušení lavičky, úpravu KL do profilu, snížení KL pod patou kolejnice, doplnění kameniva, dodávku materiálu, dopravu výzisku na skládku a skládkovné.</t>
  </si>
  <si>
    <t>10" st. poškozené pražce určené zadavatelem</t>
  </si>
  <si>
    <t>10" st. pražce v přejezdu P2815 (antikorozní svěrky ŽS4)</t>
  </si>
  <si>
    <t>10" vložení v prostoru mostu v km 12,888 v délce 6,0m, rozdělení d</t>
  </si>
  <si>
    <t>25</t>
  </si>
  <si>
    <t>5906055010</t>
  </si>
  <si>
    <t>Příplatek za současnou výměnu pražce s podkladnicovým upevněním a kompletů</t>
  </si>
  <si>
    <t>770123966</t>
  </si>
  <si>
    <t>Příplatek za současnou výměnu pražce s podkladnicovým upevněním a kompletů Poznámka: 1. V cenách jsou započteny náklady na potřebnou manipulaci, demontáž, výměnu a montáž součásti současně s výměnou pražce včetně případného ošetření mazivem. Položka platí pro všechny typy podpor. 2. V cenách nejsou obsaženy náklady na dodávku materiálu, dopravu výzisku na skládku a skládkovné.</t>
  </si>
  <si>
    <t>26</t>
  </si>
  <si>
    <t>5907025466</t>
  </si>
  <si>
    <t>Výměna kolejnicových pásů současně s výměnou pryžové podložky, tvar S49, T, 49E1</t>
  </si>
  <si>
    <t>-992336504</t>
  </si>
  <si>
    <t>Výměna kolejnicových pásů současně s výměnou pryžové podložky, tvar S49, T, 49E1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</si>
  <si>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1585,3 "st. kolej tv. S49, betonové pražce SB8, žebrové podkladnice (svěrky ŽS3); rozdělení pražců d</t>
  </si>
  <si>
    <t>211 "st. kolej tv. S49, betonové pražce SB8, žebrové podkladnice (svěrky ŽS4); rozdělení pražců d</t>
  </si>
  <si>
    <t>387 "st. kolej tv. S49, betonové pražce SB8, žebrové podkladnice (svěrky ŽS4); rozdělení pražců c</t>
  </si>
  <si>
    <t>9 "st. kolej tv. S49, betonové pražce SB8, žebrové podkladnice (svěrky ŽS4); rozdělení pražců u</t>
  </si>
  <si>
    <t>6 "st. kolej tv. S49, ocelová mostní konstrukce</t>
  </si>
  <si>
    <t>4567,6 "st. kolej tv. S49, betonové pražce SB6, žebrové podkladnice (svěrky ŽS4); rozdělení pražců d</t>
  </si>
  <si>
    <t>4,4 "st. kolej tv. S49, betonové pražce SB8, žebrové podkladnice (svěrky ŽS4); rozdělení pražců d</t>
  </si>
  <si>
    <t>1538,1 "st. kolej tv. S49, betonové pražce SB6, žebrové podkladnice (svěrky ŽS3); rozdělení pražců d</t>
  </si>
  <si>
    <t>8308,4*2</t>
  </si>
  <si>
    <t>27</t>
  </si>
  <si>
    <t>5907050120</t>
  </si>
  <si>
    <t>Dělení kolejnic kyslíkem, soustavy S49 nebo T</t>
  </si>
  <si>
    <t>-2002873876</t>
  </si>
  <si>
    <t>Dělení kolejnic kyslíkem, soustavy S49 nebo T Poznámka: 1. V cenách jsou započteny náklady na manipulaci, podložení, označení a provedení řezu kolejnice.</t>
  </si>
  <si>
    <t>(8308,4/20+0,58)*2"dělění kolejnic při SVK</t>
  </si>
  <si>
    <t>28</t>
  </si>
  <si>
    <t>5958158005</t>
  </si>
  <si>
    <t>Podložka pryžová pod patu kolejnice S49 183/126/6</t>
  </si>
  <si>
    <t>-64614734</t>
  </si>
  <si>
    <t>1585,3*1,64+0,108 "st. kolej tv. S49, betonové pražce SB8, žebrové podkladnice (svěrky ŽS3); rozdělení pražců d</t>
  </si>
  <si>
    <t>211*1,64+0,96 "st. kolej tv. S49, betonové pražce SB8, žebrové podkladnice (svěrky ŽS4); rozdělení pražců d</t>
  </si>
  <si>
    <t>387*1,52+0,76 "st. kolej tv. S49, betonové pražce SB8, žebrové podkladnice (svěrky ŽS4); rozdělení pražců c</t>
  </si>
  <si>
    <t>9*1,68+0,88 "st. kolej tv. S49, betonové pražce SB8, žebrové podkladnice (svěrky ŽS4); rozdělení pražců u</t>
  </si>
  <si>
    <t>6/0,6 "st. kolej tv. S49, ocelová mostní konstrukce</t>
  </si>
  <si>
    <t>4567,6*1,64+0,136 "st. kolej tv. S49, betonové pražce SB6, žebrové podkladnice (svěrky ŽS4); rozdělení pražců d</t>
  </si>
  <si>
    <t>4,4*1,64+0,784 "st. kolej tv. S49, betonové pražce SB8, žebrové podkladnice (svěrky ŽS4); rozdělení pražců d</t>
  </si>
  <si>
    <t>1538,1*1,64+0,516 "st. kolej tv. S49, betonové pražce SB6, žebrové podkladnice (svěrky ŽS3); rozdělení pražců d</t>
  </si>
  <si>
    <t>13584*2</t>
  </si>
  <si>
    <t>29</t>
  </si>
  <si>
    <t>9902200100</t>
  </si>
  <si>
    <t>Doprava materiálu těžkou mechanizací nosnosti přes 3,5 t objemnějšího kusového materiálu (prefabrikátů, stožárů, výhybek, rozvaděčů, vybouraných hmot atd.) do 10 km</t>
  </si>
  <si>
    <t>-1790294419</t>
  </si>
  <si>
    <t>Doprava materiálu těžkou mechanizací nosnosti přes 3,5 t objemnějšího kusového materiálu (prefabrikátů, stožárů, výhybek, rozvaděčů, vybouraných hmot atd.) do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</si>
  <si>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8308,4*2*0,04939"svoz vyzískaných kolejnic</t>
  </si>
  <si>
    <t>30</t>
  </si>
  <si>
    <t>5908050007</t>
  </si>
  <si>
    <t>Výměna upevnění podkladnicového komplety</t>
  </si>
  <si>
    <t>úl.pl.</t>
  </si>
  <si>
    <t>497156813</t>
  </si>
  <si>
    <t>Výměna upevnění podkladnicového komplety Poznámka: 1. V cenách jsou započteny náklady na demontáž, výměnu a montáž, ošetření součástí mazivem a naložení výzisku na dopravní prostředek. 2. V cenách nejsou obsaženy náklady na vrtání pražce a dodávku materiálu.</t>
  </si>
  <si>
    <t>3123,4*1,64+0,624"výměna ŽS3 na stáv. pražcích SB6/SB8</t>
  </si>
  <si>
    <t>4778,6*1,64*0,1+0,31"výměna na stáv. pražcích SB6/SB8 rozdělení d - 10 %</t>
  </si>
  <si>
    <t>387*1,64*0,1+0,532"výměna na stáv. pražcích SB8 rozdělení c - 10 %</t>
  </si>
  <si>
    <t>(5971+30)*2</t>
  </si>
  <si>
    <t>31</t>
  </si>
  <si>
    <t>5958128010</t>
  </si>
  <si>
    <t>Komplety ŽS 4 (šroub RS 1, matice M 24, dvojitý pružný kroužek Fe6, svěrka ŽS4)</t>
  </si>
  <si>
    <t>-1693043194</t>
  </si>
  <si>
    <t>12002*2+20*4</t>
  </si>
  <si>
    <t>32</t>
  </si>
  <si>
    <t>5958125010</t>
  </si>
  <si>
    <t>Komplety s antikorozní úpravou ŽS 4 (svěrka ŽS4, šroub RS 1, matice M24, dvojitý pružný kroužek Fe6)</t>
  </si>
  <si>
    <t>-1010560520</t>
  </si>
  <si>
    <t>10*4</t>
  </si>
  <si>
    <t>(9*1,64+0,24)*4</t>
  </si>
  <si>
    <t>33</t>
  </si>
  <si>
    <t>5908056010</t>
  </si>
  <si>
    <t>Příplatek za kompletaci na úložišti ŽS4</t>
  </si>
  <si>
    <t>-509050431</t>
  </si>
  <si>
    <t>Příplatek za kompletaci na úložišti ŽS4 Poznámka: 1. V cenách jsou započteny i náklady na ošetření závitů antikorozním přípravkem, kompletaci nových nebo užitých součástí a případnou manipulaci.</t>
  </si>
  <si>
    <t>12082+100</t>
  </si>
  <si>
    <t>34</t>
  </si>
  <si>
    <t>5908053250</t>
  </si>
  <si>
    <t>Výměna drobného kolejiva kroužek dvojitý pružný</t>
  </si>
  <si>
    <t>-1482616534</t>
  </si>
  <si>
    <t>Výměna drobného kolejiva kroužek dvojitý pružný Poznámka: 1. V cenách jsou započteny náklady na demontáž upevňovadel, výměnu součásti, montáž upevňovadel a ošetření součástí mazivem. 2. V cenách nejsou obsaženy náklady na dodávku materiálu.</t>
  </si>
  <si>
    <t>Výměna poškozených pružných proužků na stávajících svěrkových kompletech ŽS4</t>
  </si>
  <si>
    <t>4778,6*1,64*0,7+0,167 "výměna na stáv. pražcích SB6/SB8 rozdělení d - 70 %</t>
  </si>
  <si>
    <t>387*1,64*0,7+0,724"výměna na stáv. pražcích SB8 rozdělení c - 70 %</t>
  </si>
  <si>
    <t>5931*4</t>
  </si>
  <si>
    <t>35</t>
  </si>
  <si>
    <t>5958134040</t>
  </si>
  <si>
    <t>Součásti upevňovací kroužek pružný dvojitý Fe 6</t>
  </si>
  <si>
    <t>-617743700</t>
  </si>
  <si>
    <t>36</t>
  </si>
  <si>
    <t>-1972160345</t>
  </si>
  <si>
    <t>4,89+29,623+0,123+2,135"dod. pryž. podložek, kompletů i antikor. a pružných kroužků</t>
  </si>
  <si>
    <t>37</t>
  </si>
  <si>
    <t>910795728</t>
  </si>
  <si>
    <t>36,771*14</t>
  </si>
  <si>
    <t>38</t>
  </si>
  <si>
    <t>5910040315</t>
  </si>
  <si>
    <t>Umožnění volné dilatace kolejnice demontáž upevňovadel s osazením kluzných podložek</t>
  </si>
  <si>
    <t>-1231868512</t>
  </si>
  <si>
    <t>Umožnění volné dilatace kolejnice demontáž upevňovadel s osazením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</si>
  <si>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(8308,4+231,8)*2</t>
  </si>
  <si>
    <t>39</t>
  </si>
  <si>
    <t>5910040415</t>
  </si>
  <si>
    <t>Umožnění volné dilatace kolejnice montáž upevňovadel s odstraněním kluzných podložek</t>
  </si>
  <si>
    <t>2032837337</t>
  </si>
  <si>
    <t>Umožnění volné dilatace kolejnice montáž upevňovadel s odstraněním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</si>
  <si>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40</t>
  </si>
  <si>
    <t>5910063050</t>
  </si>
  <si>
    <t>Opravné souvislé broušení kolejnic R260 příčný a podélný profil oprava příčného a podélného profilu</t>
  </si>
  <si>
    <t>-1166886747</t>
  </si>
  <si>
    <t>Opravné souvislé broušení kolejnic R260 příčný a podélný profil oprava příčného a podélného profilu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 2. Metr koleje=m</t>
  </si>
  <si>
    <t>Ostatní konstrukce a práce, bourání</t>
  </si>
  <si>
    <t>41</t>
  </si>
  <si>
    <t>5912065115</t>
  </si>
  <si>
    <t>Montáž zajišťovací značky ocelové sloupkové betonovaná na místě</t>
  </si>
  <si>
    <t>373536976</t>
  </si>
  <si>
    <t>Montáž zajišťovací značky ocelové sloupkové betonovaná na místě Poznámka: 1. V cenách jsou započteny náklady na montáž součástí značky včetně zemních prací a úpravy terénu. 2. V cenách nejsou obsaženy náklady na dodávku materiálu.</t>
  </si>
  <si>
    <t>32"Zajišťovací značky/body ŽBP - roxory do plast. trubky + osazení</t>
  </si>
  <si>
    <t>42</t>
  </si>
  <si>
    <t>5912065315</t>
  </si>
  <si>
    <t>Montáž štítku zajištění prostorové polohy koleje (PPK)</t>
  </si>
  <si>
    <t>-126318934</t>
  </si>
  <si>
    <t>Montáž štítku zajištění prostorové polohy koleje (PPK) Poznámka: 1. V cenách jsou započteny náklady na montáž štítku včetně úpravy podkladu, na který se štítek umisťuje. 2. V cenách nejsou obsaženy náklady na dodávku materiálu.</t>
  </si>
  <si>
    <t>43</t>
  </si>
  <si>
    <t>5962119000</t>
  </si>
  <si>
    <t>Zajištění PPK značka ocelová sloupková zajišťovací k betonáži na místě včetně betonu</t>
  </si>
  <si>
    <t>1209159052</t>
  </si>
  <si>
    <t>44</t>
  </si>
  <si>
    <t>5962119040</t>
  </si>
  <si>
    <t>Zajištění PPK štítek zajištění PPK</t>
  </si>
  <si>
    <t>-542028154</t>
  </si>
  <si>
    <t>45</t>
  </si>
  <si>
    <t>9901000100</t>
  </si>
  <si>
    <t>Doprava materiálu lehkou mechanizací nosnosti do 3,5 t elektrosoučástek, montážního materiálu, kameniva, písku, dlažebních kostek, suti, atd. do 10 km</t>
  </si>
  <si>
    <t>-1102441558</t>
  </si>
  <si>
    <t>Doprava materiálu lehkou mechanizací nosnosti do 3,5 t elektrosoučástek, montážního materiálu, kameniva, písku, dlažebních kostek, suti, atd. do 10 km Poznámka: 1. Ceny jsou určeny pro dopravu silničními vozidly. 2. V cenách dopravy jsou započteny náklady na přepravu materiálu na místo určení včetně složení a poplatku za použití dopravní cesty. 3. Měrná jednotka kus vyjadřuje jednu jízdu naloženého stroje.</t>
  </si>
  <si>
    <t>1+1"zaj.značky+LK</t>
  </si>
  <si>
    <t>5"podkl. beton</t>
  </si>
  <si>
    <t>46</t>
  </si>
  <si>
    <t>9901009200</t>
  </si>
  <si>
    <t>Doprava materiálu lehkou mechanizací nosnosti do 3,5 t elektrosoučástek, montážního materiálu, kameniva, písku, dlažebních kostek, suti, atd. příplatek za každých dalších 10 km</t>
  </si>
  <si>
    <t>-1978166856</t>
  </si>
  <si>
    <t>Doprava materiálu lehkou mechanizací nosnosti do 3,5 t elektrosoučástek, montážního materiálu, kameniva, písku, dlažebních kostek, suti, atd. příplatek za každých dalších 10 km Poznámka: 1. Ceny jsou určeny pro dopravu silničními vozidly. 2. V cenách dopravy jsou započteny náklady na přepravu materiálu na místo určení včetně složení a poplatku za použití dopravní cesty. 3. Měrná jednotka kus vyjadřuje jednu jízdu naloženého stroje.</t>
  </si>
  <si>
    <t>9"ZZ</t>
  </si>
  <si>
    <t>5*2"beton</t>
  </si>
  <si>
    <t>47</t>
  </si>
  <si>
    <t>5914035010</t>
  </si>
  <si>
    <t>Zřízení otevřených odvodňovacích zařízení příkopové tvárnice</t>
  </si>
  <si>
    <t>1471728415</t>
  </si>
  <si>
    <t>Zřízení otevřených odvodňovacích zařízení příkopové tvárnice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</si>
  <si>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48</t>
  </si>
  <si>
    <t>5964119010</t>
  </si>
  <si>
    <t>Příkopová tvárnice TZZ 4a</t>
  </si>
  <si>
    <t>976804826</t>
  </si>
  <si>
    <t>101/0,3+0,333</t>
  </si>
  <si>
    <t>49</t>
  </si>
  <si>
    <t>1092476952</t>
  </si>
  <si>
    <t>14,828"dodávka TZZ</t>
  </si>
  <si>
    <t>11,7+3,003"J-žlaby + poklopy</t>
  </si>
  <si>
    <t>50</t>
  </si>
  <si>
    <t>9902209200</t>
  </si>
  <si>
    <t>Doprava materiálu těžkou mechanizací nosnosti přes 3,5 t objemnějšího kusového materiálu (prefabrikátů, stožárů, výhybek, rozvaděčů, vybouraných hmot atd.) příplatek za každých dalších 10 km</t>
  </si>
  <si>
    <t>-809676784</t>
  </si>
  <si>
    <t>Doprava materiálu těžkou mechanizací nosnosti přes 3,5 t objemnějšího kusového materiálu (prefabrikátů, stožárů, výhybek, rozvaděčů, vybouraných hmot atd.) příplatek za každých dalších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</si>
  <si>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14,828*27</t>
  </si>
  <si>
    <t>(11,7+3,003)*14"J-žlaby + poklopy</t>
  </si>
  <si>
    <t>51</t>
  </si>
  <si>
    <t>59140354R1</t>
  </si>
  <si>
    <t>Zřízení otevřených odvodňovacích zařízení trativodní výusť z lomového kamene</t>
  </si>
  <si>
    <t>-321833133</t>
  </si>
  <si>
    <t>52</t>
  </si>
  <si>
    <t>5955101045</t>
  </si>
  <si>
    <t>Lomový kámen tříděný pro rovnaniny</t>
  </si>
  <si>
    <t>-897109473</t>
  </si>
  <si>
    <t>2*0,25*1,9</t>
  </si>
  <si>
    <t>53</t>
  </si>
  <si>
    <t>5964161000</t>
  </si>
  <si>
    <t>Beton lehce zhutnitelný C 12/15;X0 F5 2 080 2 517</t>
  </si>
  <si>
    <t>950120011</t>
  </si>
  <si>
    <t>2*0,1"lože LK</t>
  </si>
  <si>
    <t>16+6"lože TZZ+malé J</t>
  </si>
  <si>
    <t>54</t>
  </si>
  <si>
    <t>5914035150</t>
  </si>
  <si>
    <t>Zřízení otevřených odvodňovacích zařízení příkopového žlabu staveništního prefabrikátu</t>
  </si>
  <si>
    <t>-751110044</t>
  </si>
  <si>
    <t>Zřízení otevřených odvodňovacích zařízení příkopového žlabu staveništního prefabrikátu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</si>
  <si>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55</t>
  </si>
  <si>
    <t>5964115000</t>
  </si>
  <si>
    <t>Příkopový žlab tvaru J</t>
  </si>
  <si>
    <t>1499297797</t>
  </si>
  <si>
    <t>56</t>
  </si>
  <si>
    <t>5964117000</t>
  </si>
  <si>
    <t>Poklop příkopového žlabu tvaru J</t>
  </si>
  <si>
    <t>-1661592907</t>
  </si>
  <si>
    <t>30/0,33+0,091</t>
  </si>
  <si>
    <t>57</t>
  </si>
  <si>
    <t>5905055010</t>
  </si>
  <si>
    <t>Odstranění stávajícího kolejového lože odtěžením v koleji</t>
  </si>
  <si>
    <t>-397341409</t>
  </si>
  <si>
    <t>Odstranění stávajícího kolejového lože odtěžením v koleji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</si>
  <si>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299" Odtěžení KL v místě mostů a propustku</t>
  </si>
  <si>
    <t>58</t>
  </si>
  <si>
    <t>5906140155</t>
  </si>
  <si>
    <t>Demontáž kolejového roštu koleje v ose koleje pražce betonové, tvar S49, T, 49E1</t>
  </si>
  <si>
    <t>-179050683</t>
  </si>
  <si>
    <t>Demontáž kolejového roštu koleje v ose koleje pražce betonové, tvar S49, T, 49E1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</si>
  <si>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59</t>
  </si>
  <si>
    <t>5914120030</t>
  </si>
  <si>
    <t>Demontáž nástupiště úrovňového Tischer jednostranného včetně podložek</t>
  </si>
  <si>
    <t>1651100281</t>
  </si>
  <si>
    <t>Demontáž nástupiště úrovňového Tischer jednostranného včetně podložek Poznámka: 1. V cenách jsou započteny náklady na snesení dílů i zásypu a jejich uložení na plochu nebo naložení na dopravní prostředek a uložení na úložišti.</t>
  </si>
  <si>
    <t>60</t>
  </si>
  <si>
    <t>5912060215</t>
  </si>
  <si>
    <t>Demontáž zajišťovací značky ocelové sloupkové s prefabrikovaným betonovým základem</t>
  </si>
  <si>
    <t>-716261163</t>
  </si>
  <si>
    <t>Demontáž zajišťovací značky ocelové sloupkové s prefabrikovaným betonovým základem Poznámka: 1. V cenách jsou započteny náklady na demontáž součástí značky, úpravu a urovnání terénu.</t>
  </si>
  <si>
    <t>Zajišťovací značky demontáž</t>
  </si>
  <si>
    <t>40"demontáž ZZ betonové - od km 11,3 po km 12,9</t>
  </si>
  <si>
    <t>168"demontáž ZZ kolejnicové v ŽB základu - od km 12,9 po km 19,6</t>
  </si>
  <si>
    <t>7"Přeložení bodu ŽBP - č. 547, 311, 622, 621, 559, 569, 570 - DEMONTÁŽ</t>
  </si>
  <si>
    <t>25"Nahrazení zbývajících bodů ŽBP - DEMONTÁŽ</t>
  </si>
  <si>
    <t>61</t>
  </si>
  <si>
    <t>59150300R1</t>
  </si>
  <si>
    <t xml:space="preserve">Bourání drobných staveb železničního spodku </t>
  </si>
  <si>
    <t>67208845</t>
  </si>
  <si>
    <t>(3+7*0,3)*2,2</t>
  </si>
  <si>
    <t>OST</t>
  </si>
  <si>
    <t>Ostatní</t>
  </si>
  <si>
    <t>62</t>
  </si>
  <si>
    <t>03730R1000</t>
  </si>
  <si>
    <t>Pomoc práce zajišť. nebo zřiz. ochranu inženýrských sítí</t>
  </si>
  <si>
    <t>KPL</t>
  </si>
  <si>
    <t>1715509343</t>
  </si>
  <si>
    <t>63</t>
  </si>
  <si>
    <t>745ZR20000</t>
  </si>
  <si>
    <t>Demontáž stykového transformátoru</t>
  </si>
  <si>
    <t>KUS</t>
  </si>
  <si>
    <t>1170521110</t>
  </si>
  <si>
    <t>64</t>
  </si>
  <si>
    <t>75E1R10000</t>
  </si>
  <si>
    <t>Odpojení a zapojení výstražníků</t>
  </si>
  <si>
    <t>-175249963</t>
  </si>
  <si>
    <t>65</t>
  </si>
  <si>
    <t>75E1R20000</t>
  </si>
  <si>
    <t>Odpojení a zapojení předvěsti</t>
  </si>
  <si>
    <t>-2096747156</t>
  </si>
  <si>
    <t>66</t>
  </si>
  <si>
    <t>9902900200</t>
  </si>
  <si>
    <t>Naložení objemnějšího kusového materiálu, vybouraných hmot</t>
  </si>
  <si>
    <t>891827231</t>
  </si>
  <si>
    <t>Naložení objemnějšího kusového materiálu, vybouraných hmot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</si>
  <si>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111,45*0,58561"KR pro opětovné zabudování na mostech a prop.</t>
  </si>
  <si>
    <t>67</t>
  </si>
  <si>
    <t>-837151251</t>
  </si>
  <si>
    <t>240*0,175"zaj. značky</t>
  </si>
  <si>
    <t>126*0,132"bloky</t>
  </si>
  <si>
    <t>125*0,047"desky</t>
  </si>
  <si>
    <t>3*2,2"beton ze základů</t>
  </si>
  <si>
    <t>7*0,3*2,2"skruže</t>
  </si>
  <si>
    <t>30*0,27"pražce</t>
  </si>
  <si>
    <t>111,45*0,58561*2"KR na a z deponie</t>
  </si>
  <si>
    <t>68</t>
  </si>
  <si>
    <t>9902900100</t>
  </si>
  <si>
    <t>Naložení sypanin, drobného kusového materiálu, suti</t>
  </si>
  <si>
    <t>722941370</t>
  </si>
  <si>
    <t>Naložení sypanin, drobného kusového materiálu, suti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</si>
  <si>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(879+474,3+16)*1,9"z mezideponie pro zpětné využití</t>
  </si>
  <si>
    <t>69</t>
  </si>
  <si>
    <t>-1702695122</t>
  </si>
  <si>
    <t>(7967,9+299)*1,8"výzisk ze SČ a KL z mostů a propustů na mezideponii</t>
  </si>
  <si>
    <t>7128,621*1,9"zemina z výkopu pro TZZ, malé J, příkopy a rigoly, odřezy, stezky na mezideponii</t>
  </si>
  <si>
    <t>SO 01-10-01.1 - Následná úprava koleje, km 11,300 - km 19,605</t>
  </si>
  <si>
    <t>OST - Ostatní</t>
  </si>
  <si>
    <t>VRN - Vedlejší rozpočtové náklady</t>
  </si>
  <si>
    <t>5909030020</t>
  </si>
  <si>
    <t>Následná úprava GPK koleje směrové a výškové uspořádání pražce betonové</t>
  </si>
  <si>
    <t>-1045531300</t>
  </si>
  <si>
    <t>Následná úprava GPK koleje směrové a výškové uspořádání pražce betonové Poznámka: 1. V cenách jsou započteny náklady na úpravu směrového a výškového uspořádání strojní linkou ASP do projektované polohy, úpravu KL pluhem a měření mezních stavebních odchylek dle ČSN, měření technologických veličin a předání tištěných výstupů objednateli. 2. V cenách nejsou obsaženy náklady na zaměření prostorové polohy koleje, doplnění a dodávku kameniva a snížení KL pod patou kolejnice.</t>
  </si>
  <si>
    <t>7,405</t>
  </si>
  <si>
    <t>1676327296</t>
  </si>
  <si>
    <t>-412792903</t>
  </si>
  <si>
    <t>-1288994634</t>
  </si>
  <si>
    <t>555567510</t>
  </si>
  <si>
    <t>1540,143*6</t>
  </si>
  <si>
    <t>9903200200</t>
  </si>
  <si>
    <t>Přeprava mechanizace na místo prováděných prací o hmotnosti přes 12 t do 200 km</t>
  </si>
  <si>
    <t>805433703</t>
  </si>
  <si>
    <t>Přeprava mechanizace na místo prováděných prací o hmotnosti přes 12 t do 200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</si>
  <si>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1+1+1"ASP,SSP,LOKO</t>
  </si>
  <si>
    <t>VRN</t>
  </si>
  <si>
    <t>Vedlejší rozpočtové náklady</t>
  </si>
  <si>
    <t>022111001</t>
  </si>
  <si>
    <t>Geodetické práce Měření prostorové polohy koleje zaměřením APK trať jednokolejná</t>
  </si>
  <si>
    <t>1615830713</t>
  </si>
  <si>
    <t>Geodetické práce Měření prostorové polohy koleje zaměřením APK trať jednokolejná - V cenách jsou započteny náklady na geodetické kontinuální měření prostorové polohy koleje a vyhotovení dokumentace dle metodického pokynu M20/MP004. Cena je za jedno provedéné měření před, během, nebo po směrové a výškové úpravě (pokud není součástí prováděných prací). Jedná se o cenu za zaměření ve výluce koleje.</t>
  </si>
  <si>
    <t>7,405*2</t>
  </si>
  <si>
    <t>SO 01-12-01 - ZAST Bílý Kostel nad Nisou, prostá rekonstrukce nástupiště</t>
  </si>
  <si>
    <t>5912030100R</t>
  </si>
  <si>
    <t>Demontáž návěstidla včetně sloupku a patky tabule s názvem zastávky</t>
  </si>
  <si>
    <t>-2091663520</t>
  </si>
  <si>
    <t>5912050130R</t>
  </si>
  <si>
    <t>Demontáž odpadkového koše</t>
  </si>
  <si>
    <t>-1277168190</t>
  </si>
  <si>
    <t>"předat investorovi" 1</t>
  </si>
  <si>
    <t>5913240020</t>
  </si>
  <si>
    <t>Odstranění AB komunikace odtěžením nebo frézováním hloubky do 20 cm</t>
  </si>
  <si>
    <t>492457934</t>
  </si>
  <si>
    <t>Odstranění AB komunikace odtěžením nebo frézováním hloubky do 20 cm Poznámka: 1. V cenách jsou započteny náklady na odtěžení nebo frézování a naložení výzisku na dopravní prostředek.</t>
  </si>
  <si>
    <t>5913285035</t>
  </si>
  <si>
    <t>Montáž dílů komunikace ze zámkové dlažby uložení v podsypu</t>
  </si>
  <si>
    <t>1218011088</t>
  </si>
  <si>
    <t>Montáž dílů komunikace ze zámkové dlažby uložení v podsypu Poznámka: 1. V cenách jsou započteny náklady na osazení dlažby nebo obrubníku. 2. V cenách nejsou obsaženy náklady na dodávku materiálu.</t>
  </si>
  <si>
    <t>"Betonová dlažba šedá 200x200mm; tl. 60mm - hladká bez sražené hrany" 75,023</t>
  </si>
  <si>
    <t>"Betonová dlažba šedá 200x200mm; tl. 60mm - hladká se sraženou hranou" 176,715</t>
  </si>
  <si>
    <t>"Betonová hmatná dlažba šedá 200x100mm; tl. 60mm - povrch tvořen výstupky" 1,05</t>
  </si>
  <si>
    <t>"Betonová hmatná dlažba červená 200x100mm; tl. 60mm - povrch tvořen výstupky" 2,31</t>
  </si>
  <si>
    <t>5964151005</t>
  </si>
  <si>
    <t>Dlažba zámková hladká kostka</t>
  </si>
  <si>
    <t>1261755695</t>
  </si>
  <si>
    <t>"Betonová dlažba šedá 200x200mm; tl. 60mm - hladká bez sražené hrany, 2%prořez" 75,023*1,02</t>
  </si>
  <si>
    <t>"Betonová dlažba šedá 200x200mm; tl. 60mm - hladká se sraženou hranou,2%prořez" 176,715*1,02</t>
  </si>
  <si>
    <t>5964151030</t>
  </si>
  <si>
    <t>Dlažba zámková pro nevidomé kostka</t>
  </si>
  <si>
    <t>139902478</t>
  </si>
  <si>
    <t>"Betonová hmatná dlažba šedá 200x100mm; tl. 60mm - povrch tvořen výstupky,5%prořez" 1,05*1,05</t>
  </si>
  <si>
    <t>"Betonová hmatná dlažba červená 200x100mm; tl. 60mm - povrch tvořen výstupky,5%prořez" 2,31*1,05</t>
  </si>
  <si>
    <t>5955101006</t>
  </si>
  <si>
    <t>Kamenivo drcené štěrk frakce 4/8</t>
  </si>
  <si>
    <t>-353865575</t>
  </si>
  <si>
    <t>"4/8; tl. 40mm" 255,098*0,04*2</t>
  </si>
  <si>
    <t>"4/8 s příměsí fr. 32;tl. 50mm" (75,023+1,05)*0,05*2</t>
  </si>
  <si>
    <t>5913285210</t>
  </si>
  <si>
    <t>Montáž dílů komunikace obrubníku uložení v betonu</t>
  </si>
  <si>
    <t>1394001460</t>
  </si>
  <si>
    <t>Montáž dílů komunikace obrubníku uložení v betonu Poznámka: 1. V cenách jsou započteny náklady na osazení dlažby nebo obrubníku. 2. V cenách nejsou obsaženy náklady na dodávku materiálu.</t>
  </si>
  <si>
    <t>"Chodníkový obrubník (80x250x1000mm)" 294,384</t>
  </si>
  <si>
    <t>5964159005</t>
  </si>
  <si>
    <t>Obrubník chodníkový</t>
  </si>
  <si>
    <t>981806372</t>
  </si>
  <si>
    <t>"2% prořez" 300</t>
  </si>
  <si>
    <t>5964161015</t>
  </si>
  <si>
    <t>Beton lehce zhutnitelný C 20/25;XC2 vyhovuje i XC1 F5 2 365 2 862</t>
  </si>
  <si>
    <t>1916359127</t>
  </si>
  <si>
    <t>294,384*0,04</t>
  </si>
  <si>
    <t>5913440030R</t>
  </si>
  <si>
    <t>Nátěr vizuálně kontrastního pruhu nástupiště šíře do 150 mm</t>
  </si>
  <si>
    <t>266503016</t>
  </si>
  <si>
    <t>Nátěr vizuálně kontrastního pruhu nástupiště šíře do 150 mm Poznámka: 1. V cenách jsou započteny náklady na očištění povrchu pásu od starého nátěru a nečistot a jeho obnovení barvou schváleného typu a odstínu. 2. V cenách nejsou obsaženy náklady na dodávku materiálu.</t>
  </si>
  <si>
    <t>"silnostěnný povlak o tl. 1-3mm s protiskluzovými vlastnostmi, vč. materiálu" 113</t>
  </si>
  <si>
    <t>5914035510</t>
  </si>
  <si>
    <t>Zřízení otevřených odvodňovacích zařízení silničního žlabu s mřížkou</t>
  </si>
  <si>
    <t>1408608137</t>
  </si>
  <si>
    <t>Zřízení otevřených odvodňovacích zařízení silničního žlabu s mřížkou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</si>
  <si>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"Odvodňovací liniový žlab s integrovaným podélným spádem 0,5%"</t>
  </si>
  <si>
    <t>" 3ks d.1000 /š.130 / v.130-135;135-140;140-145mm" 3</t>
  </si>
  <si>
    <t>5964123000</t>
  </si>
  <si>
    <t>Odvodňovací žlab s mříží</t>
  </si>
  <si>
    <t>45466700</t>
  </si>
  <si>
    <t>91947139</t>
  </si>
  <si>
    <t>3,000*0,04</t>
  </si>
  <si>
    <t>5914035620</t>
  </si>
  <si>
    <t>Zřízení otevřených odvodňovacích zařízení silniční vpusti vozovka slabě zatížená</t>
  </si>
  <si>
    <t>2130732150</t>
  </si>
  <si>
    <t>Zřízení otevřených odvodňovacích zařízení silniční vpusti vozovka slabě zatížená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</si>
  <si>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"Odvodňovací liniový žlab "</t>
  </si>
  <si>
    <t>"1ks d.500 / š.130 / v.380mm (vpusť s bočním odtokem)" 1</t>
  </si>
  <si>
    <t>5964123010</t>
  </si>
  <si>
    <t>Odvodňovací žlab s mříží a vývodem</t>
  </si>
  <si>
    <t>689781809</t>
  </si>
  <si>
    <t>525023533</t>
  </si>
  <si>
    <t>0,5*0,1</t>
  </si>
  <si>
    <t>5914055030</t>
  </si>
  <si>
    <t>Zřízení krytých odvodňovacích zařízení svodného potrubí</t>
  </si>
  <si>
    <t>1353156790</t>
  </si>
  <si>
    <t>Zřízení krytých odvodňovacích zařízení svodného potrubí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</si>
  <si>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5964104005</t>
  </si>
  <si>
    <t>Kanalizační díly plastové trubka hladká DN 200</t>
  </si>
  <si>
    <t>-1744843172</t>
  </si>
  <si>
    <t>5955101040</t>
  </si>
  <si>
    <t>Kamenivo těžené 0/8</t>
  </si>
  <si>
    <t>1217647263</t>
  </si>
  <si>
    <t>3,8*0,4*0,2*1,8</t>
  </si>
  <si>
    <t>5914055050R</t>
  </si>
  <si>
    <t>Zřízení krytých odvodňovacích zařízení vsakovací šachty</t>
  </si>
  <si>
    <t>1999119473</t>
  </si>
  <si>
    <t>"odvodňovací objekt 1x1x1,2m, výplň z ŠD 31,5/63" 1,2</t>
  </si>
  <si>
    <t>167718292</t>
  </si>
  <si>
    <t>1*1*1,2*1,8</t>
  </si>
  <si>
    <t>5964133005</t>
  </si>
  <si>
    <t>Geotextilie separační</t>
  </si>
  <si>
    <t>-684917487</t>
  </si>
  <si>
    <t>5914075010</t>
  </si>
  <si>
    <t>Zřízení konstrukční vrstvy pražcového podloží bez geomateriálu tl. 0,15 m</t>
  </si>
  <si>
    <t>1536907401</t>
  </si>
  <si>
    <t>Zřízení konstrukční vrstvy pražcového podloží bez geomateriálu tl. 0,15 m Poznámka: 1. V cenách nejsou obsaženy náklady na dodávku materiálu a odtěžení zeminy.</t>
  </si>
  <si>
    <t>"Podkladní vrstva štěrku ŠDa fr. 0/32; tl. 150mm; vrstva v ploše nástupiště" 110*1+75,023+1,05</t>
  </si>
  <si>
    <t>5955101022</t>
  </si>
  <si>
    <t>Kamenivo drcené štěrkodrť frakce 0/32</t>
  </si>
  <si>
    <t>2130470512</t>
  </si>
  <si>
    <t>186,073*0,15*2</t>
  </si>
  <si>
    <t>5914075020R</t>
  </si>
  <si>
    <t>Zřízení konstrukční vrstvy pražcového podloží bez geomateriálu tl. 0,20 m</t>
  </si>
  <si>
    <t>919333464</t>
  </si>
  <si>
    <t>"Podkladní vrstva štěrku ŠDa fr. 0/32; tl. 200mm; vrstva pod přístupovými chodníky" 176,715+2,310</t>
  </si>
  <si>
    <t>1095744241</t>
  </si>
  <si>
    <t>179,025*0,2*2</t>
  </si>
  <si>
    <t>-2031348899</t>
  </si>
  <si>
    <t>"rozprostření ornice min tl. 0,1m + osetí vč. dodávky travního semena" 325</t>
  </si>
  <si>
    <t>"pro částečné pokrytí použita zemina z odhumusování 24,2m3"</t>
  </si>
  <si>
    <t>"nový materiál na ohumusování 11,6m3"</t>
  </si>
  <si>
    <t>5955101035R</t>
  </si>
  <si>
    <t>Kamenivo těžené (ornice)</t>
  </si>
  <si>
    <t>838809239</t>
  </si>
  <si>
    <t>11,6*1,9</t>
  </si>
  <si>
    <t>1788884629</t>
  </si>
  <si>
    <t>"Nástupní hrana z úložných bloků atypických (před nást.)" 53</t>
  </si>
  <si>
    <t>"Nástupní hrana z úložných bloků atypických (za nást.)" 30</t>
  </si>
  <si>
    <t>5914120070</t>
  </si>
  <si>
    <t>Demontáž nástupiště úrovňového Sudop K (KD,KS) 150</t>
  </si>
  <si>
    <t>1353449039</t>
  </si>
  <si>
    <t>Demontáž nástupiště úrovňového Sudop K (KD,KS) 150 Poznámka: 1. V cenách jsou započteny náklady na snesení dílů i zásypu a jejich uložení na plochu nebo naložení na dopravní prostředek a uložení na úložišti.</t>
  </si>
  <si>
    <t>"Nástupní hrana v.380mm - desky K-150 + úložné bloky atypické" 90</t>
  </si>
  <si>
    <t>5914130250</t>
  </si>
  <si>
    <t>Montáž nástupiště mimoúrovňového Sudop KD (KS) 230</t>
  </si>
  <si>
    <t>-317239157</t>
  </si>
  <si>
    <t>Montáž nástupiště mimoúrovňového Sudop KD (KS) 230 Poznámka: 1. V cenách jsou započteny náklady na úpravu terénu, montáž a zásyp podle vzorového listu. 2. V cenách nejsou obsaženy náklady na dodávku materiálu.</t>
  </si>
  <si>
    <t>5964147010</t>
  </si>
  <si>
    <t>Nástupištní díly blok úložný U95</t>
  </si>
  <si>
    <t>1361983765</t>
  </si>
  <si>
    <t>5964147020</t>
  </si>
  <si>
    <t>Nástupištní díly tvárnice Tischer B</t>
  </si>
  <si>
    <t>86677104</t>
  </si>
  <si>
    <t>5964147091</t>
  </si>
  <si>
    <t>Nástupištní díly konzolová deska KTD-230</t>
  </si>
  <si>
    <t>1948518526</t>
  </si>
  <si>
    <t>5964147092</t>
  </si>
  <si>
    <t>Nástupištní díly konzolová deska KTD-230 signální</t>
  </si>
  <si>
    <t>2003585886</t>
  </si>
  <si>
    <t>5964147093</t>
  </si>
  <si>
    <t>Nástupištní díly konzolová deska KTD-230 koncová pravá</t>
  </si>
  <si>
    <t>193883422</t>
  </si>
  <si>
    <t>5964147094</t>
  </si>
  <si>
    <t>Nástupištní díly konzolová deska KTD-230 koncová levá</t>
  </si>
  <si>
    <t>-1915785910</t>
  </si>
  <si>
    <t>5964147105</t>
  </si>
  <si>
    <t>Nástupištní díly výplňová deska D3</t>
  </si>
  <si>
    <t>143160028</t>
  </si>
  <si>
    <t>1490006677</t>
  </si>
  <si>
    <t>"Podkladní beton C 20/25nXF3 - pás pod úložnými bloky"</t>
  </si>
  <si>
    <t>0,15*0,5*110</t>
  </si>
  <si>
    <t>58564005R</t>
  </si>
  <si>
    <t>směs suchá maltová zdící cementová M10</t>
  </si>
  <si>
    <t>-543351467</t>
  </si>
  <si>
    <t>"tl. 10mm na úložné bloky, 111ks" 111*0,3*0,3*0,0222</t>
  </si>
  <si>
    <t>"tl. 10mm na tvárnici Tischer B; 110m" 110*0,275*0,0222</t>
  </si>
  <si>
    <t>1862541121</t>
  </si>
  <si>
    <t>"Lože z drtě pod nást. desku ŠD fr. 4/8 s příměsí fr. 32; tl. 50mm" 110*0,8*0,05*2</t>
  </si>
  <si>
    <t>1623137293</t>
  </si>
  <si>
    <t>"Zásyp jádra nástupiště propustným nenamrzavým materiálem" 137*2</t>
  </si>
  <si>
    <t>5915007020</t>
  </si>
  <si>
    <t>Zásyp jam nebo rýh sypaninou na železničním spodku se zhutněním</t>
  </si>
  <si>
    <t>-2132186688</t>
  </si>
  <si>
    <t>Zásyp jam nebo rýh sypaninou na železničním spodku se zhutněním Poznámka: 1. Ceny zásypu jam a rýh se zhutněním jsou určeny pro jakoukoliv míru zhutnění.</t>
  </si>
  <si>
    <t>"část odtěžené zeminy použita pro zpětné zásypy nástupiště" 71</t>
  </si>
  <si>
    <t>"svodné potrubí" 1,140</t>
  </si>
  <si>
    <t>-1415812081</t>
  </si>
  <si>
    <t>"Odhumusování" 24,2</t>
  </si>
  <si>
    <t>"Odtěžení zemního tělesa stávajícího nástupiště a zeminy pro zřízení chodníků" 220,216</t>
  </si>
  <si>
    <t>5915030010R</t>
  </si>
  <si>
    <t>Bourání drobných staveb železničního spodku</t>
  </si>
  <si>
    <t>-472765311</t>
  </si>
  <si>
    <t>"Základy stávajících laviček"0,108</t>
  </si>
  <si>
    <t>"Základ stávajícího odpadkového koše"0,027</t>
  </si>
  <si>
    <t>R1</t>
  </si>
  <si>
    <t>Zábradlí vč. výrobní dokumentace</t>
  </si>
  <si>
    <t>-1619227312</t>
  </si>
  <si>
    <t>"Zábradlí výšky 0,9m se středovou podélnou příčlí (bez svislé výplně)" 22,21</t>
  </si>
  <si>
    <t xml:space="preserve">"dodávka vč. osazení a zřízení betonových patek" </t>
  </si>
  <si>
    <t>R2</t>
  </si>
  <si>
    <t>Mobiliář - lavičky</t>
  </si>
  <si>
    <t>-2030160644</t>
  </si>
  <si>
    <t>"demontáž a zpětná montáž lavičky, vč. zřízení betonového základu" 2</t>
  </si>
  <si>
    <t>R3</t>
  </si>
  <si>
    <t>Mobiliář - kovové koše na odpadky</t>
  </si>
  <si>
    <t>-1417623604</t>
  </si>
  <si>
    <t>"dodávka vč. montáže a zřízení betonového základu" 3</t>
  </si>
  <si>
    <t>R4</t>
  </si>
  <si>
    <t>Mobiliář - nádoba na posypový materiál</t>
  </si>
  <si>
    <t>2043993805</t>
  </si>
  <si>
    <t>5763400R1</t>
  </si>
  <si>
    <t>Zřízení chráničky z trub plastových - 3 x DN160 vč. všech nutných zemních prací</t>
  </si>
  <si>
    <t>-520770366</t>
  </si>
  <si>
    <t>P</t>
  </si>
  <si>
    <t>Poznámka k položce:_x000D_
Položka zahrnuje:_x000D_
- veškeré nutné zemní práce_x000D_
- výrobní dokumentaci (včetně technologického předpisu)_x000D_
- dodání veškerého trubního a pomocného materiálu (trouby, trubky, tvarovky, spojovací a těsnící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 (bez ohledu na sklon)_x000D_
- zřízení potrubí i jednotlivých částí po etapách, včetně pracovních spar a spojů, pracovního zaslepení konců a pod._x000D_
- úprava prostupů, průchodů  šachtami a komorami, okolí podpěr a vyústění, zaústění, napojení, vyvedení a upevnění odpad. výustí_x000D_
- ochrana potrubí nátěrem (vč. úpravy povrchu), případně izolací, nejsou-li tyto práce předmětem jiné položky_x000D_
- úprava, očištění a ošetření prostoru kolem potrubí_x000D_
- včetně případně předepsaného utěsnění konců chrániček_x000D_
- položky platí pro práce prováděné v prostoru zapaženém i nezapaženém a i v kolektorech, chráničkách_x000D_
Položka nezahrnuje:_x000D_
- x</t>
  </si>
  <si>
    <t>5763400R2</t>
  </si>
  <si>
    <t>Zřízení chráničky z trub plastových - 3 x DN160 + 1 x DN75 vč. všech nutných zemních prací</t>
  </si>
  <si>
    <t>848047784</t>
  </si>
  <si>
    <t>5763400R3</t>
  </si>
  <si>
    <t>Zřízení chráničky z trub plastových - 2 x DN160 vč. všech nutných zemních prací</t>
  </si>
  <si>
    <t>836707461</t>
  </si>
  <si>
    <t>-1640393949</t>
  </si>
  <si>
    <t>"na deponii investora"</t>
  </si>
  <si>
    <t>"koš" 1</t>
  </si>
  <si>
    <t>"tabule s názvem stanice" 1</t>
  </si>
  <si>
    <t>"materiál na stavbu"</t>
  </si>
  <si>
    <t xml:space="preserve">"žlaby s mříží;trubky;geotextílie do 30km"1 </t>
  </si>
  <si>
    <t xml:space="preserve">"mobiliář (koše a nádoba na posyp materiál) do 100km"1 </t>
  </si>
  <si>
    <t>1634643520</t>
  </si>
  <si>
    <t>"žlaby s mříží;trubky;geotextílie do 30km"1 *2</t>
  </si>
  <si>
    <t>"mobiliář (koše a nádoba na posyp materiál) do 100km"1 *9</t>
  </si>
  <si>
    <t>2018237103</t>
  </si>
  <si>
    <t>"na mezideponii do 5km"</t>
  </si>
  <si>
    <t>"asfalt." 2*0,15*2,4</t>
  </si>
  <si>
    <t>"Odhumusování" 24,2*1,9</t>
  </si>
  <si>
    <t>"Odtěžení zemního tělesa stávajícího nástupiště a zeminy pro zřízení chodníků" 220,216*1,9</t>
  </si>
  <si>
    <t>" z mezideponie na stavbu"</t>
  </si>
  <si>
    <t>"část odtěžené zeminy použita pro zpětné zásypy nástupiště" 71*1,9</t>
  </si>
  <si>
    <t>"kamenivo na stavbu do 30km"</t>
  </si>
  <si>
    <t>"4/8" 28,015+8,8</t>
  </si>
  <si>
    <t>"32/63" 2,16</t>
  </si>
  <si>
    <t>"0/32" 55,822+71,61+274</t>
  </si>
  <si>
    <t>"0/8" 0,547</t>
  </si>
  <si>
    <t>"ornice na stavbu do 30km" 22,04</t>
  </si>
  <si>
    <t>"beton na stavbu do 10km" (11,775+0,12+0,05+8,8)*2,2</t>
  </si>
  <si>
    <t>1518863937</t>
  </si>
  <si>
    <t>"4/8" (28,015+8,8)*2</t>
  </si>
  <si>
    <t>"32/63" 2,16*2</t>
  </si>
  <si>
    <t>"0/32" (55,822+71,61+274)*2</t>
  </si>
  <si>
    <t>"0/8" 0,547*2</t>
  </si>
  <si>
    <t>"ornice do 30km" 22,04*2</t>
  </si>
  <si>
    <t>72952879</t>
  </si>
  <si>
    <t>"úložné atypické bloky v.0,9 / š.0,2 / dl.1,0m, objem.hm. 2,4t/m3" 173*0,9*0,2*2,4</t>
  </si>
  <si>
    <t>"Základy po tabuli orientačního systému; m3 * objm.hm." 1*2,2</t>
  </si>
  <si>
    <t>"Základy stávajících laviček; m3 * objm.hm."0,108*2,2</t>
  </si>
  <si>
    <t>"Základ stávajícího odpadkového koše; m3 * objm.hm."0,027*2,2</t>
  </si>
  <si>
    <t>"desky K-150, hm. 0,332t/ks" 90*0,332*5</t>
  </si>
  <si>
    <t>"dlažba a obrubníky do 20km" 73,437+1,74+17,7</t>
  </si>
  <si>
    <t>"suchá malta zdící do 20km" 0,894</t>
  </si>
  <si>
    <t>"prvky nástupiště (U95; Tischer B;desky KTD; deska D3) do 300km" 21,645+16,39+54,06+1,02+0,51*2+15,51</t>
  </si>
  <si>
    <t>-1736034507</t>
  </si>
  <si>
    <t>"prvky nástupiště (U95; Tischer B;desky KTD; deska D3) do 300km" (21,645+16,39+54,06+1,02+0,51*2+15,51)*29</t>
  </si>
  <si>
    <t>1229100497</t>
  </si>
  <si>
    <t>"z mezideponie na stavbu"</t>
  </si>
  <si>
    <t>"část odtěžené zeminy použita pro zpětné zásypy"71*1,9</t>
  </si>
  <si>
    <t>SO 01-12-02 - ZAST Chotyně, prostá rekonstrukce nástupiště</t>
  </si>
  <si>
    <t>5904020010</t>
  </si>
  <si>
    <t>Vyřezání křovin porost řídký 1 až 5 kusů stonků na m2 plochy sklon terénu do 1:2</t>
  </si>
  <si>
    <t>-882211059</t>
  </si>
  <si>
    <t>Vyřezání křovin porost řídký 1 až 5 kusů stonků na m2 plochy sklon terénu do 1:2 Poznámka: 1. V cenách jsou započteny náklady na vyřezání a likvidaci výřezu spálením, štěpkováním nebo jeho naložení na dopravní prostředek a uložení na skládku. 2. V cenách nejsou obsaženy náklady na dopravu a skládkovné.</t>
  </si>
  <si>
    <t>-1048805902</t>
  </si>
  <si>
    <t>"Betonová dlažba šedá 200x200mm; tl. 60mm - hladká bez sražené hrany" 55,822</t>
  </si>
  <si>
    <t>"Betonová hmatná dlažba šedá 200x100mm; tl. 60mm - povrch tvořen výstupky" 0,336</t>
  </si>
  <si>
    <t>"Betonová hmatná dlažba červená 200x100mm; tl. 60mm - povrch tvořen výstupky" 0,672</t>
  </si>
  <si>
    <t>1060778030</t>
  </si>
  <si>
    <t>"Betonová dlažba šedá 200x200mm; tl. 60mm - hladká bez sražené hrany, 2%prořez" 55,822*1,02</t>
  </si>
  <si>
    <t>-1217547762</t>
  </si>
  <si>
    <t>"Betonová hmatná dlažba šedá 200x100mm; tl. 60mm - povrch tvořen výstupky,5%prořez" 0,336*1,05</t>
  </si>
  <si>
    <t>596415103R</t>
  </si>
  <si>
    <t>Dlažba zámková pro nevidomé kostka - červená</t>
  </si>
  <si>
    <t>-1527655030</t>
  </si>
  <si>
    <t>"Betonová hmatná dlažba červená 200x100mm; tl. 60mm - povrch tvořen výstupky,5%prořez" 0,672*1,05</t>
  </si>
  <si>
    <t>1594600852</t>
  </si>
  <si>
    <t>"4/8; tl. 40mm" 56,158*0,04*2</t>
  </si>
  <si>
    <t>"4/8 s příměsí fr. 32;tl. 50mm" (21,664+0,336+0,672)*0,05*2</t>
  </si>
  <si>
    <t>447362884</t>
  </si>
  <si>
    <t>"Chodníkový obrubník (80x250x1000mm)" 131,4</t>
  </si>
  <si>
    <t>221320658</t>
  </si>
  <si>
    <t>"2% prořez" 135</t>
  </si>
  <si>
    <t>-875036445</t>
  </si>
  <si>
    <t>131,4*0,04</t>
  </si>
  <si>
    <t>-127208874</t>
  </si>
  <si>
    <t>"silnostěnný povlak o tl. 1-3mm s protiskluzovými vlastnostmi, vč. materiálu" 113,4</t>
  </si>
  <si>
    <t>1493896490</t>
  </si>
  <si>
    <t>"Podkladní vrstva štěrku ŠDa fr. 0/32; tl. 150mm; vrstva v ploše nástupiště" 110*1+21,664+0,336</t>
  </si>
  <si>
    <t>-117764522</t>
  </si>
  <si>
    <t>132*0,15*2</t>
  </si>
  <si>
    <t>1669113260</t>
  </si>
  <si>
    <t>"Podkladní vrstva štěrku ŠDa fr. 0/32; tl. 200mm; vrstva pod přístupovými chodníky" 11,2+20,3</t>
  </si>
  <si>
    <t>-1598383663</t>
  </si>
  <si>
    <t>31,5*0,2*2</t>
  </si>
  <si>
    <t>-1410860845</t>
  </si>
  <si>
    <t>"ohumusování tl. 0,1m + osetí vč. dodávky travního semen" 266</t>
  </si>
  <si>
    <t>"pro částečné pokrytí použita zemina z odhumusování 19,2m3"</t>
  </si>
  <si>
    <t>"nový materiál na ohumusování 10,1m3"</t>
  </si>
  <si>
    <t>-1754378291</t>
  </si>
  <si>
    <t>10,1*1,9</t>
  </si>
  <si>
    <t>74175967</t>
  </si>
  <si>
    <t>1132447797</t>
  </si>
  <si>
    <t>-892802972</t>
  </si>
  <si>
    <t>-737549315</t>
  </si>
  <si>
    <t>1418356308</t>
  </si>
  <si>
    <t>304720611</t>
  </si>
  <si>
    <t>-619399180</t>
  </si>
  <si>
    <t>-502031315</t>
  </si>
  <si>
    <t>-509075673</t>
  </si>
  <si>
    <t>2039360694</t>
  </si>
  <si>
    <t>1864481916</t>
  </si>
  <si>
    <t>547725519</t>
  </si>
  <si>
    <t>"Zásyp jádra nástupiště propustným nenamrzavým materiálem" 128*2</t>
  </si>
  <si>
    <t>1296300746</t>
  </si>
  <si>
    <t>"odtěžená zeminy použita pro zpětné zásypy nástupiště" 76,8</t>
  </si>
  <si>
    <t>"Část tělesa pod nástupištěm do úrovně max. 0,5m pod pochozí plochu (vyrovnání terénu)" 70,2</t>
  </si>
  <si>
    <t>-1691641108</t>
  </si>
  <si>
    <t>70,2*2</t>
  </si>
  <si>
    <t>537485272</t>
  </si>
  <si>
    <t>"Odhumusování" 19,2</t>
  </si>
  <si>
    <t>"Odtěžení zeminy pro zřízení nového nástupiště a chodníků" 76,8</t>
  </si>
  <si>
    <t>2005168608</t>
  </si>
  <si>
    <t>"Zábradlí výšky 0,9m se středovou podélnou příčlí (bez svislé výplně)" 7</t>
  </si>
  <si>
    <t>Mobiliář - přístřešky pro zastávky veřejné dopravy</t>
  </si>
  <si>
    <t>kpl</t>
  </si>
  <si>
    <t>-1569628695</t>
  </si>
  <si>
    <t>"Nástupištní přístřešek řady IVOX - standard dle typového řešení ;vzorový list VL Ž 15.1.1" 1</t>
  </si>
  <si>
    <t>"dodávka vč. montáže"</t>
  </si>
  <si>
    <t xml:space="preserve">"včetně dodávky a zřízení podkladního betonu a základové desky" </t>
  </si>
  <si>
    <t>1318303939</t>
  </si>
  <si>
    <t>"dodávka vč. montáže a zřízení betonového základu" 1</t>
  </si>
  <si>
    <t>-1628740109</t>
  </si>
  <si>
    <t>-295311919</t>
  </si>
  <si>
    <t>-828868278</t>
  </si>
  <si>
    <t xml:space="preserve">"mobiliář (koš; nádoba na posyp materiál) do 100km"1 </t>
  </si>
  <si>
    <t>-902763368</t>
  </si>
  <si>
    <t>"mobiliář (koš; nádoba na posyp materiál) do 100km"1 *9</t>
  </si>
  <si>
    <t>-750320531</t>
  </si>
  <si>
    <t>"Odhumusování" 19,2*1,9</t>
  </si>
  <si>
    <t>"Odtěžení zeminy pro zřízení nového nástupiště a chodníků" 76,8*1,9</t>
  </si>
  <si>
    <t>"kamenivo na stavbu do 40km"</t>
  </si>
  <si>
    <t>"4/8" 6,693+8,8</t>
  </si>
  <si>
    <t>"0/32" 39,6+12,6+256+140,4</t>
  </si>
  <si>
    <t>"ornice na stavbu do 40km" 39,6</t>
  </si>
  <si>
    <t>"beton na stavbu do 20km" (5,256+8,25)*2,2</t>
  </si>
  <si>
    <t>1648587563</t>
  </si>
  <si>
    <t>"4/8" (6,693+8,8)*3</t>
  </si>
  <si>
    <t>"0/32" (39,6+12,6+256+140,4)*3</t>
  </si>
  <si>
    <t>"ornice na stavbu do 40km" 39,6*3</t>
  </si>
  <si>
    <t>1851593382</t>
  </si>
  <si>
    <t>"nástupištní prvky na stavbu (U95;Tischer5;deskyD3;KTD desky) do 300km" 21,645+16,39+54,57+0,51*3+15,51</t>
  </si>
  <si>
    <t>"zámková dlažba a obrubník" 16,284+0,174+0,348+7,965</t>
  </si>
  <si>
    <t>891050179</t>
  </si>
  <si>
    <t>"nástupištní prvky na stavbu (U95;Tischer5;deskyD3;KTD desky) do 300km" (21,645+16,39+54,57+0,51*3+15,51)*29</t>
  </si>
  <si>
    <t>"zámková dlažba a obrubník" (16,284+0,174+0,348+7,965)</t>
  </si>
  <si>
    <t>546871749</t>
  </si>
  <si>
    <t>"Odhumusování pro zpětné použití" 19,2*1,9</t>
  </si>
  <si>
    <t>"odtěžená zemina použita pro zpětné zásypy nástupiště" 76,8*1,9</t>
  </si>
  <si>
    <t>SO 01-13-01 - Železniční přejezd P2814, evid. Km 13,122</t>
  </si>
  <si>
    <t>572213R</t>
  </si>
  <si>
    <t>SPOJOVACÍ POSTŘIK Z EMULZE DO 0,5KG/M2</t>
  </si>
  <si>
    <t>M2</t>
  </si>
  <si>
    <t>-1224946134</t>
  </si>
  <si>
    <t>Spojovací postřik kationaktivní asfaltovou emulzí PS-E, po vyštěpení 0,50 kg/m2 mezi ACO a ACL</t>
  </si>
  <si>
    <t>162,1</t>
  </si>
  <si>
    <t>Spojovací postřik kationaktivní asfaltovou emulzí PS-E, po vyštěpení 0,50 kg/m2 mezi ACL a ACP</t>
  </si>
  <si>
    <t>5913035020</t>
  </si>
  <si>
    <t>Demontáž celopryžové přejezdové konstrukce málo zatížené v koleji část vnitřní</t>
  </si>
  <si>
    <t>-1110063714</t>
  </si>
  <si>
    <t>Demontáž celopryžové přejezdové konstrukce málo zatížené v koleji část vnitřní Poznámka: 1. V cenách jsou započteny náklady na demontáž konstrukce, naložení na dopravní prostředek.</t>
  </si>
  <si>
    <t>15*0,6</t>
  </si>
  <si>
    <t>5913040230</t>
  </si>
  <si>
    <t>Montáž celopryžové přejezdové konstrukce silně zatížené v koleji část vnější a vnitřní včetně závěrných zídek</t>
  </si>
  <si>
    <t>495441763</t>
  </si>
  <si>
    <t>Montáž celopryžové přejezdové konstrukce silně zatížené v koleji část vnější a vnitřní včetně závěrných zídek Poznámka: 1. V cenách jsou započteny náklady na montáž konstrukce. 2. V cenách nejsou obsaženy náklady na dodávku materiálu.</t>
  </si>
  <si>
    <t>Zřízení nové konstrukce přejezdu</t>
  </si>
  <si>
    <t>9,6</t>
  </si>
  <si>
    <t>1609592573</t>
  </si>
  <si>
    <t>Cementová malta; max 20 mm</t>
  </si>
  <si>
    <t>1*2,2</t>
  </si>
  <si>
    <t>5964161005</t>
  </si>
  <si>
    <t>Beton lehce zhutnitelný C 16/20;X0 F5 2 200 2 662</t>
  </si>
  <si>
    <t>-1499718769</t>
  </si>
  <si>
    <t xml:space="preserve">Podkladový beton; min. 200 mm; třída betonu C 16/20 - S1/S2 </t>
  </si>
  <si>
    <t>5963101003</t>
  </si>
  <si>
    <t>Pryžová přejezdová konstrukce STRAIL pro zatížené komunikace se závěrnou zídkou tv. T</t>
  </si>
  <si>
    <t>-327500228</t>
  </si>
  <si>
    <t>vnitřní pryžové panely šířky 1,2 m v počtu 8 ks vnější pryžové panely délky 1,2 m, šířky 0,91 v počtu 16 ks,s hliníkovým nosičem, panely v úklonu</t>
  </si>
  <si>
    <t>5963101120</t>
  </si>
  <si>
    <t>Pryžová přejezdová konstrukce STRAIL betonový základ délky 1500 mm</t>
  </si>
  <si>
    <t>-2045771920</t>
  </si>
  <si>
    <t>Betonový základ pod závěrnou zídku</t>
  </si>
  <si>
    <t>2*7</t>
  </si>
  <si>
    <t>5963101055</t>
  </si>
  <si>
    <t>Pryžová přejezdová konstrukce STRAIL náběhový klín pero</t>
  </si>
  <si>
    <t>-185464817</t>
  </si>
  <si>
    <t>5963101060</t>
  </si>
  <si>
    <t>Pryžová přejezdová konstrukce STRAIL náběhový klín drážka</t>
  </si>
  <si>
    <t>-62546529</t>
  </si>
  <si>
    <t>5913235020</t>
  </si>
  <si>
    <t>Dělení AB komunikace řezáním hloubky do 20 cm</t>
  </si>
  <si>
    <t>864248454</t>
  </si>
  <si>
    <t>Dělení AB komunikace řezáním hloubky do 20 cm Poznámka: 1. V cenách jsou započteny náklady na provedení úkolu.</t>
  </si>
  <si>
    <t>Řezané spáry stávající živičné konstrukce</t>
  </si>
  <si>
    <t>-1587326131</t>
  </si>
  <si>
    <t xml:space="preserve">odfrézováníí stávajícího krytu vozovky tl.150mm  </t>
  </si>
  <si>
    <t>180,77</t>
  </si>
  <si>
    <t>5913245010</t>
  </si>
  <si>
    <t>Oprava komunikace vyplněním trhlin zálivkovou hmotou</t>
  </si>
  <si>
    <t>1796168241</t>
  </si>
  <si>
    <t>Oprava komunikace vyplněním trhlin zálivkovou hmotou Poznámka: 1. V cenách jsou započteny náklady očištění místa od nečistot, vyplnění trhlin zalitím, nerovností nebo výtluku vyplněním a zhutnění výplně. 2. V cenách nejsou obsaženy náklady na dodávku materiálu.</t>
  </si>
  <si>
    <t>Pružně plastická zálivka spar</t>
  </si>
  <si>
    <t>na styku kolejnice a nové asfaltobetonové konstrukce komunikace</t>
  </si>
  <si>
    <t>na styku nové asfaltobetonové konstrukce komunikace a stávající asfaltobetonové konstrukce komunikace</t>
  </si>
  <si>
    <t>5963152000</t>
  </si>
  <si>
    <t>Asfaltová zálivka trvale pružná pro trhliny a spáry</t>
  </si>
  <si>
    <t>205738116</t>
  </si>
  <si>
    <t>16*0,04*0,02*1000</t>
  </si>
  <si>
    <t>28*0,04*0,02*1000</t>
  </si>
  <si>
    <t>5913255040</t>
  </si>
  <si>
    <t>Zřízení konstrukce vozovky asfaltobetonové s podkladní, ložní a obrusnou vrstvou tloušťky do 20 cm</t>
  </si>
  <si>
    <t>-2133308986</t>
  </si>
  <si>
    <t>Zřízení konstrukce vozovky asfaltobetonové s podkladní, ložní a obrusnou vrstvou tloušťky do 20 cm Poznámka: 1. V cenách jsou započteny náklady na zřízení vozovky s živičným na podkladu ze stmelených vrstev a na manipulaci. 2. V cenách nejsou obsaženy náklady na dodávku materiálu.</t>
  </si>
  <si>
    <t>5963146010</t>
  </si>
  <si>
    <t>Živičné přejezdové vozovky ACL 16S 50/70 hrubozrnný-ložní vrstva</t>
  </si>
  <si>
    <t>893723096</t>
  </si>
  <si>
    <t>5963146025</t>
  </si>
  <si>
    <t>Živičné přejezdové vozovky ACP 22S 50/70 hrubozrnný podkladní vrstva</t>
  </si>
  <si>
    <t>684300354</t>
  </si>
  <si>
    <t>5963146000</t>
  </si>
  <si>
    <t>Živičné přejezdové vozovky ACO 11S 50/70 střednězrnný-obrusná vrstva</t>
  </si>
  <si>
    <t>-12425553</t>
  </si>
  <si>
    <t>5914030510</t>
  </si>
  <si>
    <t>Demontáž dílů otevřeného odvodnění silničního žlabu s mřížkou</t>
  </si>
  <si>
    <t>-1589869170</t>
  </si>
  <si>
    <t>Demontáž dílů otevřeného odvodnění silničního žlabu s mřížkou Poznámka: 1. V cenách jsou započteny náklady na demontáž dílů, zához, urovnání a úpravu terénu nebo naložení výzisku na dopravní prostředek. 2. V cenách nejsou obsaženy náklady na dopravu a skládkovné.</t>
  </si>
  <si>
    <t>Odstranění stávajícícho žlabu</t>
  </si>
  <si>
    <t>919615328</t>
  </si>
  <si>
    <t>zřízení nového odvodňovacího žlabu</t>
  </si>
  <si>
    <t>8,5</t>
  </si>
  <si>
    <t>155497926</t>
  </si>
  <si>
    <t>betonové lože</t>
  </si>
  <si>
    <t>8,5*0,4*0,15</t>
  </si>
  <si>
    <t>1764863529</t>
  </si>
  <si>
    <t>5964123005</t>
  </si>
  <si>
    <t>Odvodňovací žlab s mříží koncový</t>
  </si>
  <si>
    <t>1772023359</t>
  </si>
  <si>
    <t>-788580177</t>
  </si>
  <si>
    <t>Štěrkodrť ŠDA frakce 0/32, tl. 150 mm</t>
  </si>
  <si>
    <t>139,55</t>
  </si>
  <si>
    <t>5955101016</t>
  </si>
  <si>
    <t>Kamenivo drcené štěrkodrť frakce 0/32 kv kv – konstrukční vrstva</t>
  </si>
  <si>
    <t>2081360648</t>
  </si>
  <si>
    <t>5914075010R</t>
  </si>
  <si>
    <t>Zřízení konstrukční vrstvy pražcového podloží bez geomateriálu tl. 0,10 m</t>
  </si>
  <si>
    <t>-211989967</t>
  </si>
  <si>
    <t>Zřízení nezpevněné krajnice nového asfaltobetonového krytu v šířce 0,25 m po obou stranách komunikace tl 100mm</t>
  </si>
  <si>
    <t>5955101075</t>
  </si>
  <si>
    <t>Kamenivo drcené recyklované štěrkodrť frakce 0/32</t>
  </si>
  <si>
    <t>850064123</t>
  </si>
  <si>
    <t>7*0,1*1,8</t>
  </si>
  <si>
    <t>Zřízení konstrukční vrstvy pražcového podloží bez geomateriálu tl. 0,25 m</t>
  </si>
  <si>
    <t>-321684152</t>
  </si>
  <si>
    <t>Štěrkodrť ŠDA frakce 0/63, tl. 250 mm</t>
  </si>
  <si>
    <t>5955101017</t>
  </si>
  <si>
    <t>Kamenivo drcené štěrkodrť frakce 0/63 kv kv – konstrukční vrstva</t>
  </si>
  <si>
    <t>463761221</t>
  </si>
  <si>
    <t>5915010020</t>
  </si>
  <si>
    <t>Těžení zeminy nebo horniny železničního spodku třídy těžitelnosti I skupiny 2</t>
  </si>
  <si>
    <t>922790580</t>
  </si>
  <si>
    <t>Těžení zeminy nebo horniny železničního spodku třídy těžitelnosti I skupiny 2 Poznámka: 1. V cenách jsou započteny náklady na těžení a uložení výzisku na terén nebo naložení na dopravní prostředek a uložení na úložišti.</t>
  </si>
  <si>
    <t>odtěžení stávající skladby vozovky tl.350mm</t>
  </si>
  <si>
    <t>160,15*0,35</t>
  </si>
  <si>
    <t>Oddrnování nezpevněných krajnic v tl. 100mm</t>
  </si>
  <si>
    <t>5915020010</t>
  </si>
  <si>
    <t>Povrchová úprava plochy železničního spodku</t>
  </si>
  <si>
    <t>64613768</t>
  </si>
  <si>
    <t>Povrchová úprava plochy železničního spodku Poznámka: 1. V cenách jsou započteny náklady na urovnání a úpravu ploch nebo skládek výzisku kameniva a zeminy s jejich případnou rekultivací.</t>
  </si>
  <si>
    <t>Přehutnění pláně pod nově zřizovanými vrstvami komunikace</t>
  </si>
  <si>
    <t>1812159379</t>
  </si>
  <si>
    <t>odtěžení stávající skladby vozovky tl.350mm - odvoz na mezideponii</t>
  </si>
  <si>
    <t>160,15*0,35*1,9</t>
  </si>
  <si>
    <t>Oddrnování nezpevněných krajnic v tl. 100mm odvoz na mezideponii</t>
  </si>
  <si>
    <t>1*1,9</t>
  </si>
  <si>
    <t>odfrézováníí stávajícího krytu vozovky tl.150mm  odvoz na mezideponii</t>
  </si>
  <si>
    <t>180,77*0,15*2,4</t>
  </si>
  <si>
    <t>Cementová malta; max 20 mm doprava na stavbu do 20 km</t>
  </si>
  <si>
    <t>Podkladový beton; min. 200 mm; třída betonu C 16/20 - S1/S2  doprava na stavbu do 20 km</t>
  </si>
  <si>
    <t>2*2,2</t>
  </si>
  <si>
    <t>Asfaltový beton ACL 16+, tl. 70 mm  doprava na stavbu do 20 km</t>
  </si>
  <si>
    <t>28,887</t>
  </si>
  <si>
    <t>Asfaltový beton ACP 22+, tl. 90 mm  doprava na stavbu do 20 km</t>
  </si>
  <si>
    <t>35,077</t>
  </si>
  <si>
    <t>Asfaltový beton ACO 11+, tl. 40 mm  doprava na stavbu do 20 km</t>
  </si>
  <si>
    <t>16,507</t>
  </si>
  <si>
    <t>betonové lože pod žlabem  doprava na stavbu do 20 km</t>
  </si>
  <si>
    <t>8,5*0,4*0,15*2,2</t>
  </si>
  <si>
    <t>Štěrkodrť ŠDA frakce 0/32, tl. 150 mm  doprava na stavbu do 40 km</t>
  </si>
  <si>
    <t>33,708</t>
  </si>
  <si>
    <t>Zřízení nezpevněné krajnice nového asfaltobetonového krytu v šířce 0,25 m po obou stranách komunikace tl 100mm   doprava na stavbu do 30 km</t>
  </si>
  <si>
    <t>Štěrkodrť ŠDA frakce 0/63, tl. 250 mm   doprava na stavbu do 40 km</t>
  </si>
  <si>
    <t>55,281</t>
  </si>
  <si>
    <t>Pružně plastická zálivka spar doprava do 50km</t>
  </si>
  <si>
    <t>16*0,04*0,02</t>
  </si>
  <si>
    <t>28*0,04*0,02</t>
  </si>
  <si>
    <t>-28780488</t>
  </si>
  <si>
    <t>Cementová malta; max 20 mm doprava na stavbu příplatek do 20 km</t>
  </si>
  <si>
    <t>1*2,2*1</t>
  </si>
  <si>
    <t>Podkladový beton; min. 200 mm; třída betonu C 16/20 - S1/S2  doprava na stavbu příplatek do 20 km</t>
  </si>
  <si>
    <t>2*2,2*1</t>
  </si>
  <si>
    <t>Asfaltový beton ACL 16+, tl. 70 mm  doprava na stavbu příplatek do 20 km</t>
  </si>
  <si>
    <t>Asfaltový beton ACP 22+, tl. 90 mm  doprava na stavbu příplatek do 20 km</t>
  </si>
  <si>
    <t>Asfaltový beton ACO 11+, tl. 40 mm  doprava na stavbu příplatek do 20 km</t>
  </si>
  <si>
    <t>betonové lože pod žlabem  doprava na stavbu příplatek do 20 km</t>
  </si>
  <si>
    <t>8,5*0,4*0,15*2,2*1</t>
  </si>
  <si>
    <t>Štěrkodrť ŠDA frakce 0/32, tl. 150 mm  doprava na stavbu příplatek do 40 km</t>
  </si>
  <si>
    <t>33,708*3</t>
  </si>
  <si>
    <t>Zřízení nezpevněné krajnicez recyklátu v šířce 0,25 m po obou stranách komunikace tl 100mm   doprava na stavbu příplatek do 30 km</t>
  </si>
  <si>
    <t>7*0,1*1,8*2</t>
  </si>
  <si>
    <t>Štěrkodrť ŠDA frakce 0/63, tl. 250 mm   doprava na stavbu příplatek do 40 km</t>
  </si>
  <si>
    <t>55,281*3</t>
  </si>
  <si>
    <t>Pružně plastická zálivka spar doprava na stavbu příplatek do 50km</t>
  </si>
  <si>
    <t>16*0,04*0,02*4</t>
  </si>
  <si>
    <t>28*0,04*0,02*4</t>
  </si>
  <si>
    <t>-1976295460</t>
  </si>
  <si>
    <t>Odstranění stávajícícho žlabu s betonovým ložem odvoz na mezideponii</t>
  </si>
  <si>
    <t>9*0,45*0,4*2,2</t>
  </si>
  <si>
    <t>Dovoz nového silničního žlabu do 20km</t>
  </si>
  <si>
    <t>0,0115*8</t>
  </si>
  <si>
    <t>doprava zdemontovaných pryžových panelů na mezideponii pro předání investorovi</t>
  </si>
  <si>
    <t>15*0,08</t>
  </si>
  <si>
    <t>Doprava nových dílů přejezdu do 450km</t>
  </si>
  <si>
    <t>8*0,12+16*0,07+7*2*1,5*0,4*0,3*2,2</t>
  </si>
  <si>
    <t>842677434</t>
  </si>
  <si>
    <t>(8*0,12+16*0,07+7*2*1,5*0,4*0,3*2,2)*44</t>
  </si>
  <si>
    <t>Dovoz nového silničního žlabu příplatek do 20km</t>
  </si>
  <si>
    <t>SO 01-13-02 - Železniční přejezd P2815, evid. km 15,178</t>
  </si>
  <si>
    <t>-923664034</t>
  </si>
  <si>
    <t>572223R</t>
  </si>
  <si>
    <t>SPOJOVACÍ POSTŘIK Z EMULZE DO 1,0KG/M2</t>
  </si>
  <si>
    <t>1754202002</t>
  </si>
  <si>
    <t>Spojovací postřik kationaktivní asfaltovou emulzí PS-E, po vyštěpení 1,00 kg/m2 mezi ACL a Štěrkodrtí</t>
  </si>
  <si>
    <t>-1791226044</t>
  </si>
  <si>
    <t>270726567</t>
  </si>
  <si>
    <t>0,096*2,2+0,108*2,2</t>
  </si>
  <si>
    <t>-498142906</t>
  </si>
  <si>
    <t>1,32</t>
  </si>
  <si>
    <t>1215248929</t>
  </si>
  <si>
    <t>vnitřní pryžové panely šířky 1,2 m v počtu 5 ks vnější pryžové panely délky 1,2 m, šířky 0,1 v počtu 10 ks</t>
  </si>
  <si>
    <t>666000691</t>
  </si>
  <si>
    <t>2*4</t>
  </si>
  <si>
    <t>-1532805773</t>
  </si>
  <si>
    <t>-580711216</t>
  </si>
  <si>
    <t>5913060020</t>
  </si>
  <si>
    <t>Demontáž dílů betonové přejezdové konstrukce vnitřního panelu</t>
  </si>
  <si>
    <t>332076722</t>
  </si>
  <si>
    <t>Demontáž dílů betonové přejezdové konstrukce vnitřního panelu Poznámka: 1. V cenách jsou započteny náklady na demontáž konstrukce a naložení na dopravní prostředek.</t>
  </si>
  <si>
    <t>Odstranění stávající přejezdové konstrukce z betonových panelů (vnitřní panely)</t>
  </si>
  <si>
    <t>5913220020</t>
  </si>
  <si>
    <t>Montáž kolejnicových dílů přejezdu ochranná kolejnice</t>
  </si>
  <si>
    <t>1997202576</t>
  </si>
  <si>
    <t>Montáž kolejnicových dílů přejezdu ochranná kolejnice Poznámka: 1. V cenách jsou započteny náklady na montáž a manipulaci. 2. V cenách nejsou obsaženy náklady na dodávku materiálu.</t>
  </si>
  <si>
    <t>Ukončení asfaltového krytu vyzískanou kolejnicí</t>
  </si>
  <si>
    <t>3,5*2</t>
  </si>
  <si>
    <t>-782038815</t>
  </si>
  <si>
    <t>13,7</t>
  </si>
  <si>
    <t>-409469066</t>
  </si>
  <si>
    <t>13,7*0,04*0,02*1000</t>
  </si>
  <si>
    <t>5913255020</t>
  </si>
  <si>
    <t>Zřízení konstrukce vozovky asfaltobetonové s ložní a obrusnou vrstvou tloušťky do 10 cm</t>
  </si>
  <si>
    <t>-745326409</t>
  </si>
  <si>
    <t>Zřízení konstrukce vozovky asfaltobetonové s ložní a obrusnou vrstvou tloušťky do 10 cm Poznámka: 1. V cenách jsou započteny náklady na zřízení vozovky s živičným na podkladu ze stmelených vrstev a na manipulaci. 2. V cenách nejsou obsaženy náklady na dodávku materiálu.</t>
  </si>
  <si>
    <t>Zřízení nové konstrukce komunikace z asfaltového betonu vně přejezdové konstrukce</t>
  </si>
  <si>
    <t>Asfaltový beton ACO 11+, tl. 40 mm</t>
  </si>
  <si>
    <t>Asfaltový beton ACL 16+, tl. 60 mm</t>
  </si>
  <si>
    <t>1357894962</t>
  </si>
  <si>
    <t>0,92*2,4</t>
  </si>
  <si>
    <t>627629621</t>
  </si>
  <si>
    <t>1,38*2,4</t>
  </si>
  <si>
    <t>1767970331</t>
  </si>
  <si>
    <t>3,45</t>
  </si>
  <si>
    <t>R-mat s dvouvrstvým nátěrem 150mm</t>
  </si>
  <si>
    <t>6,5</t>
  </si>
  <si>
    <t>5955101075R</t>
  </si>
  <si>
    <t>1750411694</t>
  </si>
  <si>
    <t>6,5*2,4</t>
  </si>
  <si>
    <t>191851422</t>
  </si>
  <si>
    <t>3,45*1,8</t>
  </si>
  <si>
    <t>Zřízení konstrukční vrstvy z betonu C25/30 XC2, XA1 min tl. 0,1 m</t>
  </si>
  <si>
    <t>1139448794</t>
  </si>
  <si>
    <t xml:space="preserve">Betonové lože pod kolejnicí </t>
  </si>
  <si>
    <t>3,5*2*0,3</t>
  </si>
  <si>
    <t>5964161025</t>
  </si>
  <si>
    <t>Beton lehce zhutnitelný C 25/30;XC2 vyhovuje i XC1 F5 2 410 2 916</t>
  </si>
  <si>
    <t>-457375401</t>
  </si>
  <si>
    <t>Betonové lože z betonu C25/30 XC2, XA1, min tl 0,10m</t>
  </si>
  <si>
    <t>0,2632</t>
  </si>
  <si>
    <t>-1387051366</t>
  </si>
  <si>
    <t>Štěrkodrť ŠDA frakce 0/63, tl. 250 mm pod asfaltovou komunikací</t>
  </si>
  <si>
    <t>4,6</t>
  </si>
  <si>
    <t>Štěrkodrť ŠDA frakce 0/63, tl. 250 mm pod R materiálem</t>
  </si>
  <si>
    <t>-1197160850</t>
  </si>
  <si>
    <t>4,6*1,8</t>
  </si>
  <si>
    <t>11*1,8</t>
  </si>
  <si>
    <t>-489857602</t>
  </si>
  <si>
    <t>odtěžení stávající skladby vozovky tl.400mm</t>
  </si>
  <si>
    <t>21,6</t>
  </si>
  <si>
    <t>-1247365744</t>
  </si>
  <si>
    <t>20+38</t>
  </si>
  <si>
    <t>-75887035</t>
  </si>
  <si>
    <t>odtěžení stávající skladby vozovky tl.400mm - odvoz na mezideponii</t>
  </si>
  <si>
    <t>21,6*1,9</t>
  </si>
  <si>
    <t>(0,096+0,108)*2,2</t>
  </si>
  <si>
    <t>1,32*2,2</t>
  </si>
  <si>
    <t>Betonové lože pod kolejnicí beton C25/30 XC2 doprava na stavbu do 20 km</t>
  </si>
  <si>
    <t>3,5*2*0,3*0,15*2,2</t>
  </si>
  <si>
    <t>(4,6+11)*1,8</t>
  </si>
  <si>
    <t>13,7*0,04*0,02</t>
  </si>
  <si>
    <t>R-mat s dvouvrstvým nátěrem 150mm doprava do 20 km</t>
  </si>
  <si>
    <t>1564379757</t>
  </si>
  <si>
    <t>(0,096+0,108)*2,2*1</t>
  </si>
  <si>
    <t>1,32*2,2*1</t>
  </si>
  <si>
    <t>Betonové lože pod kolejnicí beton C25/30 XC2 doprava na stavbu příplatek do 20 km</t>
  </si>
  <si>
    <t>3,5*2*0,3*0,15*2,2*1</t>
  </si>
  <si>
    <t>1,38*2,4*1</t>
  </si>
  <si>
    <t>0,92*2,4*1</t>
  </si>
  <si>
    <t>3,45*1,8*3</t>
  </si>
  <si>
    <t>(4,6+11)*1,8*3</t>
  </si>
  <si>
    <t>Pružně plastická zálivka spar doprava příplatek do 50km</t>
  </si>
  <si>
    <t>13,7*0,04*0,02*4</t>
  </si>
  <si>
    <t>R-mat s dvouvrstvým nátěrem 150mm doprava příplatek do 20 km</t>
  </si>
  <si>
    <t>6,5*2,4*1</t>
  </si>
  <si>
    <t>127030728</t>
  </si>
  <si>
    <t>3*0,53*2,2</t>
  </si>
  <si>
    <t>5*0,12+10*0,07+4*2*1,5*0,4*0,3*2,2</t>
  </si>
  <si>
    <t>-1785145116</t>
  </si>
  <si>
    <t>(5*0,12+10*0,07+4*2*1,5*0,4*0,3*2,2)*44</t>
  </si>
  <si>
    <t>SO 01-20-01 - Železniční most v evid. km 11,905</t>
  </si>
  <si>
    <t>25292161</t>
  </si>
  <si>
    <t>Prodin a.s.</t>
  </si>
  <si>
    <t>CZ25292161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</si>
  <si>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</si>
  <si>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</si>
  <si>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</si>
  <si>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</si>
  <si>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</si>
  <si>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</si>
  <si>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</si>
  <si>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>111209111</t>
  </si>
  <si>
    <t>Spálení proutí a klestu</t>
  </si>
  <si>
    <t>CS ÚRS 2025 01</t>
  </si>
  <si>
    <t>1365639551</t>
  </si>
  <si>
    <t>Spálení proutí, klestu z prořezávek a odstraněných křovin pro jakoukoliv dřevinu</t>
  </si>
  <si>
    <t>119001421</t>
  </si>
  <si>
    <t>Dočasné zajištění kabelů a kabelových tratí ze 3 volně ložených kabelů</t>
  </si>
  <si>
    <t>2039954737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</si>
  <si>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</si>
  <si>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Zajištění a ochrana kabelového vedení SŽ a ČD Telematika.</t>
  </si>
  <si>
    <t>Navrácení do zásypu NK po ukončení stavebních prací.</t>
  </si>
  <si>
    <t>2*20</t>
  </si>
  <si>
    <t>122252501</t>
  </si>
  <si>
    <t>Odkopávky a prokopávky nezapažené pro spodní stavbu železnic v hornině třídy těžitelnosti I skupiny 3 objem do 100 m3 strojně</t>
  </si>
  <si>
    <t>448113796</t>
  </si>
  <si>
    <t>Odkopávky a prokopávky nezapažené pro spodní stavbu železnic strojně v hornině třídy těžitelnosti I skupiny 3 do 100 m3</t>
  </si>
  <si>
    <t>odkop zeminy pod kolejovým ložem</t>
  </si>
  <si>
    <t>16*0,5*8</t>
  </si>
  <si>
    <t>odkop pro zřízení ZKPP</t>
  </si>
  <si>
    <t>5,0*8,0*0,2+5,0*8,0*0,3</t>
  </si>
  <si>
    <t>122252508</t>
  </si>
  <si>
    <t>Příplatek k odkopávkám nezapaženým pro spodní stavbu železnic v hornině třídy těžitelnosti I skupiny 3 za ztížení při rekonstrukci</t>
  </si>
  <si>
    <t>-1185520509</t>
  </si>
  <si>
    <t>Odkopávky a prokopávky nezapažené pro spodní stavbu železnic strojně v hornině třídy těžitelnosti I skupiny 3 Příplatek k cenám za ztížení při rekonstrukcích</t>
  </si>
  <si>
    <t>166151101</t>
  </si>
  <si>
    <t>Přehození neulehlého výkopku z horniny třídy těžitelnosti I skupiny 1 až 3 strojně</t>
  </si>
  <si>
    <t>2007598042</t>
  </si>
  <si>
    <t>Přehození neulehlého výkopku strojně z horniny třídy těžitelnosti I, skupiny 1 až 3</t>
  </si>
  <si>
    <t>přehození výkopku z prostoru nad klenbou k patě svahu (pro možnost naložení na dopravní prostředek pro odvoz na trvalou skládku)</t>
  </si>
  <si>
    <t>84</t>
  </si>
  <si>
    <t>171111111</t>
  </si>
  <si>
    <t>Hutnění zeminy pro spodní stavbu železnic tl do 20 cm</t>
  </si>
  <si>
    <t>225165085</t>
  </si>
  <si>
    <t>Hutnění zeminy pro spodní stavbu železnic tloušťky vrstvy do 20 cm</t>
  </si>
  <si>
    <t>přehutnění pod podkladním betonem</t>
  </si>
  <si>
    <t>15,6*6,85</t>
  </si>
  <si>
    <t>přehutnění pod ZKPP</t>
  </si>
  <si>
    <t>5,0*8,0+5,0*8,0</t>
  </si>
  <si>
    <t>175151101</t>
  </si>
  <si>
    <t>Obsypání potrubí strojně sypaninou bez prohození, uloženou do 3 m</t>
  </si>
  <si>
    <t>-1170886482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</si>
  <si>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</si>
  <si>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Obsyp hydroizolace a drenážního potrubí pod štěrkovým lože</t>
  </si>
  <si>
    <t>15,54</t>
  </si>
  <si>
    <t>ZKPP</t>
  </si>
  <si>
    <t>175151109</t>
  </si>
  <si>
    <t>Příplatek k ceně za prohození sypaniny strojně</t>
  </si>
  <si>
    <t>-1868189856</t>
  </si>
  <si>
    <t>Obsypání potrubí strojně Příplatek k ceně za prohození sypaniny</t>
  </si>
  <si>
    <t>Přehození štěrku z prostoru pod mostem na klenbu (pro možnost rozpostřít ŠD)</t>
  </si>
  <si>
    <t>35,54</t>
  </si>
  <si>
    <t>58344197</t>
  </si>
  <si>
    <t>štěrkodrť frakce 0/63</t>
  </si>
  <si>
    <t>-1257206716</t>
  </si>
  <si>
    <t>35,54*2,1</t>
  </si>
  <si>
    <t>182251101</t>
  </si>
  <si>
    <t>Svahování násypů strojně</t>
  </si>
  <si>
    <t>329774288</t>
  </si>
  <si>
    <t>Svahování trvalých svahů do projektovaných profilů strojně s potřebným přemístěním výkopku při svahování násypů v jakékoliv hornině</t>
  </si>
  <si>
    <t>úprava svahových kuželů za křídly (uvedení do původního stavu, modelace do požadovaného profilu)</t>
  </si>
  <si>
    <t>(10,2*2+8,2*2)*2,5*1,2</t>
  </si>
  <si>
    <t>183405212</t>
  </si>
  <si>
    <t>Výsev trávníku hydroosevem na hlušinu</t>
  </si>
  <si>
    <t>-1684447050</t>
  </si>
  <si>
    <t>00572470</t>
  </si>
  <si>
    <t>-590781539</t>
  </si>
  <si>
    <t>110,4*0,025 "Přepočtené koeficientem množství</t>
  </si>
  <si>
    <t>185803113</t>
  </si>
  <si>
    <t>Ošetření trávníku shrabáním ve svahu přes 1:2 do 1:1</t>
  </si>
  <si>
    <t>1524814270</t>
  </si>
  <si>
    <t>Ošetření trávníku jednorázové na svahu přes 1:2 do 1:1</t>
  </si>
  <si>
    <t>185804312</t>
  </si>
  <si>
    <t>Zalití rostlin vodou plocha přes 20 m2</t>
  </si>
  <si>
    <t>1835045347</t>
  </si>
  <si>
    <t>Zalití rostlin vodou plochy záhonů jednotlivě přes 20 m2</t>
  </si>
  <si>
    <t>110,4*0,025</t>
  </si>
  <si>
    <t>Zakládání</t>
  </si>
  <si>
    <t>212311111</t>
  </si>
  <si>
    <t>Obetonování vyústění příčného odvodnění mostu včetně žlabovky</t>
  </si>
  <si>
    <t>-1891518726</t>
  </si>
  <si>
    <t>Obetonování vyústění příčného odvodnění včetně žlabovky</t>
  </si>
  <si>
    <t>212795111</t>
  </si>
  <si>
    <t>Příčné odvodnění mostní opěry z plastových trub DN 160 včetně podkladního betonu, štěrkového obsypu</t>
  </si>
  <si>
    <t>-1947743469</t>
  </si>
  <si>
    <t>Příčné odvodnění za opěrou z plastových trub</t>
  </si>
  <si>
    <t>219991114</t>
  </si>
  <si>
    <t>Položení chráničky z plastových trubek DN přes 100 do 150 mm</t>
  </si>
  <si>
    <t>-1911912464</t>
  </si>
  <si>
    <t>Položení chráničky z plastových trubek vnitřní průměr přes 100 do 150 mm</t>
  </si>
  <si>
    <t>Chráničky pro uložení kabelového vedení SŽ a ČD Telematika.</t>
  </si>
  <si>
    <t>34571098</t>
  </si>
  <si>
    <t>trubka elektroinstalační dělená (chránička) D 100/110mm, HDPE</t>
  </si>
  <si>
    <t>-848347787</t>
  </si>
  <si>
    <t>274311127</t>
  </si>
  <si>
    <t>Základové pasy, prahy, věnce a ostruhy z betonu prostého C 25/30</t>
  </si>
  <si>
    <t>-547983240</t>
  </si>
  <si>
    <t>Základové konstrukce z betonu prostého pasy, prahy, věnce a ostruhy ve výkopu nebo na hlavách pilot C 25/30</t>
  </si>
  <si>
    <t>Vyústění rubové drenáže ve svahu - betonový stabilizační práh</t>
  </si>
  <si>
    <t>2*0,402</t>
  </si>
  <si>
    <t>274311191</t>
  </si>
  <si>
    <t>Příplatek k základovým pasům, prahům a věncům za betonáž malého rozsahu do 25 m3</t>
  </si>
  <si>
    <t>-249087616</t>
  </si>
  <si>
    <t>Základové konstrukce z betonu prostého Příplatek k cenám za betonáž malého rozsahu do 25 m3</t>
  </si>
  <si>
    <t>274354111</t>
  </si>
  <si>
    <t>Bednění základových pasů - zřízení</t>
  </si>
  <si>
    <t>1764233833</t>
  </si>
  <si>
    <t>Bednění základových konstrukcí pasů, prahů, věnců a ostruh zřízení</t>
  </si>
  <si>
    <t>2*2,57</t>
  </si>
  <si>
    <t>274354211</t>
  </si>
  <si>
    <t>Bednění základových pasů - odstranění</t>
  </si>
  <si>
    <t>1853198561</t>
  </si>
  <si>
    <t>Bednění základových konstrukcí pasů, prahů, věnců a ostruh odstranění bednění</t>
  </si>
  <si>
    <t>275311127</t>
  </si>
  <si>
    <t>Základové patky a bloky z betonu prostého C 25/30</t>
  </si>
  <si>
    <t>1090758930</t>
  </si>
  <si>
    <t>Základové konstrukce z betonu prostého patky a bloky ve výkopu nebo na hlavách pilot C 25/30</t>
  </si>
  <si>
    <t>Nové základy pod římsou  ( pod prodloužením říms)</t>
  </si>
  <si>
    <t>4*0,8</t>
  </si>
  <si>
    <t>275311191</t>
  </si>
  <si>
    <t>Příplatek k základovým patkám a blokům za betonáž malého rozsahu do 25 m3</t>
  </si>
  <si>
    <t>-2100260334</t>
  </si>
  <si>
    <t>275354111</t>
  </si>
  <si>
    <t>Bednění základových patek - zřízení</t>
  </si>
  <si>
    <t>1827285694</t>
  </si>
  <si>
    <t>Bednění základových konstrukcí patek a bloků zřízení</t>
  </si>
  <si>
    <t>2,725*2</t>
  </si>
  <si>
    <t>275354211</t>
  </si>
  <si>
    <t>Bednění základových patek - odstranění</t>
  </si>
  <si>
    <t>-1361745480</t>
  </si>
  <si>
    <t>Bednění základových konstrukcí patek a bloků odstranění bednění</t>
  </si>
  <si>
    <t>Svislé a kompletní konstrukce</t>
  </si>
  <si>
    <t>317221111</t>
  </si>
  <si>
    <t>Osazení kamenných římsových desek do maltového lože</t>
  </si>
  <si>
    <t>622762890</t>
  </si>
  <si>
    <t>lokální stabilizace a urovnání kamenných bloků říms na křídelch - potřeba odhadnuta na 20%</t>
  </si>
  <si>
    <t>((8,2*2+10,2*2)*1,2*(0,6))*0,1*0,2</t>
  </si>
  <si>
    <t>317321118</t>
  </si>
  <si>
    <t>Mostní římsy ze ŽB C 30/37</t>
  </si>
  <si>
    <t>-747791369</t>
  </si>
  <si>
    <t>Římsy ze železového betonu C 30/37</t>
  </si>
  <si>
    <t>ŽB vykonzolované římsy C 30/37 XF2, XD1</t>
  </si>
  <si>
    <t>2*0,32*11</t>
  </si>
  <si>
    <t>317321191</t>
  </si>
  <si>
    <t>Příplatek k mostním římsám ze ŽB za betonáž malého rozsahu do 25 m3</t>
  </si>
  <si>
    <t>-109632917</t>
  </si>
  <si>
    <t>Římsy ze železového betonu Příplatek k cenám za betonáž malého rozsahu do 25 m3</t>
  </si>
  <si>
    <t>317353121</t>
  </si>
  <si>
    <t>Bednění mostních říms všech tvarů - zřízení</t>
  </si>
  <si>
    <t>717723522</t>
  </si>
  <si>
    <t>Bednění mostní římsy zřízení všech tvarů</t>
  </si>
  <si>
    <t>2*(0,35+0,1+0,3+0,3+0,3+0,1+0,15)*11+4*0,6*0,65</t>
  </si>
  <si>
    <t>317353221</t>
  </si>
  <si>
    <t>Bednění mostních říms všech tvarů - odstranění</t>
  </si>
  <si>
    <t>770747542</t>
  </si>
  <si>
    <t>Bednění mostní římsy odstranění všech tvarů</t>
  </si>
  <si>
    <t>317361116</t>
  </si>
  <si>
    <t>Výztuž mostních říms z betonářské oceli 10 505</t>
  </si>
  <si>
    <t>2061600505</t>
  </si>
  <si>
    <t>Výztuž mostních železobetonových říms z betonářské oceli 10 505 (R) nebo BSt 500</t>
  </si>
  <si>
    <t>Výztuž ŽB říms</t>
  </si>
  <si>
    <t>0,15*7,04</t>
  </si>
  <si>
    <t>317661132</t>
  </si>
  <si>
    <t>Výplň spár monolitické římsy tmelem silikonovým šířky spáry přes 15 do 40 mm</t>
  </si>
  <si>
    <t>948375449</t>
  </si>
  <si>
    <t>Výplň spár monolitické římsy tmelem silikonovým, spára šířky přes 15 do 40 mm</t>
  </si>
  <si>
    <t>4*2,15</t>
  </si>
  <si>
    <t>Vodorovné konstrukce</t>
  </si>
  <si>
    <t>421321128</t>
  </si>
  <si>
    <t>Mostní nosné konstrukce deskové ze ŽB C 30/37</t>
  </si>
  <si>
    <t>-493891812</t>
  </si>
  <si>
    <t>Mostní železobetonové nosné konstrukce deskové nebo klenbové deskové, z betonu C 30/37</t>
  </si>
  <si>
    <t>ŽB deska tl. 200mm (max 350mm) C 30/37 XF2, XD1</t>
  </si>
  <si>
    <t>3,4*8,2</t>
  </si>
  <si>
    <t>421321192</t>
  </si>
  <si>
    <t>Příplatek k mostní železobetonové nosné konstrukci deskové nebo klenbové za betonáž malého rozsahu do 50 m3</t>
  </si>
  <si>
    <t>-1611181343</t>
  </si>
  <si>
    <t>Mostní železobetonové nosné konstrukce deskové nebo klenbové Příplatek k cenám za betonáž malého rozsahu do 50 m3</t>
  </si>
  <si>
    <t>421351131</t>
  </si>
  <si>
    <t>Bednění boční stěny konstrukcí mostů výšky do 350 mm - zřízení</t>
  </si>
  <si>
    <t>-732587590</t>
  </si>
  <si>
    <t>Bednění deskových konstrukcí mostů z betonu železového nebo předpjatého zřízení boční stěny výšky do 350 mm</t>
  </si>
  <si>
    <t>15,4*0,35+15,4*(0,55+0,21)+8,2*0,3*2</t>
  </si>
  <si>
    <t>421351231</t>
  </si>
  <si>
    <t>Bednění stěny boční konstrukcí mostů výšky do 350 mm - odstranění</t>
  </si>
  <si>
    <t>-1848431033</t>
  </si>
  <si>
    <t>Bednění deskových konstrukcí mostů z betonu železového nebo předpjatého odstranění boční stěny výšky do 350 mm</t>
  </si>
  <si>
    <t>421361226</t>
  </si>
  <si>
    <t>Výztuž ŽB deskového mostu z betonářské oceli 10 505</t>
  </si>
  <si>
    <t>1597103222</t>
  </si>
  <si>
    <t>Výztuž deskových konstrukcí z betonářské oceli 10 505 (R) nebo BSt 500 deskového mostu</t>
  </si>
  <si>
    <t>Výztuž ŽB desky</t>
  </si>
  <si>
    <t>0,15*27,88</t>
  </si>
  <si>
    <t>451315111</t>
  </si>
  <si>
    <t>Podkladní nebo vyrovnávací vrstva z betonu C25/30 tl 100 mm</t>
  </si>
  <si>
    <t>1040043900</t>
  </si>
  <si>
    <t>Podkladní nebo vyrovnávací vrstva z betonu prostého tř. C 25/30, ve vrstvě do 100 mm</t>
  </si>
  <si>
    <t>podkladní beton tl. 100mm pod ŽB desku C 16/20 XA1, XA2, XA3</t>
  </si>
  <si>
    <t>451476111</t>
  </si>
  <si>
    <t>Podkladní vrstva pod ložiska z plastbetonu první vrstva tl 10 mm</t>
  </si>
  <si>
    <t>2054034944</t>
  </si>
  <si>
    <t>Podkladní vrstva z plastbetonu pod mostními ložisky epoxidová pryskyřice první vrstva tl. 10 mm</t>
  </si>
  <si>
    <t>Podlití patek zábradlí</t>
  </si>
  <si>
    <t>2*6*0,26*0,26</t>
  </si>
  <si>
    <t>451476112</t>
  </si>
  <si>
    <t>Podkladní vrstva pod ložiska z plastbetonu další vrstvy tl 10 mm</t>
  </si>
  <si>
    <t>-532097570</t>
  </si>
  <si>
    <t>Podkladní vrstva z plastbetonu pod mostními ložisky epoxidová pryskyřice každá další vrstva tl. 10 mm</t>
  </si>
  <si>
    <t>Podlití patek zábradlí, celková tl. průměrně 25mm</t>
  </si>
  <si>
    <t>(2*6*0,26*0,26)*1,5</t>
  </si>
  <si>
    <t>465513256</t>
  </si>
  <si>
    <t>Dlažba svahu u opěr z upraveného lomového žulového kamene tl 250 mm do lože C 25/30 pl do 10 m2</t>
  </si>
  <si>
    <t>590779057</t>
  </si>
  <si>
    <t>Dlažba svahu u mostních opěr z upraveného lomového žulového kamene s vyspárováním maltou MC 25, šíře spáry 15 mm do betonového lože C 25/30 tloušťky 250 mm, plochy do 10 m2</t>
  </si>
  <si>
    <t>dlažba pro vyústění rubové drenáže ve svahu</t>
  </si>
  <si>
    <t>2*0,84</t>
  </si>
  <si>
    <t>Úpravy povrchů, podlahy a osazování výplní</t>
  </si>
  <si>
    <t>628613233</t>
  </si>
  <si>
    <t>Protikorozní ochrana OK mostu III. tř.- základní a podkladní epoxidový, vrchní PU nátěr s metalizací</t>
  </si>
  <si>
    <t>214270535</t>
  </si>
  <si>
    <t>Protikorozní ochrana ocelových mostních konstrukcí včetně otryskání povrchu základní a podkladní epoxidový a vrchní polyuretanový nátěr s metalizací III. třídy</t>
  </si>
  <si>
    <t>Protikorozní ochrana zábradlí, množství viz Výkres zábradlí</t>
  </si>
  <si>
    <t>23,34</t>
  </si>
  <si>
    <t>911121211</t>
  </si>
  <si>
    <t>Výroba ocelového zábradlí při opravách mostů</t>
  </si>
  <si>
    <t>-2094388491</t>
  </si>
  <si>
    <t>Oprava ocelového zábradlí svařovaného nebo šroubovaného výroba</t>
  </si>
  <si>
    <t>Výroba zábradlí - materiál viz pol. 1301xxxx</t>
  </si>
  <si>
    <t>2*11,0</t>
  </si>
  <si>
    <t>13010428</t>
  </si>
  <si>
    <t>úhelník ocelový rovnostranný jakost S235JR (11 375) 70x70x6mm</t>
  </si>
  <si>
    <t>-403951036</t>
  </si>
  <si>
    <t>2*(6*10,3)*1,1/1000</t>
  </si>
  <si>
    <t>13010434</t>
  </si>
  <si>
    <t>úhelník ocelový rovnostranný jakost S235JR (11 375) 80x80x8mm</t>
  </si>
  <si>
    <t>-1451021433</t>
  </si>
  <si>
    <t>2*(3*70,4)*1,1/1000</t>
  </si>
  <si>
    <t>13611238</t>
  </si>
  <si>
    <t>plech ocelový hladký jakost S235JR tl 15mm tabule</t>
  </si>
  <si>
    <t>1521556458</t>
  </si>
  <si>
    <t>2*(6*6,8)*1,1/1000</t>
  </si>
  <si>
    <t>911121311</t>
  </si>
  <si>
    <t>Montáž ocelového zábradlí při opravách mostů</t>
  </si>
  <si>
    <t>932748853</t>
  </si>
  <si>
    <t>Oprava ocelového zábradlí svařovaného nebo šroubovaného montáž</t>
  </si>
  <si>
    <t>Montáž zábradlí, včetně kotev a vrtů</t>
  </si>
  <si>
    <t>936942211</t>
  </si>
  <si>
    <t>Zhotovení tabulky s letopočtem opravy mostu vložením šablony do bednění</t>
  </si>
  <si>
    <t>-391653047</t>
  </si>
  <si>
    <t>Zhotovení tabulky s letopočtem opravy nebo větší údržby vložením šablony do bednění</t>
  </si>
  <si>
    <t>938121111</t>
  </si>
  <si>
    <t>Odstranění náletových křovin, dřevin a travnatého porostu ve výškách v okolí říms a křídel</t>
  </si>
  <si>
    <t>576058021</t>
  </si>
  <si>
    <t>Odstraňování náletových křovin, dřevin a travnatého porostu ve výškách v okolí mostních říms a křídel</t>
  </si>
  <si>
    <t>Odstranění křovin z okolí mostu</t>
  </si>
  <si>
    <t>943211111</t>
  </si>
  <si>
    <t>Montáž lešení prostorového rámového lehkého s podlahami zatížení do 200 kg/m2 v do 10 m</t>
  </si>
  <si>
    <t>522821294</t>
  </si>
  <si>
    <t>Lešení prostorové rámové lehké pracovní s podlahami s provozním zatížením tř. 3 do 200 kg/m2 výšky do 10 m montáž</t>
  </si>
  <si>
    <t>Klenba</t>
  </si>
  <si>
    <t>4*8*3,2</t>
  </si>
  <si>
    <t>křídla</t>
  </si>
  <si>
    <t>(8,2*2+10,2*2)*3,2/2</t>
  </si>
  <si>
    <t>943211211</t>
  </si>
  <si>
    <t>Příplatek k lešení prostorovému rámovému lehkému s podlahami do 200 kg/m2 v do 10 m za každý den použití</t>
  </si>
  <si>
    <t>1185883233</t>
  </si>
  <si>
    <t>Lešení prostorové rámové lehké pracovní s podlahami s provozním zatížením tř. 3 do 200 kg/m2 výšky do 10 m příplatek k ceně za každý den použití</t>
  </si>
  <si>
    <t>nájem po dobu 2měsíců</t>
  </si>
  <si>
    <t>161,28*2*30</t>
  </si>
  <si>
    <t>943211811</t>
  </si>
  <si>
    <t>Demontáž lešení prostorového rámového lehkého s podlahami zatížení do 200 kg/m2 v do 10 m</t>
  </si>
  <si>
    <t>-996388046</t>
  </si>
  <si>
    <t>Lešení prostorové rámové lehké pracovní s podlahami s provozním zatížením tř. 3 do 200 kg/m2 výšky do 10 m demontáž</t>
  </si>
  <si>
    <t>948411111</t>
  </si>
  <si>
    <t>Zřízení podpěrné skruže dočasné kovové z věží výšky do 10 m</t>
  </si>
  <si>
    <t>33921912</t>
  </si>
  <si>
    <t>Podpěrné skruže a podpěry dočasné kovové zřízení skruží z věží výšky do 10 m</t>
  </si>
  <si>
    <t>Podepření vykonzolované části římsy a spádové desky</t>
  </si>
  <si>
    <t>4,812*7,0*1,0+1,5*(0,5+11+0,5-7,0)*1,0</t>
  </si>
  <si>
    <t>948411211</t>
  </si>
  <si>
    <t>Odstranění podpěrné skruže dočasné kovové z věží výšky do 10 m</t>
  </si>
  <si>
    <t>1242792035</t>
  </si>
  <si>
    <t>Podpěrné skruže a podpěry dočasné kovové odstranění skruží z věží výšky do 10 m</t>
  </si>
  <si>
    <t>948411911</t>
  </si>
  <si>
    <t>Měsíční nájemné podpěrné skruže dočasné kovové z věží výšky do 10 m</t>
  </si>
  <si>
    <t>-854181307</t>
  </si>
  <si>
    <t>Podpěrné skruže a podpěry dočasné kovové měsíční nájemné skruží z věží výšky do 10 m</t>
  </si>
  <si>
    <t>2*41,184</t>
  </si>
  <si>
    <t>948521111</t>
  </si>
  <si>
    <t>Zřízení podpěrný rošt dočasný z dřevěných příhradových nosníků</t>
  </si>
  <si>
    <t>2082273284</t>
  </si>
  <si>
    <t>Podpěrný rošt dočasný ze dřeva z příhradových nosníků zřízení</t>
  </si>
  <si>
    <t>7,0*1,0+(0,5+11+0,5-7,0)*1,0</t>
  </si>
  <si>
    <t>948521121</t>
  </si>
  <si>
    <t>Odstranění podpěrný rošt dočasný z dřevěných příhradových nosníků</t>
  </si>
  <si>
    <t>-1882392546</t>
  </si>
  <si>
    <t>Podpěrný rošt dočasný ze dřeva z příhradových nosníků odstranění</t>
  </si>
  <si>
    <t>948521129</t>
  </si>
  <si>
    <t>Měsíční nájemné podpěrný rošt dočasný z dřevěných příhradových nosníků</t>
  </si>
  <si>
    <t>-800104247</t>
  </si>
  <si>
    <t>Podpěrný rošt dočasný ze dřeva z příhradových nosníků měsíční nájemné</t>
  </si>
  <si>
    <t>2*12</t>
  </si>
  <si>
    <t>962021112</t>
  </si>
  <si>
    <t>Bourání mostních zdí a pilířů z kamene</t>
  </si>
  <si>
    <t>2033503230</t>
  </si>
  <si>
    <t>Bourání mostních konstrukcí zdiva a pilířů z kamene nebo cihel</t>
  </si>
  <si>
    <t>Ubourání kamenné čelní zdi (čelní zed vpravo)</t>
  </si>
  <si>
    <t>(1,01*0,7+0,8*0,135)*8,5</t>
  </si>
  <si>
    <t>962051111</t>
  </si>
  <si>
    <t>Bourání mostních zdí a pilířů z ŽB</t>
  </si>
  <si>
    <t>-484123923</t>
  </si>
  <si>
    <t>Bourání mostních konstrukcí zdiva a pilířů ze železového betonu</t>
  </si>
  <si>
    <t>Ubourání železobetonové římsy včetně čelní zdi</t>
  </si>
  <si>
    <t>(1,3)*8,5</t>
  </si>
  <si>
    <t>966075141</t>
  </si>
  <si>
    <t>Odstranění kovového zábradlí vcelku</t>
  </si>
  <si>
    <t>421413367</t>
  </si>
  <si>
    <t>Odstranění různých konstrukcí na mostech kovového zábradlí vcelku</t>
  </si>
  <si>
    <t>Odstranění stávajícího zábradlí z kamenné římsy</t>
  </si>
  <si>
    <t>2*8,5</t>
  </si>
  <si>
    <t>977211115</t>
  </si>
  <si>
    <t>Řezání stěnovou pilou betonových nebo ŽB kcí s výztuží průměru do 16 mm hl přes 520 do 680 mm</t>
  </si>
  <si>
    <t>83269197</t>
  </si>
  <si>
    <t>Řezání konstrukcí stěnovou pilou betonových nebo železobetonových průměru řezané výztuže do 16 mm hloubka řezu přes 520 do 680 mm</t>
  </si>
  <si>
    <t>977211135</t>
  </si>
  <si>
    <t>Řezání stěnovou pilou kcí z kamene hl přes 520 do 680 mm</t>
  </si>
  <si>
    <t>-89433076</t>
  </si>
  <si>
    <t>Řezání konstrukcí stěnovou pilou z kamene hloubka řezu přes 520 do 680 mm</t>
  </si>
  <si>
    <t>985111211</t>
  </si>
  <si>
    <t>Odsekání betonu stěn tl do 80 mm</t>
  </si>
  <si>
    <t>-336363890</t>
  </si>
  <si>
    <t>Odsekání vrstev betonu stěn, tloušťka odsekané vrstvy do 80 mm</t>
  </si>
  <si>
    <t>Odstranění přibetonávky tl 50mm</t>
  </si>
  <si>
    <t>5,7*8,2/2*2</t>
  </si>
  <si>
    <t>5,7*10,2/2*2</t>
  </si>
  <si>
    <t>zachovaná část čela klenby</t>
  </si>
  <si>
    <t>(6*1/2*2+2*0,8*4,5)*2</t>
  </si>
  <si>
    <t>985111221</t>
  </si>
  <si>
    <t>Odsekání betonu líce kleneb a podhledů tl do 80 mm</t>
  </si>
  <si>
    <t>-1685363501</t>
  </si>
  <si>
    <t>Odsekání vrstev betonu líce kleneb a podhledů, tloušťka odsekané vrstvy do 80 mm</t>
  </si>
  <si>
    <t>opěry klenby</t>
  </si>
  <si>
    <t>8*2,41*2</t>
  </si>
  <si>
    <t>líc klenby</t>
  </si>
  <si>
    <t>3,1415*2*8</t>
  </si>
  <si>
    <t>985121122</t>
  </si>
  <si>
    <t>Tryskání degradovaného betonu stěn a rubu kleneb vodou pod tlakem přes 300 do 1250 barů</t>
  </si>
  <si>
    <t>1593947913</t>
  </si>
  <si>
    <t>Tryskání degradovaného betonu stěn, rubu kleneb a podlah vodou pod tlakem přes 300 do 1 250 barů</t>
  </si>
  <si>
    <t>římsy na křídlech</t>
  </si>
  <si>
    <t>(8,2*2+10,2*2)*1,2*(0,6+0,1)</t>
  </si>
  <si>
    <t>985121222</t>
  </si>
  <si>
    <t>Tryskání degradovaného betonu líce kleneb vodou pod tlakem přes 300 do 1250 barů</t>
  </si>
  <si>
    <t>-1168113450</t>
  </si>
  <si>
    <t>Tryskání degradovaného betonu líce kleneb a podhledů vodou pod tlakem přes 300 do 1 250 barů</t>
  </si>
  <si>
    <t>985131111</t>
  </si>
  <si>
    <t>Očištění ploch stěn, rubu kleneb a podlah tlakovou vodou</t>
  </si>
  <si>
    <t>1611355106</t>
  </si>
  <si>
    <t>985132111</t>
  </si>
  <si>
    <t>Očištění ploch líce kleneb a podhledů tlakovou vodou</t>
  </si>
  <si>
    <t>2053983095</t>
  </si>
  <si>
    <t>71</t>
  </si>
  <si>
    <t>985142212</t>
  </si>
  <si>
    <t>Vysekání spojovací hmoty ze spár zdiva hl přes 40 mm dl přes 6 do 12 m/m2</t>
  </si>
  <si>
    <t>-683705332</t>
  </si>
  <si>
    <t>Vysekání spojovací hmoty ze spár zdiva včetně vyčištění hloubky spáry přes 40 mm délky spáry na 1 m2 upravované plochy přes 6 do 12 m</t>
  </si>
  <si>
    <t>72</t>
  </si>
  <si>
    <t>985211112</t>
  </si>
  <si>
    <t>Vyklínování uvolněných kamenů ve zdivu se spárami dl přes 6 do 12 m/m2</t>
  </si>
  <si>
    <t>-1042250228</t>
  </si>
  <si>
    <t>Vyklínování uvolněných kamenů zdiva úlomky kamene, popřípadě cihel délky spáry na 1 m2 upravované plochy přes 6 do 12 m</t>
  </si>
  <si>
    <t>potřeba odhadnuta na 20%</t>
  </si>
  <si>
    <t>(88,824+131,28)*0,2</t>
  </si>
  <si>
    <t>73</t>
  </si>
  <si>
    <t>985221112</t>
  </si>
  <si>
    <t>Doplnění zdiva kamenem do aktivované malty se spárami dl přes 6 do 12 m/m2</t>
  </si>
  <si>
    <t>2104936974</t>
  </si>
  <si>
    <t>Doplnění zdiva ručně do aktivované malty kamenem délky spáry na 1 m2 upravované plochy přes 6 do 12 m</t>
  </si>
  <si>
    <t>potřeba odhadnuta na 10%</t>
  </si>
  <si>
    <t>(88,824+131,28)*0,1*0,6</t>
  </si>
  <si>
    <t>74</t>
  </si>
  <si>
    <t>58381075</t>
  </si>
  <si>
    <t>haklík hrubý(1t=2,0m2)</t>
  </si>
  <si>
    <t>-1236507234</t>
  </si>
  <si>
    <t>(88,824+131,28)*0,1*0,6*2,4</t>
  </si>
  <si>
    <t>75</t>
  </si>
  <si>
    <t>985232112</t>
  </si>
  <si>
    <t>Hloubkové spárování zdiva aktivovanou maltou spára hl do 80 mm dl přes 6 do 12 m/m2</t>
  </si>
  <si>
    <t>1106032105</t>
  </si>
  <si>
    <t>Hloubkové spárování zdiva hloubky přes 40 do 80 mm aktivovanou maltou délky spáry na 1 m2 upravované plochy přes 6 do 12 m</t>
  </si>
  <si>
    <t>76</t>
  </si>
  <si>
    <t>985233121</t>
  </si>
  <si>
    <t>Úprava spár po spárování zdiva uhlazením spára dl přes 6 do 12 m/m2</t>
  </si>
  <si>
    <t>-1727611264</t>
  </si>
  <si>
    <t>Úprava spár po spárování zdiva kamenného nebo cihelného délky spáry na 1 m2 upravované plochy přes 6 do 12 m uhlazením</t>
  </si>
  <si>
    <t>77</t>
  </si>
  <si>
    <t>985311113</t>
  </si>
  <si>
    <t>Reprofilace stěn cementovou sanační maltou tl přes 20 do 30 mm</t>
  </si>
  <si>
    <t>1188590514</t>
  </si>
  <si>
    <t>Reprofilace betonu sanačními maltami na cementové bázi ručně stěn, tloušťky přes 20 do 30 mm</t>
  </si>
  <si>
    <t>lokální sanace říms na křídlech - potřeba odhadnuta na 10%</t>
  </si>
  <si>
    <t>((8,2*2+10,2*2)*1,2*(0,6+0,1))*0,1</t>
  </si>
  <si>
    <t>78</t>
  </si>
  <si>
    <t>985331215</t>
  </si>
  <si>
    <t>Dodatečné vlepování betonářské výztuže D 16 mm do chemické malty včetně vyvrtání otvoru</t>
  </si>
  <si>
    <t>-1066314208</t>
  </si>
  <si>
    <t>Dodatečné vlepování betonářské výztuže včetně vyvrtání a vyčištění otvoru chemickou maltou průměr výztuže 16 mm</t>
  </si>
  <si>
    <t xml:space="preserve">kotvení do čelních zdí (2x po 300mm) </t>
  </si>
  <si>
    <t>11/0,3*2</t>
  </si>
  <si>
    <t>74kotev pro každou římsu, délka vrtu 0,2m</t>
  </si>
  <si>
    <t>74*2*0,2</t>
  </si>
  <si>
    <t>79</t>
  </si>
  <si>
    <t>13021015</t>
  </si>
  <si>
    <t>tyč ocelová kruhová žebírková DIN 488 jakost B500B (10 505) výztuž do betonu D 16mm</t>
  </si>
  <si>
    <t>-2075799229</t>
  </si>
  <si>
    <t>81,5950920245399*0,00163 "Přepočtené koeficientem množství</t>
  </si>
  <si>
    <t>998</t>
  </si>
  <si>
    <t>Přesun hmot</t>
  </si>
  <si>
    <t>80</t>
  </si>
  <si>
    <t>998212111</t>
  </si>
  <si>
    <t>Přesun hmot pro mosty zděné, monolitické betonové nebo ocelové v do 20 m</t>
  </si>
  <si>
    <t>609922768</t>
  </si>
  <si>
    <t>Přesun hmot pro mosty zděné, betonové monolitické, spřažené ocelobetonové nebo kovové vodorovná dopravní vzdálenost do 100 m výška mostu do 20 m</t>
  </si>
  <si>
    <t>PSV</t>
  </si>
  <si>
    <t>Práce a dodávky PSV</t>
  </si>
  <si>
    <t>711</t>
  </si>
  <si>
    <t>Izolace proti vodě, vlhkosti a plynům</t>
  </si>
  <si>
    <t>81</t>
  </si>
  <si>
    <t>457451133</t>
  </si>
  <si>
    <t>Ochranná betonová vrstva na izolaci přesýpaných objektů tl 60 mm s výztuží sítí beton C 25/30</t>
  </si>
  <si>
    <t>972468585</t>
  </si>
  <si>
    <t>Ochranná betonová vrstva na izolaci přesýpaných objektů tloušťky 60 mm s vyhlazením povrchu s výztuží ze sítí C 25/30</t>
  </si>
  <si>
    <t>Tvrdá ochranná vrstva z betonu vyztuženého ocelovou sítí</t>
  </si>
  <si>
    <t>vodorovná plocha</t>
  </si>
  <si>
    <t>97,5</t>
  </si>
  <si>
    <t>svislá plocha</t>
  </si>
  <si>
    <t>2*11*0,3</t>
  </si>
  <si>
    <t>82</t>
  </si>
  <si>
    <t>711111001</t>
  </si>
  <si>
    <t>Provedení izolace proti zemní vlhkosti vodorovné za studena nátěrem penetračním</t>
  </si>
  <si>
    <t>147081687</t>
  </si>
  <si>
    <t>Provedení izolace proti zemní vlhkosti natěradly a tmely za studena na ploše vodorovné V nátěrem penetračním</t>
  </si>
  <si>
    <t>83</t>
  </si>
  <si>
    <t>711112001</t>
  </si>
  <si>
    <t>Provedení izolace proti zemní vlhkosti svislé za studena nátěrem penetračním</t>
  </si>
  <si>
    <t>351814341</t>
  </si>
  <si>
    <t>Provedení izolace proti zemní vlhkosti natěradly a tmely za studena na ploše svislé S nátěrem penetračním</t>
  </si>
  <si>
    <t>11163150</t>
  </si>
  <si>
    <t>lak penetrační asfaltový</t>
  </si>
  <si>
    <t>1219151160</t>
  </si>
  <si>
    <t>0,0003*(97,5+22)</t>
  </si>
  <si>
    <t>85</t>
  </si>
  <si>
    <t>711141559</t>
  </si>
  <si>
    <t>Provedení izolace proti zemní vlhkosti pásy přitavením vodorovné NAIP</t>
  </si>
  <si>
    <t>1261852213</t>
  </si>
  <si>
    <t>Provedení izolace proti zemní vlhkosti pásy přitavením NAIP na ploše vodorovné V</t>
  </si>
  <si>
    <t>7,5*13</t>
  </si>
  <si>
    <t>86</t>
  </si>
  <si>
    <t>711142559</t>
  </si>
  <si>
    <t>Provedení izolace proti zemní vlhkosti pásy přitavením svislé NAIP</t>
  </si>
  <si>
    <t>-11654955</t>
  </si>
  <si>
    <t>Provedení izolace proti zemní vlhkosti pásy přitavením NAIP na ploše svislé S</t>
  </si>
  <si>
    <t>2*(0,5+0,5)*11</t>
  </si>
  <si>
    <t>87</t>
  </si>
  <si>
    <t>62855002</t>
  </si>
  <si>
    <t>pás asfaltový natavitelný modifikovaný SBS s vložkou z polyesterové rohože a spalitelnou PE fólií nebo jemnozrnným minerálním posypem na horním povrchu tl 5,0mm</t>
  </si>
  <si>
    <t>2054691743</t>
  </si>
  <si>
    <t>přepočet koeficientem množství</t>
  </si>
  <si>
    <t>119,5*1,15</t>
  </si>
  <si>
    <t>88</t>
  </si>
  <si>
    <t>711491177</t>
  </si>
  <si>
    <t>Připevnění doplňků izolace proti vodě nerezovou lištou</t>
  </si>
  <si>
    <t>679863810</t>
  </si>
  <si>
    <t>Provedení doplňků izolace proti vodě textilií připevnění izolace nerezovou lištou</t>
  </si>
  <si>
    <t>2*11</t>
  </si>
  <si>
    <t>89</t>
  </si>
  <si>
    <t>311403421R</t>
  </si>
  <si>
    <t>vrut nerez 5x70mm</t>
  </si>
  <si>
    <t>100 kus</t>
  </si>
  <si>
    <t>-1946605268</t>
  </si>
  <si>
    <t>vrtu do hmoždinek rozteč max 300mm</t>
  </si>
  <si>
    <t>11/0,3</t>
  </si>
  <si>
    <t>2*37/100</t>
  </si>
  <si>
    <t>90</t>
  </si>
  <si>
    <t>69334025R</t>
  </si>
  <si>
    <t>lišta nerez výška 50mm, tl. 5mm</t>
  </si>
  <si>
    <t>1068666044</t>
  </si>
  <si>
    <t>91</t>
  </si>
  <si>
    <t>711491571</t>
  </si>
  <si>
    <t>Provedení izolace proti vodě volně položenou pojistně hydroizolační fólií na svislé ploše</t>
  </si>
  <si>
    <t>1914192845</t>
  </si>
  <si>
    <t>Provedení pojistné izolace proti vodě fólií položenou volně s přelepením spojů na ploše svislé S</t>
  </si>
  <si>
    <t>92</t>
  </si>
  <si>
    <t>28323080</t>
  </si>
  <si>
    <t>fólie LDPE (900 kg/m3) pro stavbu železnic tl 2mm</t>
  </si>
  <si>
    <t>92912666</t>
  </si>
  <si>
    <t>104,1*1,15</t>
  </si>
  <si>
    <t>93</t>
  </si>
  <si>
    <t>711691172</t>
  </si>
  <si>
    <t>Provedení rubové hydroizolace podchodů ochranné vrstvy z textilie</t>
  </si>
  <si>
    <t>-383119078</t>
  </si>
  <si>
    <t>Provedení izolace podchodů a objektů v podzemí, tunelů a štol ostatní opěr nebo kleneb rubové z textilií vrstvy ochranné</t>
  </si>
  <si>
    <t>94</t>
  </si>
  <si>
    <t>69311082</t>
  </si>
  <si>
    <t>geotextilie netkaná separační, ochranná, filtrační, drenážní PP 500g/m2</t>
  </si>
  <si>
    <t>141947020</t>
  </si>
  <si>
    <t>95</t>
  </si>
  <si>
    <t>711713116</t>
  </si>
  <si>
    <t>Izolace proti vodě provedení detailů spár 20 x 30 mm za studena tmelem</t>
  </si>
  <si>
    <t>-1215355175</t>
  </si>
  <si>
    <t>Provedení detailů natěradly a tmely za studena tmelem asfaltovým, spár průřezu 20 x 30 mm</t>
  </si>
  <si>
    <t>96</t>
  </si>
  <si>
    <t>24638020</t>
  </si>
  <si>
    <t>tmel bitumenový izolační trvale pružný</t>
  </si>
  <si>
    <t>-214417873</t>
  </si>
  <si>
    <t>22*0,777 "Přepočtené koeficientem množství</t>
  </si>
  <si>
    <t>97</t>
  </si>
  <si>
    <t>931992124</t>
  </si>
  <si>
    <t>Výplň dilatačních spár z extrudovaného polystyrénu tl 50 mm</t>
  </si>
  <si>
    <t>-1159684654</t>
  </si>
  <si>
    <t>Výplň dilatačních spár z polystyrenu extrudovaného, tloušťky 50 mm</t>
  </si>
  <si>
    <t>Ochrana svislé části izolace tl. 50mm, výška 105mm</t>
  </si>
  <si>
    <t>2*11*0,105</t>
  </si>
  <si>
    <t>98</t>
  </si>
  <si>
    <t>998711101</t>
  </si>
  <si>
    <t>Přesun hmot tonážní pro izolace proti vodě, vlhkosti a plynům v objektech v do 6 m</t>
  </si>
  <si>
    <t>1238806213</t>
  </si>
  <si>
    <t>Přesun hmot pro izolace proti vodě, vlhkosti a plynům stanovený z hmotnosti přesunovaného materiálu vodorovná dopravní vzdálenost do 50 m základní v objektech výšky do 6 m</t>
  </si>
  <si>
    <t>99</t>
  </si>
  <si>
    <t>998711199</t>
  </si>
  <si>
    <t>Příplatek k přesunu hmot tonážnímu pro izolace proti vodě, vlhkosti a plynům za zvětšený přesun ZKD 1000 m</t>
  </si>
  <si>
    <t>642788650</t>
  </si>
  <si>
    <t>Přesun hmot pro izolace proti vodě, vlhkosti a plynům stanovený z hmotnosti přesunovaného materiálu vodorovná dopravní vzdálenost do 50 m Příplatek k cenám za zvětšený přesun přes vymezenou vodorovnou dopravní vzdálenost za každých dalších započatých 1000 m</t>
  </si>
  <si>
    <t>100</t>
  </si>
  <si>
    <t>011514000</t>
  </si>
  <si>
    <t>Stavebně-technický průzkum</t>
  </si>
  <si>
    <t>soubor</t>
  </si>
  <si>
    <t>262144</t>
  </si>
  <si>
    <t>760405408</t>
  </si>
  <si>
    <t>Zhodnocení stavu konstrukce po odstranění přibetonávky pro případnou úpravu navržené technologie.</t>
  </si>
  <si>
    <t>101</t>
  </si>
  <si>
    <t>013244000</t>
  </si>
  <si>
    <t>Dokumentace pro provádění stavby</t>
  </si>
  <si>
    <t>-584794517</t>
  </si>
  <si>
    <t>Dopracování detailů nutných pro realizaci.</t>
  </si>
  <si>
    <t>102</t>
  </si>
  <si>
    <t>013294000</t>
  </si>
  <si>
    <t>Ostatní dokumentace stavby</t>
  </si>
  <si>
    <t>1153444472</t>
  </si>
  <si>
    <t>Zajištění povodňového a havarijního plánu.</t>
  </si>
  <si>
    <t>103</t>
  </si>
  <si>
    <t>013294000R1</t>
  </si>
  <si>
    <t>Ostatní dokumentace stavby - Mostní list</t>
  </si>
  <si>
    <t>-499529390</t>
  </si>
  <si>
    <t>104</t>
  </si>
  <si>
    <t>013294000R2</t>
  </si>
  <si>
    <t>Ostatní dokumentace stavby - Hlavní mostní prohlídka</t>
  </si>
  <si>
    <t>-1084215731</t>
  </si>
  <si>
    <t>105</t>
  </si>
  <si>
    <t>020001000</t>
  </si>
  <si>
    <t>Příprava staveniště</t>
  </si>
  <si>
    <t>-2103826456</t>
  </si>
  <si>
    <t>106</t>
  </si>
  <si>
    <t>032002000</t>
  </si>
  <si>
    <t>Vybavení staveniště</t>
  </si>
  <si>
    <t>-864306277</t>
  </si>
  <si>
    <t>107</t>
  </si>
  <si>
    <t>034002000</t>
  </si>
  <si>
    <t>Zabezpečení staveniště</t>
  </si>
  <si>
    <t>413143130</t>
  </si>
  <si>
    <t>Oplocení a hlídání staveniště.</t>
  </si>
  <si>
    <t>108</t>
  </si>
  <si>
    <t>034703000</t>
  </si>
  <si>
    <t>Ochranné konstrukce</t>
  </si>
  <si>
    <t>333675454</t>
  </si>
  <si>
    <t>Zajištění bezpečného převedení dopravy a chodců pod rekonstruovanou klenbou.</t>
  </si>
  <si>
    <t>109</t>
  </si>
  <si>
    <t>035002000</t>
  </si>
  <si>
    <t>Pronájem ploch, objektů</t>
  </si>
  <si>
    <t>-10133033</t>
  </si>
  <si>
    <t>110</t>
  </si>
  <si>
    <t>039002000</t>
  </si>
  <si>
    <t>Zrušení zařízení staveniště</t>
  </si>
  <si>
    <t>-655818779</t>
  </si>
  <si>
    <t>111</t>
  </si>
  <si>
    <t>072103000</t>
  </si>
  <si>
    <t>Silniční provoz - projednání DIO a zajištění DIR</t>
  </si>
  <si>
    <t>311035578</t>
  </si>
  <si>
    <t>112</t>
  </si>
  <si>
    <t>072203000</t>
  </si>
  <si>
    <t>Silniční provoz - zajištění DIO (dopravní značení)</t>
  </si>
  <si>
    <t>1678674085</t>
  </si>
  <si>
    <t>SO 01-20-02 - Železniční most v evid. km 12,684</t>
  </si>
  <si>
    <t>336034020</t>
  </si>
  <si>
    <t>50+225</t>
  </si>
  <si>
    <t>113151111</t>
  </si>
  <si>
    <t>Rozebrání zpevněných ploch ze silničních dílců</t>
  </si>
  <si>
    <t>-1480483877</t>
  </si>
  <si>
    <t>Rozebírání zpevněných ploch s přemístěním na skládku na vzdálenost do 20 m nebo s naložením na dopravní prostředek ze silničních panelů</t>
  </si>
  <si>
    <t>Přístupová cesta</t>
  </si>
  <si>
    <t>(35+10)*3</t>
  </si>
  <si>
    <t>113152112</t>
  </si>
  <si>
    <t>Odstranění podkladů zpevněných ploch z kameniva drceného</t>
  </si>
  <si>
    <t>-1224089684</t>
  </si>
  <si>
    <t>Odstranění podkladů zpevněných ploch s přemístěním na skládku na vzdálenost do 20 m nebo s naložením na dopravní prostředek z kameniva drceného</t>
  </si>
  <si>
    <t>(35+10)*(3+2*0,15)*0,1</t>
  </si>
  <si>
    <t>113311121</t>
  </si>
  <si>
    <t>Odstranění geotextilií v komunikacích</t>
  </si>
  <si>
    <t>-138977186</t>
  </si>
  <si>
    <t>Odstranění geosyntetik s uložením na vzdálenost do 20 m nebo naložením na dopravní prostředek geotextilie</t>
  </si>
  <si>
    <t>(35+10)*(3+2*0,25)</t>
  </si>
  <si>
    <t>475423816</t>
  </si>
  <si>
    <t>Zajištění a ochrana kabelového vedení SŽ a 2 ČD Telematika.</t>
  </si>
  <si>
    <t>3*17</t>
  </si>
  <si>
    <t>582054151</t>
  </si>
  <si>
    <t>17*0,395*6,2</t>
  </si>
  <si>
    <t>5,0*6,5*0,2+5,0*6,5*0,3</t>
  </si>
  <si>
    <t>1377811531</t>
  </si>
  <si>
    <t>1016011451</t>
  </si>
  <si>
    <t>přehutnění ponechaného zásypu klenby</t>
  </si>
  <si>
    <t>17*7,09</t>
  </si>
  <si>
    <t>5,0*6,5+5,0*6,5</t>
  </si>
  <si>
    <t>1149387639</t>
  </si>
  <si>
    <t>30,4</t>
  </si>
  <si>
    <t>1417051068</t>
  </si>
  <si>
    <t>46,65</t>
  </si>
  <si>
    <t>1702562027</t>
  </si>
  <si>
    <t>46,65*2,1</t>
  </si>
  <si>
    <t>-1167097982</t>
  </si>
  <si>
    <t>(10,25*2+15,0*2)*2,5*1,2</t>
  </si>
  <si>
    <t>1962618416</t>
  </si>
  <si>
    <t>-1338194636</t>
  </si>
  <si>
    <t>151,5*0,025 "Přepočtené koeficientem množství</t>
  </si>
  <si>
    <t>-679325437</t>
  </si>
  <si>
    <t>-1048322252</t>
  </si>
  <si>
    <t>151,5*0,025</t>
  </si>
  <si>
    <t>-1006404392</t>
  </si>
  <si>
    <t>991366176</t>
  </si>
  <si>
    <t>756802390</t>
  </si>
  <si>
    <t>243595690</t>
  </si>
  <si>
    <t>-391189111</t>
  </si>
  <si>
    <t>-1092157665</t>
  </si>
  <si>
    <t>1284036078</t>
  </si>
  <si>
    <t>-1009898344</t>
  </si>
  <si>
    <t>275321117</t>
  </si>
  <si>
    <t>Základové patky a bloky mostních konstrukcí ze ŽB C 25/30</t>
  </si>
  <si>
    <t>211107361</t>
  </si>
  <si>
    <t>Základové konstrukce z betonu železového patky a bloky ve výkopu nebo na hlavách pilot C 25/30</t>
  </si>
  <si>
    <t>0,8*4</t>
  </si>
  <si>
    <t>275321191</t>
  </si>
  <si>
    <t>Příplatek k základovým patkám a blokům mostních konstrukcí ze ŽB za betonáž malého rozsahu do 25 m3</t>
  </si>
  <si>
    <t>-1289247516</t>
  </si>
  <si>
    <t>Základové konstrukce z betonu železového Příplatek k cenám za betonáž malého rozsahu do 25 m3</t>
  </si>
  <si>
    <t>1302181278</t>
  </si>
  <si>
    <t>(0,8*0,65+0,8*1*2)*4</t>
  </si>
  <si>
    <t>806323184</t>
  </si>
  <si>
    <t>275361116</t>
  </si>
  <si>
    <t>Výztuž základových patek a bloků z betonářské oceli 10 505</t>
  </si>
  <si>
    <t>-830144919</t>
  </si>
  <si>
    <t>Výztuž základových konstrukcí patek a bloků z betonářské oceli 10 505 (R) nebo BSt 500</t>
  </si>
  <si>
    <t>0,15*3,2</t>
  </si>
  <si>
    <t>291111111</t>
  </si>
  <si>
    <t>Podklad pro zpevněné plochy z kameniva drceného 0 až 63 mm</t>
  </si>
  <si>
    <t>-903521633</t>
  </si>
  <si>
    <t>Podklad pro zpevněné plochy s rozprostřením a s hutněním z kameniva drceného frakce 0 - 63 mm</t>
  </si>
  <si>
    <t>291211111</t>
  </si>
  <si>
    <t>Zřízení plochy ze silničních panelů do lože tl 50 mm z kameniva</t>
  </si>
  <si>
    <t>-1126751083</t>
  </si>
  <si>
    <t>Zřízení zpevněné plochy ze silničních panelů osazených do lože tl. 50 mm z kameniva</t>
  </si>
  <si>
    <t>59381006</t>
  </si>
  <si>
    <t>panel silniční 3,00x1,00x0,215m</t>
  </si>
  <si>
    <t>262659584</t>
  </si>
  <si>
    <t>(35+10)*3/(3*1)</t>
  </si>
  <si>
    <t>586786980</t>
  </si>
  <si>
    <t>((10,25*2+15,0*2)*1,2*(0,6))*0,1*0,2</t>
  </si>
  <si>
    <t>-743749861</t>
  </si>
  <si>
    <t>ŽB římsy C 30/37 XF2, XD1</t>
  </si>
  <si>
    <t>(0,174+0,22)*11</t>
  </si>
  <si>
    <t>-102931377</t>
  </si>
  <si>
    <t>2084177112</t>
  </si>
  <si>
    <t>2*(0,1+0,3+0,145+0,07+0,125)*11+4*0,7*0,3</t>
  </si>
  <si>
    <t>1641836351</t>
  </si>
  <si>
    <t>1735247089</t>
  </si>
  <si>
    <t>0,15*4,334</t>
  </si>
  <si>
    <t>-1921760586</t>
  </si>
  <si>
    <t>4*1,345</t>
  </si>
  <si>
    <t>-233181956</t>
  </si>
  <si>
    <t>ŽB deska tl. 100mm (max 260mm) C 30/37 XF2, XD1</t>
  </si>
  <si>
    <t>12,5*0,207*6,8</t>
  </si>
  <si>
    <t>1442127757</t>
  </si>
  <si>
    <t>-419058667</t>
  </si>
  <si>
    <t>7,09*0,35*2+1,75*0,3*4</t>
  </si>
  <si>
    <t>260606840</t>
  </si>
  <si>
    <t>-939135360</t>
  </si>
  <si>
    <t>0,15*17,595</t>
  </si>
  <si>
    <t>1529162407</t>
  </si>
  <si>
    <t>593568772</t>
  </si>
  <si>
    <t>409182808</t>
  </si>
  <si>
    <t>578236585</t>
  </si>
  <si>
    <t>1391492802</t>
  </si>
  <si>
    <t>-1498503456</t>
  </si>
  <si>
    <t>1238001594</t>
  </si>
  <si>
    <t>283543331</t>
  </si>
  <si>
    <t>-564040781</t>
  </si>
  <si>
    <t>919726122</t>
  </si>
  <si>
    <t>Geotextilie pro ochranu, separaci a filtraci netkaná měrná hm přes 200 do 300 g/m2</t>
  </si>
  <si>
    <t>-1641215133</t>
  </si>
  <si>
    <t>Geotextilie netkaná pro ochranu, separaci nebo filtraci měrná hmotnost přes 200 do 300 g/m2</t>
  </si>
  <si>
    <t>-1566192411</t>
  </si>
  <si>
    <t>1976139999</t>
  </si>
  <si>
    <t>(35+10)*5</t>
  </si>
  <si>
    <t>668178512</t>
  </si>
  <si>
    <t>4*8*5</t>
  </si>
  <si>
    <t>(10,25*2)*6/2+(15,0*2)*6,4/2</t>
  </si>
  <si>
    <t>772436197</t>
  </si>
  <si>
    <t>317,5*2*30</t>
  </si>
  <si>
    <t>1152255529</t>
  </si>
  <si>
    <t>-856047839</t>
  </si>
  <si>
    <t>Ubourání kamenných říms</t>
  </si>
  <si>
    <t>(0,77*0,26+0,765*0,15)*9,0</t>
  </si>
  <si>
    <t>1074761450</t>
  </si>
  <si>
    <t>9,25</t>
  </si>
  <si>
    <t>1427763947</t>
  </si>
  <si>
    <t>7,5*10,25/2*2</t>
  </si>
  <si>
    <t>7,9*15,0/2*2</t>
  </si>
  <si>
    <t>(10,25*2+15,0*2)*1,2*(0,6+0,1)</t>
  </si>
  <si>
    <t>13*2</t>
  </si>
  <si>
    <t>-757648821</t>
  </si>
  <si>
    <t>8*(4,005+0,5)*2</t>
  </si>
  <si>
    <t>-1710900069</t>
  </si>
  <si>
    <t>1891039346</t>
  </si>
  <si>
    <t>-1120249463</t>
  </si>
  <si>
    <t>přespárování zdiva - potřeba odhadnuta na 20%</t>
  </si>
  <si>
    <t>343,719*0,2</t>
  </si>
  <si>
    <t>471876793</t>
  </si>
  <si>
    <t>68,744*0,2</t>
  </si>
  <si>
    <t>-2034080918</t>
  </si>
  <si>
    <t>potřeba odhadnuta na 2%</t>
  </si>
  <si>
    <t>343,719*0,02*0,6</t>
  </si>
  <si>
    <t>-894227825</t>
  </si>
  <si>
    <t>343,719*0,02*0,6*2,4</t>
  </si>
  <si>
    <t>705508928</t>
  </si>
  <si>
    <t>-321734572</t>
  </si>
  <si>
    <t>985241110</t>
  </si>
  <si>
    <t>Plombování zdiva betonem s upěchováním včetně vybourání narušeného zdiva do 1 m3</t>
  </si>
  <si>
    <t>811090180</t>
  </si>
  <si>
    <t>Plombování zdiva včetně vybourání narušeného zdiva betonem s upěchováním, objemu do 1 m3</t>
  </si>
  <si>
    <t>oprava odražené hrany na okrajích opěry o1 (ve spodní části) - cca 0,5m2</t>
  </si>
  <si>
    <t>0,5*0,4</t>
  </si>
  <si>
    <t>524522418</t>
  </si>
  <si>
    <t>((10,25*2+15,0*2)*1,2*(0,6+0,1))*0,1</t>
  </si>
  <si>
    <t>985331214</t>
  </si>
  <si>
    <t>Dodatečné vlepování betonářské výztuže D 14 mm do chemické malty včetně vyvrtání otvoru</t>
  </si>
  <si>
    <t>936272974</t>
  </si>
  <si>
    <t>Dodatečné vlepování betonářské výztuže včetně vyvrtání a vyčištění otvoru chemickou maltou průměr výztuže 14 mm</t>
  </si>
  <si>
    <t>13021014</t>
  </si>
  <si>
    <t>tyč ocelová kruhová žebírková DIN 488 jakost B500B (10 505) výztuž do betonu D 14mm</t>
  </si>
  <si>
    <t>-1285243580</t>
  </si>
  <si>
    <t>82,258064516129*0,00124 "Přepočtené koeficientem množství</t>
  </si>
  <si>
    <t>-305390534</t>
  </si>
  <si>
    <t>-1900776148</t>
  </si>
  <si>
    <t>11,6*6,65</t>
  </si>
  <si>
    <t>711131101</t>
  </si>
  <si>
    <t>Provedení izolace proti zemní vlhkosti pásy na sucho vodorovné AIP nebo tkaninou</t>
  </si>
  <si>
    <t>-1871492352</t>
  </si>
  <si>
    <t>Provedení izolace proti zemní vlhkosti pásy na sucho AIP nebo tkaniny na ploše vodorovné V</t>
  </si>
  <si>
    <t>Asfaltová pásová hydroizolace</t>
  </si>
  <si>
    <t>13,0*6,65</t>
  </si>
  <si>
    <t>711132101</t>
  </si>
  <si>
    <t>Provedení izolace proti zemní vlhkosti pásy na sucho svislé AIP nebo tkaninou</t>
  </si>
  <si>
    <t>-1291575526</t>
  </si>
  <si>
    <t>Provedení izolace proti zemní vlhkosti pásy na sucho AIP nebo tkaniny na ploše svislé S</t>
  </si>
  <si>
    <t>11*(0,6+(0,15+0,2+0,1))</t>
  </si>
  <si>
    <t>62821109</t>
  </si>
  <si>
    <t>asfaltový pás separační s krycí vrstvou tl do 1,0mm, typu R</t>
  </si>
  <si>
    <t>1041918578</t>
  </si>
  <si>
    <t>86,45</t>
  </si>
  <si>
    <t>11,55</t>
  </si>
  <si>
    <t>98*1,15</t>
  </si>
  <si>
    <t>711491171</t>
  </si>
  <si>
    <t>Provedení doplňků izolace proti vodě na vodorovné ploše z textilií vrstva podkladní</t>
  </si>
  <si>
    <t>79452539</t>
  </si>
  <si>
    <t>Provedení doplňků izolace proti vodě textilií na ploše vodorovné V vrstva podkladní</t>
  </si>
  <si>
    <t>Přípravná vrstva</t>
  </si>
  <si>
    <t>711491271</t>
  </si>
  <si>
    <t>Provedení doplňků izolace proti vodě na ploše svislé z textilií vrstva podkladní</t>
  </si>
  <si>
    <t>145374438</t>
  </si>
  <si>
    <t>Provedení doplňků izolace proti vodě textilií na ploše svislé S vrstva podkladní</t>
  </si>
  <si>
    <t>69311081</t>
  </si>
  <si>
    <t>geotextilie netkaná separační, ochranná, filtrační, drenážní PES 300g/m2</t>
  </si>
  <si>
    <t>1703698293</t>
  </si>
  <si>
    <t>-1326508545</t>
  </si>
  <si>
    <t>65110717</t>
  </si>
  <si>
    <t>-1067048516</t>
  </si>
  <si>
    <t>711491471</t>
  </si>
  <si>
    <t>Provedení izolace proti vodě volně položenou pojistně hydroizolační fólií na vodorovné ploše</t>
  </si>
  <si>
    <t>125171502</t>
  </si>
  <si>
    <t>Provedení pojistné izolace proti vodě fólií položenou volně s přelepením spojů na ploše vodorovné V</t>
  </si>
  <si>
    <t>-744140691</t>
  </si>
  <si>
    <t>77,14</t>
  </si>
  <si>
    <t>77,14*1,15</t>
  </si>
  <si>
    <t>-2019160438</t>
  </si>
  <si>
    <t>86,45+11,55</t>
  </si>
  <si>
    <t>-759345037</t>
  </si>
  <si>
    <t>373673141</t>
  </si>
  <si>
    <t>-1466194417</t>
  </si>
  <si>
    <t>-701960037</t>
  </si>
  <si>
    <t>-79160807</t>
  </si>
  <si>
    <t>672107051</t>
  </si>
  <si>
    <t>013244000.1</t>
  </si>
  <si>
    <t>-559124270</t>
  </si>
  <si>
    <t>-1038665464</t>
  </si>
  <si>
    <t>881833215</t>
  </si>
  <si>
    <t>322664646</t>
  </si>
  <si>
    <t>-830138010</t>
  </si>
  <si>
    <t>-902381140</t>
  </si>
  <si>
    <t>-1193738765</t>
  </si>
  <si>
    <t>1641517291</t>
  </si>
  <si>
    <t>-1701193953</t>
  </si>
  <si>
    <t>1677429044</t>
  </si>
  <si>
    <t>A1</t>
  </si>
  <si>
    <t>Výkopy</t>
  </si>
  <si>
    <t>1014,085</t>
  </si>
  <si>
    <t>BP1</t>
  </si>
  <si>
    <t>Bednení prahů</t>
  </si>
  <si>
    <t>82,68</t>
  </si>
  <si>
    <t>BR1</t>
  </si>
  <si>
    <t>27,015</t>
  </si>
  <si>
    <t>BZ1</t>
  </si>
  <si>
    <t>Bednení betonu pod konstrukcemi</t>
  </si>
  <si>
    <t>121,6</t>
  </si>
  <si>
    <t>I1</t>
  </si>
  <si>
    <t>Izolace nátěrem</t>
  </si>
  <si>
    <t>170,175</t>
  </si>
  <si>
    <t>Z1</t>
  </si>
  <si>
    <t>27,847</t>
  </si>
  <si>
    <t>SO 01-20-03 - Železniční most v evid. km 12,888</t>
  </si>
  <si>
    <t xml:space="preserve">    8 - Trubní vedení</t>
  </si>
  <si>
    <t>-999586657</t>
  </si>
  <si>
    <t>113105113</t>
  </si>
  <si>
    <t>Rozebrání dlažeb z lomového kamene kladených na MC vyspárované MC</t>
  </si>
  <si>
    <t>1468035698</t>
  </si>
  <si>
    <t>Rozebrání dlažeb z lomového kamene s přemístěním hmot na skládku na vzdálenost do 3 m nebo s naložením na dopravní prostředek, kladených do cementové malty se spárami zalitými cementovou maltou</t>
  </si>
  <si>
    <t>"kamenná dlažba za mostem = "45,00</t>
  </si>
  <si>
    <t>115001105</t>
  </si>
  <si>
    <t>Převedení vody potrubím DN přes 300 do 600</t>
  </si>
  <si>
    <t>1502661219</t>
  </si>
  <si>
    <t>Převedení vody potrubím průměru DN přes 300 do 600</t>
  </si>
  <si>
    <t>"odvodnění ŘSD po dobu stavby = "2*10,00</t>
  </si>
  <si>
    <t>115001106</t>
  </si>
  <si>
    <t>Převedení vody potrubím DN přes 600 do 900</t>
  </si>
  <si>
    <t>-1587373210</t>
  </si>
  <si>
    <t>Převedení vody potrubím průměru DN přes 600 do 900</t>
  </si>
  <si>
    <t>115101202</t>
  </si>
  <si>
    <t>Čerpání vody na dopravní výšku do 10 m průměrný přítok přes 500 do 1 000 l/min</t>
  </si>
  <si>
    <t>hod</t>
  </si>
  <si>
    <t>233327104</t>
  </si>
  <si>
    <t>Čerpání vody na dopravní výšku do 10 m s uvažovaným průměrným přítokem přes 500 do 1 000 l/min</t>
  </si>
  <si>
    <t>2*15*24</t>
  </si>
  <si>
    <t>122252503</t>
  </si>
  <si>
    <t>Odkopávky a prokopávky nezapažené pro spodní stavbu železnic v hornině třídy těžitelnosti I skupiny 3 objem do 5000 m3 strojně</t>
  </si>
  <si>
    <t>-444018536</t>
  </si>
  <si>
    <t>Odkopávky a prokopávky nezapažené pro spodní stavbu železnic strojně v hornině třídy těžitelnosti I skupiny 3 přes 1 000 do 5 000 m3</t>
  </si>
  <si>
    <t>"výpočet výkopu (odečteno z CADu) =" 309,00*4,75</t>
  </si>
  <si>
    <t>"odpočet stáv. most =" (-1)*(6,15*5,40*8,00)</t>
  </si>
  <si>
    <t>"odpočet stáv. křídla =" (-1)*((6,70*1,50*4,20)+(7,30*1,50*4,20)+(4,70*1,50*4,30)+(4,60*1,50*4,30))</t>
  </si>
  <si>
    <t>"odpočet potrubí ŘSD = "(-1)*(1,15*20,00)</t>
  </si>
  <si>
    <t>"odpočet šachty ŘSD =" (-1)*(2,80*2,40*2,50)</t>
  </si>
  <si>
    <t>122452508</t>
  </si>
  <si>
    <t>Příplatek k odkopávkám nezapaženým pro spodní stavbu železnic v hornině třídy těžitelnosti II skupiny 5 za ztížení při rekonstrukci</t>
  </si>
  <si>
    <t>-1480849946</t>
  </si>
  <si>
    <t>Odkopávky a prokopávky nezapažené pro spodní stavbu železnic strojně v hornině třídy těžitelnosti II skupiny 5 Příplatek k cenám za ztížení při rekonstrukcích</t>
  </si>
  <si>
    <t>125703302</t>
  </si>
  <si>
    <t>Čištění melioračních kanálů od naplavenin tl do 250 mm dno zpevněné kamenem</t>
  </si>
  <si>
    <t>169308367</t>
  </si>
  <si>
    <t>Čištění melioračních kanálů s úpravou svahu do výšky naplavené vrstvy tloušťky naplavené vrstvy do 250 mm, se dnem zpevněným lomovým kamenem</t>
  </si>
  <si>
    <t>"pročištění příkopů podél trati = "2*10,00*(1,00+0,50+1,00)*0,25</t>
  </si>
  <si>
    <t>153191121</t>
  </si>
  <si>
    <t>Zřízení těsnění hradicích stěn ze zhutněné sypaniny</t>
  </si>
  <si>
    <t>-1651937190</t>
  </si>
  <si>
    <t>Těsnění hradicích stěn nepropustnou hrázkou ze zhutněné sypaniny při stěně nebo nepropustnou výplní ze zhutněné sypaniny mezi stěnami zřízení</t>
  </si>
  <si>
    <t>"hrázka na vtoku = "2,50*1,50*7,50</t>
  </si>
  <si>
    <t>"hrázka na výtoku = "2,00*1,25*5,00</t>
  </si>
  <si>
    <t>58125110</t>
  </si>
  <si>
    <t>jíl surový kusový</t>
  </si>
  <si>
    <t>819747965</t>
  </si>
  <si>
    <t>2*40,625</t>
  </si>
  <si>
    <t>153191131</t>
  </si>
  <si>
    <t>Odstranění těsnění hradicích stěn ze zhutněné sypaniny</t>
  </si>
  <si>
    <t>-2082259145</t>
  </si>
  <si>
    <t>Těsnění hradicích stěn nepropustnou hrázkou ze zhutněné sypaniny při stěně nebo nepropustnou výplní ze zhutněné sypaniny mezi stěnami odstranění</t>
  </si>
  <si>
    <t>40,625</t>
  </si>
  <si>
    <t>1750676982</t>
  </si>
  <si>
    <t>6*4,5</t>
  </si>
  <si>
    <t>174111311</t>
  </si>
  <si>
    <t>Zásyp sypaninou se zhutněním přes 3 m3 pro spodní stavbu železnic</t>
  </si>
  <si>
    <t>99317081</t>
  </si>
  <si>
    <t>Zásyp sypaninou pro spodní stavbu železnic objemu přes 3 m3 se zhutněním</t>
  </si>
  <si>
    <t>"výpočet zásypů(odečteno z CADu) =" 743,006</t>
  </si>
  <si>
    <t>58337344</t>
  </si>
  <si>
    <t>štěrkopísek frakce 0/32</t>
  </si>
  <si>
    <t>822315108</t>
  </si>
  <si>
    <t>743,006*1,8</t>
  </si>
  <si>
    <t>212752102</t>
  </si>
  <si>
    <t>Trativod z drenážních trubek korugovaných PE-HD SN 4 perforace 360° včetně lože otevřený výkop DN 150 pro liniové stavby</t>
  </si>
  <si>
    <t>714810860</t>
  </si>
  <si>
    <t>Trativody z drenážních trubek pro liniové stavby a komunikace se zřízením štěrkového lože pod trubky a s jejich obsypem v otevřeném výkopu trubka korugovaná sendvičová PE-HD SN 4 celoperforovaná 360° DN 150</t>
  </si>
  <si>
    <t>2*17,5</t>
  </si>
  <si>
    <t>273354111</t>
  </si>
  <si>
    <t>Bednění základových desek - zřízení</t>
  </si>
  <si>
    <t>1529452449</t>
  </si>
  <si>
    <t>Bednění základových konstrukcí desek zřízení</t>
  </si>
  <si>
    <t>"pod IZM rámy (odečteno z CADu) =" (2*(6,6+4))*0,4+(2*(10,1+7,6))*0,6</t>
  </si>
  <si>
    <t>"pod křídlem K1P (odečteno z CADu) = "(8,6+8,6+3,7+3,7)*0,6+(7,9+7,9+3,1+3,1)*0,4</t>
  </si>
  <si>
    <t>"pod křídlem K1L (odečteno z CADu) = "(5,6+5,6+3,1+3,1)*0,6+(4,6+4,6+2,5+2,5)*0,4</t>
  </si>
  <si>
    <t>"pod křídlem K2P (odečteno z CADu) = "(10,6+10,6+3,7+3,7)*0,6+(9,8+9,8+3,1+3,1)*0,4</t>
  </si>
  <si>
    <t>"pod křídlem K2L (odečteno z CADu) = "(5,1+5,1+3,1+3,1)*0,6+(4,1+4,1+2,5+2,5)*0,4</t>
  </si>
  <si>
    <t>"těsnící vrstva pod izolací"  0,40*2*(3+3+6)</t>
  </si>
  <si>
    <t>273354211</t>
  </si>
  <si>
    <t>Bednění základových desek - odstranění</t>
  </si>
  <si>
    <t>-318691277</t>
  </si>
  <si>
    <t>Bednění základových konstrukcí desek odstranění bednění</t>
  </si>
  <si>
    <t>273361116</t>
  </si>
  <si>
    <t>Výztuž základových desek z betonářské oceli 10 505</t>
  </si>
  <si>
    <t>176415317</t>
  </si>
  <si>
    <t>Výztuž základových konstrukcí desek z betonářské oceli 10 505 (R) nebo BSt 500</t>
  </si>
  <si>
    <t>0,085*35,543</t>
  </si>
  <si>
    <t>754016259</t>
  </si>
  <si>
    <t>"dlažba před mostem = "(1,70+3,50+2,75)*0,60*0,30</t>
  </si>
  <si>
    <t>"dlažba za mostem = "(4,00+2,75+2,25)*0,60*0,30</t>
  </si>
  <si>
    <t>"dlažba podél křídla K1P = "(5,65+(9,25*1,2)+4,00)*0,60*0,30</t>
  </si>
  <si>
    <t>"dlažba podél křídla K2P = "(8,25+(13,50*1,2)+6,75)*0,60*0,30</t>
  </si>
  <si>
    <t>1854545632</t>
  </si>
  <si>
    <t>-1721656501</t>
  </si>
  <si>
    <t>"dlažba před mostem = "(1,70+3,50+2,75)*0,60*2</t>
  </si>
  <si>
    <t>"dlažba za mostem = "(4,00+2,75+2,25)*0,60*2</t>
  </si>
  <si>
    <t>"dlažba podél křídla K1P = "(5,65+(9,25*1,2)+4,00)*0,60*2</t>
  </si>
  <si>
    <t>"dlažba podél křídla K2P = "(8,25+(13,50*1,2)+6,75)*0,60*2</t>
  </si>
  <si>
    <t>291221774</t>
  </si>
  <si>
    <t>938205931</t>
  </si>
  <si>
    <t>"římsy na rámech =" (4,15+3,70)*((0,35*0,35)+(0,50*0,25))</t>
  </si>
  <si>
    <t>"římsy na křídlech = "0,45*0,25*(4,597+5,07+6,035+10,023)</t>
  </si>
  <si>
    <t>596699423</t>
  </si>
  <si>
    <t>-89202902</t>
  </si>
  <si>
    <t>"římsy na rámech =" (4,15+3,70)*2*0,6+(4*0,6*0,4)</t>
  </si>
  <si>
    <t>"římsy na křídlech = "(4,597+5,07+6,035+10,023)*2*0,3+8*0,3*0,5</t>
  </si>
  <si>
    <t>1623756378</t>
  </si>
  <si>
    <t>408566650</t>
  </si>
  <si>
    <t>0,88</t>
  </si>
  <si>
    <t>1449917258</t>
  </si>
  <si>
    <t>"římsy na rámech =" (4,15+3,70)*2</t>
  </si>
  <si>
    <t>"římsy na křídlech = "(4,597+5,07+6,035+10,023)*2</t>
  </si>
  <si>
    <t>334121112</t>
  </si>
  <si>
    <t>Osazení prefabrikovaných opěr nebo pilířů z ŽB hmotnosti přes 5 do 10 t</t>
  </si>
  <si>
    <t>-2066608515</t>
  </si>
  <si>
    <t>Osazení prefabrikovaných opěr a pilířů z betonu železového hmotnosti dílce jednotlivě přes 5 do 10 t</t>
  </si>
  <si>
    <t>"R1"2</t>
  </si>
  <si>
    <t>"R2"1</t>
  </si>
  <si>
    <t>"R3"1</t>
  </si>
  <si>
    <t>59383466R1</t>
  </si>
  <si>
    <t>propust rámová 3500x2800/1500 mm</t>
  </si>
  <si>
    <t>196802134</t>
  </si>
  <si>
    <t>334131111</t>
  </si>
  <si>
    <t>Osazení prefabrikovaných opěr nebo pilířů z předpjatého betonu hmotnosti přes 1 do 5 t</t>
  </si>
  <si>
    <t>677744108</t>
  </si>
  <si>
    <t>Osazení prefabrikovaných opěr a pilířů z betonu předpjatého hmotnosti dílce jednotlivě přes 1 do 5 t</t>
  </si>
  <si>
    <t>"K1P"6</t>
  </si>
  <si>
    <t>"K1L"4</t>
  </si>
  <si>
    <t>"K2P"7</t>
  </si>
  <si>
    <t>"K2L"3</t>
  </si>
  <si>
    <t>59383570R</t>
  </si>
  <si>
    <t>ŽB prefabrikované křídla</t>
  </si>
  <si>
    <t>-2038124122</t>
  </si>
  <si>
    <t>"Křídlo K1P =" 4,28+3,50+2,76+2,16+1,1+0,9</t>
  </si>
  <si>
    <t>"Křídlo K1L = "3,60+1,90+1,55+1,26</t>
  </si>
  <si>
    <t>"Křídlo K2P = "4,32+3,62+3,00+2,48+1,98+1,62+0,88</t>
  </si>
  <si>
    <t>"Křídlo K2L =" 3,68+2,80+1,92</t>
  </si>
  <si>
    <t>388995215R</t>
  </si>
  <si>
    <t xml:space="preserve">Chránička kabelů z trub HDPE </t>
  </si>
  <si>
    <t>-1480217940</t>
  </si>
  <si>
    <t>"pro převedení kabelu SSZT - "22,50</t>
  </si>
  <si>
    <t>"pro převedení kabelu ČD - Telematika = "22,50</t>
  </si>
  <si>
    <t>389361003</t>
  </si>
  <si>
    <t>Výztuž doplňková uzavírací nebo petlicové spáry dílců rámové konstrukce D do 12 mm z oceli 10 505</t>
  </si>
  <si>
    <t>-1649584973</t>
  </si>
  <si>
    <t>Výztuž doplňková uzavírací nebo petlicové spáry dílců rámové konstrukce z betonářské oceli 10 505 (R) nebo BSt 500 průměru do 12 mm</t>
  </si>
  <si>
    <t>0,11+0,03</t>
  </si>
  <si>
    <t>389381118</t>
  </si>
  <si>
    <t>Doplňková betonáž a bednění malého rozsahu uzavírací nebo petlicové spáry dílců z betonu C 25/30</t>
  </si>
  <si>
    <t>-890783660</t>
  </si>
  <si>
    <t>Doplňková betonáž malého rozsahu včetně bednění uzavírací nebo petlicové spáry dílců rámové konstrukce, z betonu C 25/30</t>
  </si>
  <si>
    <t>0,125*3,4*5,4</t>
  </si>
  <si>
    <t>451315117</t>
  </si>
  <si>
    <t>Podkladní nebo výplňová vrstva z betonu C 25/30 tl do 100 mm</t>
  </si>
  <si>
    <t>-360335111</t>
  </si>
  <si>
    <t>Podkladní a výplňové vrstvy z betonu prostého tloušťky do 100 mm, z betonu C 25/30</t>
  </si>
  <si>
    <t>"pod IZM rámy (odečteno z CADu) =" 26,40*3</t>
  </si>
  <si>
    <t>"pod křídlem K1P (odečteno z CADu) = "25,35*3</t>
  </si>
  <si>
    <t>"pod křídlem K1L (odečteno z CADu) = "16,60*3</t>
  </si>
  <si>
    <t>"pod křídlem K2P (odečteno z CADu) = "29,55*3</t>
  </si>
  <si>
    <t>"pod křídlem K2L (odečteno z CADu) = "15,55*3</t>
  </si>
  <si>
    <t>"pod horskou vpustí = "2,60*2,90*2</t>
  </si>
  <si>
    <t>451475121</t>
  </si>
  <si>
    <t>Podkladní vrstva plastbetonová samonivelační první vrstva tl 10 mm</t>
  </si>
  <si>
    <t>522352911</t>
  </si>
  <si>
    <t>Podkladní vrstva plastbetonová samonivelační, tloušťky do 10 mm první vrstva</t>
  </si>
  <si>
    <t>3,4*6</t>
  </si>
  <si>
    <t>451475122</t>
  </si>
  <si>
    <t>Podkladní vrstva plastbetonová samonivelační každá další vrstva tl 10 mm</t>
  </si>
  <si>
    <t>-1065850940</t>
  </si>
  <si>
    <t>Podkladní vrstva plastbetonová samonivelační, tloušťky do 10 mm každá další vrstva</t>
  </si>
  <si>
    <t>4*3,4*6</t>
  </si>
  <si>
    <t>457311117</t>
  </si>
  <si>
    <t>Vyrovnávací nebo spádový beton C 25/30 včetně úpravy povrchu</t>
  </si>
  <si>
    <t>-1206777837</t>
  </si>
  <si>
    <t>Vyrovnávací nebo spádový beton včetně úpravy povrchu C 25/30</t>
  </si>
  <si>
    <t>"pod IZM rámy (odečteno z CADu) = "61,50*0,50</t>
  </si>
  <si>
    <t>"pod křídlem K1P (odečteno z CADu) = "48,20*0,50</t>
  </si>
  <si>
    <t>"pod křídlem K1L (odečteno z CADu) = "18,65*0,50</t>
  </si>
  <si>
    <t>"pod křídlem K2P (odečteno z CADu) = "57,00*0,50</t>
  </si>
  <si>
    <t>"pod křídlem K2L (odečteno z CADu) = "16,80*0,50</t>
  </si>
  <si>
    <t>"těsnící vrstva pod izolací"  0,30*3,00*((2*6,00)+6,50+5,00+8,50+4,00)</t>
  </si>
  <si>
    <t>463211121</t>
  </si>
  <si>
    <t>Rovnanina z lomového kamene s vyplněním spár a dutin těženým kamenivem</t>
  </si>
  <si>
    <t>41993381</t>
  </si>
  <si>
    <t>Rovnanina z lomového kamene neopracovaného tříděného pro všechny tloušťky rovnaniny, bez vypracování líce s vyplněním spár a dutin těženým kamenivem</t>
  </si>
  <si>
    <t>(0,60*2,50)*((2*6,00)+6,50+5,00+8,50+4,00)</t>
  </si>
  <si>
    <t>465513157</t>
  </si>
  <si>
    <t>Dlažba svahu u opěr z upraveného lomového žulového kamene tl 200 mm do lože C 25/30 pl přes 10 m2</t>
  </si>
  <si>
    <t>735464021</t>
  </si>
  <si>
    <t>Dlažba svahu u mostních opěr z upraveného lomového žulového kamene s vyspárováním maltou MC 25, šíře spáry 15 mm do betonového lože C 25/30 tloušťky 200 mm, plochy přes 10 m2</t>
  </si>
  <si>
    <t>"dlažba před mostem (odečteno z CADu) = "52,00*1,1</t>
  </si>
  <si>
    <t>"dlažba pod mostem = "2,80*6,00*1,1</t>
  </si>
  <si>
    <t>"dlažba za mostem (odečteno z CADu) = "65,00*1,1</t>
  </si>
  <si>
    <t>"dlažba podél křídla K1P (odečteno z CADu) = "37,50*1,2</t>
  </si>
  <si>
    <t>"dlažba podél křídla K1L (odečteno z CADu) = "3,50*1,2</t>
  </si>
  <si>
    <t>"dlažba podél křídla K2P (odečteno z CADu) = "70,00*1,2</t>
  </si>
  <si>
    <t>"dlažba podél křídla K2L (odečteno z CADu) = "3,50*1,2</t>
  </si>
  <si>
    <t>564281011</t>
  </si>
  <si>
    <t>Podklad nebo podsyp ze štěrkopísku ŠP plochy do 100 m2 tl 300 mm</t>
  </si>
  <si>
    <t>-2119968195</t>
  </si>
  <si>
    <t>Podklad nebo podsyp ze štěrkopísku ŠP s rozprostřením, vlhčením a zhutněním plochy jednotlivě do 100 m2, po zhutnění tl. 300 mm</t>
  </si>
  <si>
    <t>"obnova zpevněné plochy/komunikace před mostem =" 3,50*10,00</t>
  </si>
  <si>
    <t>564871111</t>
  </si>
  <si>
    <t>Podklad ze štěrkodrtě ŠD plochy přes 100 m2 tl 250 mm</t>
  </si>
  <si>
    <t>-1896033021</t>
  </si>
  <si>
    <t>Podklad ze štěrkodrti ŠD s rozprostřením a zhutněním plochy přes 100 m2, po zhutnění tl. 250 mm</t>
  </si>
  <si>
    <t>(5,00+20,00+10,00)*6,50</t>
  </si>
  <si>
    <t>1433787182</t>
  </si>
  <si>
    <t>Trubní vedení</t>
  </si>
  <si>
    <t>811441111</t>
  </si>
  <si>
    <t>Montáž potrubí z trub betonových s polodrážkou (přímých) a integrovaným pryžovým těsněním otevřený výkop sklon do 20 % DN 600</t>
  </si>
  <si>
    <t>1673525268</t>
  </si>
  <si>
    <t>Montáž potrubí z trub betonových (přímých) s polodrážkou v otevřeném výkopu ve sklonu do 20 % s integrovaným pryžovým těsněním DN 600</t>
  </si>
  <si>
    <t>"obnova odvodnění ŘSD = "5,00</t>
  </si>
  <si>
    <t>59223019</t>
  </si>
  <si>
    <t>trouba betonová hrdlová propojovací DN 600</t>
  </si>
  <si>
    <t>777840366</t>
  </si>
  <si>
    <t>5*1,01 "Přepočtené koeficientem množství</t>
  </si>
  <si>
    <t>895931111R</t>
  </si>
  <si>
    <t>Vpusti kanalizačních horské z betonu prostého C25/30</t>
  </si>
  <si>
    <t>-316594540</t>
  </si>
  <si>
    <t>(2,30*1,70*0,20)+(2*2,05*3,25*0,25)+(1,20*3,25*0,25)+(2,60*3,50*0,25)</t>
  </si>
  <si>
    <t>895931111R2</t>
  </si>
  <si>
    <t>Výztuž horské vpusti kanalizační</t>
  </si>
  <si>
    <t>1028355987</t>
  </si>
  <si>
    <t>7,363*0,1</t>
  </si>
  <si>
    <t>-1758866395</t>
  </si>
  <si>
    <t>4,103+1,98+1,98+1,997</t>
  </si>
  <si>
    <t>2+1,96+1,98+2,122</t>
  </si>
  <si>
    <t>1,622+3,478</t>
  </si>
  <si>
    <t>1,149+3,476</t>
  </si>
  <si>
    <t>-511316532</t>
  </si>
  <si>
    <t>0,55354</t>
  </si>
  <si>
    <t>-956798296</t>
  </si>
  <si>
    <t>0,194</t>
  </si>
  <si>
    <t>305842598</t>
  </si>
  <si>
    <t>0,177</t>
  </si>
  <si>
    <t>1331983076</t>
  </si>
  <si>
    <t>916331112</t>
  </si>
  <si>
    <t>Osazení zahradního obrubníku betonového do lože z betonu s boční opěrou</t>
  </si>
  <si>
    <t>-1451633593</t>
  </si>
  <si>
    <t>Osazení zahradního obrubníku betonového s ložem tl. od 50 do 100 mm z betonu prostého tř. C 12/15 s boční opěrou z betonu prostého tř. C 12/15</t>
  </si>
  <si>
    <t>"dlažba podél křídla K1L = "1,50+(3,25*1,2)+1,00</t>
  </si>
  <si>
    <t>"dlažba podél křídla K2L = "1,50+(2,75*1,2)+1,25</t>
  </si>
  <si>
    <t>59217060</t>
  </si>
  <si>
    <t>obrubník parkový betonový 1000x50x200mm přírodní</t>
  </si>
  <si>
    <t>-1669103326</t>
  </si>
  <si>
    <t>12,45*1,02 "Přepočtené koeficientem množství</t>
  </si>
  <si>
    <t>935111211</t>
  </si>
  <si>
    <t>Osazení příkopového žlabu do štěrkopísku tl 100 mm z betonových tvárnic š 800 mm</t>
  </si>
  <si>
    <t>-33051760</t>
  </si>
  <si>
    <t>Osazení betonového příkopového žlabu s vyplněním a zatřením spár cementovou maltou s ložem tl. 100 mm z kameniva těženého nebo štěrkopísku z betonových příkopových tvárnic šířky přes 500 do 800 mm</t>
  </si>
  <si>
    <t>"obnova odvodnění ŘSD podél křídla K1P =" 6,25+4,75</t>
  </si>
  <si>
    <t>"obnova odvodnění ŘSD podél křídla K2P = "7,50+5,00</t>
  </si>
  <si>
    <t>59227035</t>
  </si>
  <si>
    <t>žlab odvodňovací betonový 510x 650x157mm</t>
  </si>
  <si>
    <t>-528819237</t>
  </si>
  <si>
    <t>935111311</t>
  </si>
  <si>
    <t>Osazení příkopového žlabu do štěrkopísku tl 100 mm z betonových tvárnic š 1200 mm</t>
  </si>
  <si>
    <t>-700010418</t>
  </si>
  <si>
    <t>Osazení betonového příkopového žlabu s vyplněním a zatřením spár cementovou maltou s ložem tl. 100 mm z kameniva těženého nebo štěrkopísku z betonových příkopových tvárnic šířky přes 800 do 1200 mm</t>
  </si>
  <si>
    <t>"obnova odvodnění ŘSD podél vlevo =" 40,00</t>
  </si>
  <si>
    <t>59227036</t>
  </si>
  <si>
    <t>žlab odvodňovací betonový 515x1100x328,5mm</t>
  </si>
  <si>
    <t>-377018154</t>
  </si>
  <si>
    <t>649241585</t>
  </si>
  <si>
    <t>-1076527988</t>
  </si>
  <si>
    <t>963021112</t>
  </si>
  <si>
    <t>Bourání mostní nosné konstrukce z kamene</t>
  </si>
  <si>
    <t>-875469802</t>
  </si>
  <si>
    <t>Bourání mostních konstrukcí nosných konstrukcí z kamene nebo cihel</t>
  </si>
  <si>
    <t>"křídlo K1P = "6,70*1,50*4,20</t>
  </si>
  <si>
    <t>"křídlo K2P = "7,30*1,50*4,20</t>
  </si>
  <si>
    <t>BK1</t>
  </si>
  <si>
    <t>963041211</t>
  </si>
  <si>
    <t>Bourání mostní nosné konstrukce z betonu prostého</t>
  </si>
  <si>
    <t>-237959310</t>
  </si>
  <si>
    <t>Bourání mostních konstrukcí nosných konstrukcí z prostého betonu</t>
  </si>
  <si>
    <t>"opěry mostu = "2*4,10*1,50*8,00</t>
  </si>
  <si>
    <t>"křídlo K1L = "4,70*1,50*4,30</t>
  </si>
  <si>
    <t>"křídlo K2L = "4,60*1,50*4,30</t>
  </si>
  <si>
    <t>"bet. patky původního zábradlí = "(4*1,00*1,00*1,00)+(12*0,65*0,65*1,00)</t>
  </si>
  <si>
    <t>"potrubí ŘSD DN600 = "((3,14*0,375*0,375)-(3,14*0,30*0,30))*(10,00+40,00)</t>
  </si>
  <si>
    <t>"potrubí ŘSD DN1000 = "((3,14*0,55*0,55)-(3,14*0,50*0,50))*20,00</t>
  </si>
  <si>
    <t>"žlabovky 600 = "(11,00+15,00)*0,60*0,15</t>
  </si>
  <si>
    <t>"zpevněná plocha pod mostem = "3,80*8,00*0,20</t>
  </si>
  <si>
    <t>"zpevněná plocha před mostem = "3,50*17,50*0,20</t>
  </si>
  <si>
    <t>BB1</t>
  </si>
  <si>
    <t>963051111</t>
  </si>
  <si>
    <t>Bourání mostní nosné konstrukce z ŽB</t>
  </si>
  <si>
    <t>-310227404</t>
  </si>
  <si>
    <t>Bourání mostních konstrukcí nosných konstrukcí ze železového betonu</t>
  </si>
  <si>
    <t>"úložné prahy a závěr zídky = "2*((0,90*1,40)+(0,20*0,30))*8,00</t>
  </si>
  <si>
    <t>"bloky v místě napojení na křídla K1/2P = "2*0,60*2,00*1,40</t>
  </si>
  <si>
    <t>"šachta ŘSD = "(2*2,80*2,40*0,40)+(2*2,80*0,40*2,10)+(2*1,60*0,40*2,10)</t>
  </si>
  <si>
    <t>BZB1</t>
  </si>
  <si>
    <t>963065311</t>
  </si>
  <si>
    <t>Bourání mostní nosné konstrukce ze dřeva měkkého</t>
  </si>
  <si>
    <t>898221253</t>
  </si>
  <si>
    <t>Bourání mostních konstrukcí nosných konstrukcí trámových, roštových, vzpěradlových a věšadlových ze dřeva měkkého</t>
  </si>
  <si>
    <t>"Trám pro vedení IS = "0,20*0,20*6,00</t>
  </si>
  <si>
    <t>963071122</t>
  </si>
  <si>
    <t>Demontáž ocelových prvků mostů nýtovaných přes 100 kg</t>
  </si>
  <si>
    <t>1860842268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</si>
  <si>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nýtovaných, hmotnosti přes 100 kg</t>
  </si>
  <si>
    <t>"zábradlí = "(2*3*6,00*7,10)+(2*3*1,50*7,10)</t>
  </si>
  <si>
    <t>"chráničky IS = "2*(4*0,30*0,001)*6,00*7850</t>
  </si>
  <si>
    <t>"plechy lávek = "2*1,40*6,00*0,008*7850</t>
  </si>
  <si>
    <t>"plech mezi nosníky = "0,80*6,00*0,008*7850</t>
  </si>
  <si>
    <t>"hl. podélné nosníky = "4*0,01*6,00*7850</t>
  </si>
  <si>
    <t>"podélné nosníky lávek = "2*3*0,002*6,00*7850</t>
  </si>
  <si>
    <t>"příčníky vnitřní = "4*0,002*1,00*7850</t>
  </si>
  <si>
    <t>"příčníky krajní (podpory kolejnic) = "2*10*0,01*0,50*7850</t>
  </si>
  <si>
    <t>"konzoly lávek = "2*3*0,005*1,55*7850</t>
  </si>
  <si>
    <t>"ztužidla = "5,50*10,00</t>
  </si>
  <si>
    <t>"ložiska = "2*4*0,30*0,30*0,05*7850</t>
  </si>
  <si>
    <t>"mříž stávající šachty = "0,6*1,30*0,025*7850</t>
  </si>
  <si>
    <t>"spoje, detaily, rezerva 20% = "1188,35</t>
  </si>
  <si>
    <t>977213115</t>
  </si>
  <si>
    <t>Řezání betonových, železobetonových nebo kameninových trub kruhových kolmý řez DN 600</t>
  </si>
  <si>
    <t>2016612112</t>
  </si>
  <si>
    <t>Řezání trub betonových, železobetonových nebo kameninových kruhových kolmý řez DN 600</t>
  </si>
  <si>
    <t>977213117</t>
  </si>
  <si>
    <t>Řezání betonových, železobetonových nebo kameninových trub kruhových kolmý řez DN 1000</t>
  </si>
  <si>
    <t>-1068807234</t>
  </si>
  <si>
    <t>Řezání trub betonových, železobetonových nebo kameninových kruhových kolmý řez DN 1000</t>
  </si>
  <si>
    <t>985331113</t>
  </si>
  <si>
    <t>Dodatečné vlepování betonářské výztuže D 12 mm do cementové aktivované malty včetně vyvrtání otvoru</t>
  </si>
  <si>
    <t>84873056</t>
  </si>
  <si>
    <t>Dodatečné vlepování betonářské výztuže včetně vyvrtání a vyčištění otvoru cementovou aktivovanou maltou průměr výztuže 12 mm</t>
  </si>
  <si>
    <t>4*6*1</t>
  </si>
  <si>
    <t>13021013</t>
  </si>
  <si>
    <t>tyč ocelová kruhová žebírková DIN 488 jakost B500B (10 505) výztuž do betonu D 12mm</t>
  </si>
  <si>
    <t>-333190100</t>
  </si>
  <si>
    <t>24*0,00091 "Přepočtené koeficientem množství</t>
  </si>
  <si>
    <t>985331115</t>
  </si>
  <si>
    <t>Dodatečné vlepování betonářské výztuže D 16 mm do cementové aktivované malty včetně vyvrtání otvoru</t>
  </si>
  <si>
    <t>361093958</t>
  </si>
  <si>
    <t>Dodatečné vlepování betonářské výztuže včetně vyvrtání a vyčištění otvoru cementovou aktivovanou maltou průměr výztuže 16 mm</t>
  </si>
  <si>
    <t>2*2*9*1</t>
  </si>
  <si>
    <t>887355146</t>
  </si>
  <si>
    <t>36*0,00163 "Přepočtené koeficientem množství</t>
  </si>
  <si>
    <t>-24004069</t>
  </si>
  <si>
    <t>-539937603</t>
  </si>
  <si>
    <t>"nátěr IZM rámů =" (3,70+1,65+0,60)*6,00</t>
  </si>
  <si>
    <t>"nátěr křídla K1P = "(1,35+1,35+1,85+0,50)*8,00</t>
  </si>
  <si>
    <t>"nátěr křídla K1L = "(1,20+1,10+1,60+0,50)*5,00</t>
  </si>
  <si>
    <t>"nátěr křídla K2P = "(1,25+1,30+1,60+0,50)*10,00</t>
  </si>
  <si>
    <t>"nátěr křídla K2L = "(0,75+1,50+1,60+0,50)*4,50</t>
  </si>
  <si>
    <t>"nátěr čel křídel = "4*1,50</t>
  </si>
  <si>
    <t>647812418</t>
  </si>
  <si>
    <t>170,175*0,00034 "Přepočtené koeficientem množství</t>
  </si>
  <si>
    <t>711112002</t>
  </si>
  <si>
    <t>Provedení izolace proti zemní vlhkosti svislé za studena lakem asfaltovým</t>
  </si>
  <si>
    <t>-662653560</t>
  </si>
  <si>
    <t>Provedení izolace proti zemní vlhkosti natěradly a tmely za studena na ploše svislé S nátěrem lakem asfaltovým</t>
  </si>
  <si>
    <t>I1*2</t>
  </si>
  <si>
    <t>11163152</t>
  </si>
  <si>
    <t>lak hydroizolační asfaltový</t>
  </si>
  <si>
    <t>2120090764</t>
  </si>
  <si>
    <t>340,35*0,00041 "Přepočtené koeficientem množství</t>
  </si>
  <si>
    <t>-594925673</t>
  </si>
  <si>
    <t>"IZM rámy = "((2*3,00)+(2*2,65)+3,40)*6,00</t>
  </si>
  <si>
    <t>"křídlo K1P = "(1,85+3,00)*6,50</t>
  </si>
  <si>
    <t>"křídlo K1L = "(1,75+3,00)*5,00</t>
  </si>
  <si>
    <t>"křídlo K2P = "(1,60+3,00)*8,50</t>
  </si>
  <si>
    <t>"křídlo K2L = "(1,50+3,00)*4,00</t>
  </si>
  <si>
    <t>62811120</t>
  </si>
  <si>
    <t>asfaltový pás separační bez krycí vrstvy (impregnovaná vložka), typu A</t>
  </si>
  <si>
    <t>-2146223033</t>
  </si>
  <si>
    <t>200,575*1,1655 "Přepočtené koeficientem množství</t>
  </si>
  <si>
    <t>711491172</t>
  </si>
  <si>
    <t>Provedení doplňků izolace proti vodě na vodorovné ploše z textilií vrstva ochranná</t>
  </si>
  <si>
    <t>299011365</t>
  </si>
  <si>
    <t>Provedení doplňků izolace proti vodě textilií na ploše vodorovné V vrstva ochranná</t>
  </si>
  <si>
    <t>"ochrana asfaltových nátěrů = "1,1*170,175</t>
  </si>
  <si>
    <t>"izolace konstrukce v místě pásů = "1,1*2*200,575</t>
  </si>
  <si>
    <t>69311088</t>
  </si>
  <si>
    <t>geotextilie netkaná separační, ochranná, filtrační, drenážní PES 500g/m2</t>
  </si>
  <si>
    <t>1819914434</t>
  </si>
  <si>
    <t>628,458*1,05 "Přepočtené koeficientem množství</t>
  </si>
  <si>
    <t>711491175</t>
  </si>
  <si>
    <t>Připevnění doplňků izolace proti vodě kotvícími pásky</t>
  </si>
  <si>
    <t>384922959</t>
  </si>
  <si>
    <t>Provedení doplňků izolace proti vodě textilií připevnění izolace kotvicími pásky</t>
  </si>
  <si>
    <t>"pásek pro kotvení izolace = "4,15+3,70+7,10+5,60+8,75+5,00</t>
  </si>
  <si>
    <t>59053001</t>
  </si>
  <si>
    <t>páska montážní perforovaná pozinkovaná 12x0,75mm</t>
  </si>
  <si>
    <t>1799022753</t>
  </si>
  <si>
    <t>34,3*1,02 "Přepočtené koeficientem množství</t>
  </si>
  <si>
    <t>2005967726</t>
  </si>
  <si>
    <t>1,15</t>
  </si>
  <si>
    <t>278959440</t>
  </si>
  <si>
    <t>-1635358424</t>
  </si>
  <si>
    <t>011114000</t>
  </si>
  <si>
    <t>Inženýrsko-geologický průzkum</t>
  </si>
  <si>
    <t>1580460711</t>
  </si>
  <si>
    <t>013244000.2</t>
  </si>
  <si>
    <t>-18037980</t>
  </si>
  <si>
    <t>-243471000</t>
  </si>
  <si>
    <t>-1118157503</t>
  </si>
  <si>
    <t>-1734522429</t>
  </si>
  <si>
    <t>013294000R3</t>
  </si>
  <si>
    <t>-2132908687</t>
  </si>
  <si>
    <t>Průzkum a zaměření odvodnění ŘSD</t>
  </si>
  <si>
    <t>-1260020468</t>
  </si>
  <si>
    <t>1838810546</t>
  </si>
  <si>
    <t>-713223713</t>
  </si>
  <si>
    <t>034703000.1</t>
  </si>
  <si>
    <t>263023665</t>
  </si>
  <si>
    <t>-28760351</t>
  </si>
  <si>
    <t>1414394341</t>
  </si>
  <si>
    <t>062503000</t>
  </si>
  <si>
    <t>Složitý terén staveniště</t>
  </si>
  <si>
    <t>-1205260645</t>
  </si>
  <si>
    <t>090001000R1</t>
  </si>
  <si>
    <t>Ostatní náklady - Zajištění sítí po dobu stavby</t>
  </si>
  <si>
    <t>-1112820036</t>
  </si>
  <si>
    <t>SO 01-20-04 - Železniční most v evid. km 17,234</t>
  </si>
  <si>
    <t>-1172123612</t>
  </si>
  <si>
    <t>-246140844</t>
  </si>
  <si>
    <t>Zajištění a ochrana kabelového vedení 2 ČD Telematika.</t>
  </si>
  <si>
    <t>2*16</t>
  </si>
  <si>
    <t>439605435</t>
  </si>
  <si>
    <t>14*0,315*8</t>
  </si>
  <si>
    <t>5,0*7,0*0,5+5,0*7,0*0,3</t>
  </si>
  <si>
    <t>201383041</t>
  </si>
  <si>
    <t>1700295893</t>
  </si>
  <si>
    <t>14*6,87</t>
  </si>
  <si>
    <t>5,0*7,0+5,0*7,0</t>
  </si>
  <si>
    <t>1157433866</t>
  </si>
  <si>
    <t>14*0,175*6,87</t>
  </si>
  <si>
    <t>530940661</t>
  </si>
  <si>
    <t>16,832</t>
  </si>
  <si>
    <t>1226836280</t>
  </si>
  <si>
    <t>16,832*2,1</t>
  </si>
  <si>
    <t>1287555430</t>
  </si>
  <si>
    <t>(14,87+11,095+16,485+10,995)*2,5*1,2</t>
  </si>
  <si>
    <t>-2021264824</t>
  </si>
  <si>
    <t>-1347183378</t>
  </si>
  <si>
    <t>160,335*0,025 "Přepočtené koeficientem množství</t>
  </si>
  <si>
    <t>-2106387384</t>
  </si>
  <si>
    <t>1795523143</t>
  </si>
  <si>
    <t>160,335*0,025</t>
  </si>
  <si>
    <t>231521165</t>
  </si>
  <si>
    <t>-212855715</t>
  </si>
  <si>
    <t>-1158451080</t>
  </si>
  <si>
    <t>812426413</t>
  </si>
  <si>
    <t>-2060963235</t>
  </si>
  <si>
    <t>14763100</t>
  </si>
  <si>
    <t>1103901806</t>
  </si>
  <si>
    <t>-1641869044</t>
  </si>
  <si>
    <t>-213847055</t>
  </si>
  <si>
    <t>1133686085</t>
  </si>
  <si>
    <t>-2118899388</t>
  </si>
  <si>
    <t>(0,6*1,3*2+0,55*0,6)*4</t>
  </si>
  <si>
    <t>-1894129870</t>
  </si>
  <si>
    <t>445759924</t>
  </si>
  <si>
    <t>-1132414822</t>
  </si>
  <si>
    <t>((14,87+11,095+16,485+10,995)*1,2*(0,6))*0,1*0,2</t>
  </si>
  <si>
    <t>1878380476</t>
  </si>
  <si>
    <t>(0,36+0,34)*11</t>
  </si>
  <si>
    <t>-1888064134</t>
  </si>
  <si>
    <t>-807621041</t>
  </si>
  <si>
    <t>(0,5+0,21+0,3+0,125+0,07+0,285+0,36+0,13)*11+(0,445+0,1+0,145+0,07+0,125+0,3+0,1+0,5)*11</t>
  </si>
  <si>
    <t>-1316582512</t>
  </si>
  <si>
    <t>-390381102</t>
  </si>
  <si>
    <t>0,15*7,7</t>
  </si>
  <si>
    <t>1322819913</t>
  </si>
  <si>
    <t>4*1,48</t>
  </si>
  <si>
    <t>896383715</t>
  </si>
  <si>
    <t>ŽB deska tl. 100mm (max 230mm) C 30/37 XF2, XD1</t>
  </si>
  <si>
    <t>12,5*0,22*6,87</t>
  </si>
  <si>
    <t>1155446336</t>
  </si>
  <si>
    <t>1455569354</t>
  </si>
  <si>
    <t>6,87*0,35*2+12,3*0,25*2</t>
  </si>
  <si>
    <t>224153363</t>
  </si>
  <si>
    <t>277298250</t>
  </si>
  <si>
    <t>0,15*18,893</t>
  </si>
  <si>
    <t>176155684</t>
  </si>
  <si>
    <t>-606777872</t>
  </si>
  <si>
    <t>-1701752460</t>
  </si>
  <si>
    <t>567133115</t>
  </si>
  <si>
    <t>Podklad ze směsi stmelené cementem SC C 5/6 (KSC II) tl 200 mm</t>
  </si>
  <si>
    <t>-230938982</t>
  </si>
  <si>
    <t>Podklad ze směsi stmelené cementem SC bez dilatačních spár, s rozprostřením a zhutněním SC C 5/6 (KSC II), po zhutnění tl. 200 mm</t>
  </si>
  <si>
    <t>ZKPP - mocnost 0,5m (druhá vrstva nad 0,3m)</t>
  </si>
  <si>
    <t>5,0*7,0</t>
  </si>
  <si>
    <t>567153115</t>
  </si>
  <si>
    <t>Podklad ze směsi stmelené cementem SC C 5/6 (KSC II) tl 300 mm</t>
  </si>
  <si>
    <t>-1664086216</t>
  </si>
  <si>
    <t>Podklad ze směsi stmelené cementem SC bez dilatačních spár, s rozprostřením a zhutněním SC C 5/6 (KSC II), po zhutnění tl. 300 mm</t>
  </si>
  <si>
    <t>ZKPP - mocnost 0,3m</t>
  </si>
  <si>
    <t>173471722</t>
  </si>
  <si>
    <t>-1889167915</t>
  </si>
  <si>
    <t>2120458808</t>
  </si>
  <si>
    <t>757393859</t>
  </si>
  <si>
    <t>-702328552</t>
  </si>
  <si>
    <t>-774065584</t>
  </si>
  <si>
    <t>-470651571</t>
  </si>
  <si>
    <t>1374848966</t>
  </si>
  <si>
    <t>-1442606622</t>
  </si>
  <si>
    <t>4,5*8*4,8</t>
  </si>
  <si>
    <t>(14,87+11,095)*5,4/2+(16,485+10,995)*5,55/2</t>
  </si>
  <si>
    <t>651551725</t>
  </si>
  <si>
    <t>319,163*2*30</t>
  </si>
  <si>
    <t>-160546464</t>
  </si>
  <si>
    <t>364886118</t>
  </si>
  <si>
    <t>Ubourání kamenné římsy</t>
  </si>
  <si>
    <t>(0,535*0,505)*9,5</t>
  </si>
  <si>
    <t>Kamenná podezdívka pod nosníky rozšíření NK</t>
  </si>
  <si>
    <t>(1,345*0,24)*9,5</t>
  </si>
  <si>
    <t>demolice kamenných zídek vpravo a vlevo</t>
  </si>
  <si>
    <t>0,24+0,24</t>
  </si>
  <si>
    <t>75647865</t>
  </si>
  <si>
    <t>Ubourání železobetonové římsy</t>
  </si>
  <si>
    <t>(0,47*0,605)*9,5</t>
  </si>
  <si>
    <t>Podbetonávka pod nosníky rozšíření NK</t>
  </si>
  <si>
    <t>(0,32*(1,11+0,605))*9,5</t>
  </si>
  <si>
    <t>demolice betonových zídek vlevo</t>
  </si>
  <si>
    <t>0,24</t>
  </si>
  <si>
    <t>1841104167</t>
  </si>
  <si>
    <t>9,75+10,5</t>
  </si>
  <si>
    <t>966075215R</t>
  </si>
  <si>
    <t>Demontáž ocelových částí mostů</t>
  </si>
  <si>
    <t>-1470822540</t>
  </si>
  <si>
    <t>Demolice stávající ocelové části římsy</t>
  </si>
  <si>
    <t>1000</t>
  </si>
  <si>
    <t>912344174</t>
  </si>
  <si>
    <t>9,5</t>
  </si>
  <si>
    <t>-1647332528</t>
  </si>
  <si>
    <t>-964034738</t>
  </si>
  <si>
    <t>14,87*7,05/2</t>
  </si>
  <si>
    <t>10,995*7,05/2</t>
  </si>
  <si>
    <t>16,485*6,9/2</t>
  </si>
  <si>
    <t>10,995*6,9/2</t>
  </si>
  <si>
    <t>(14,87+10,995+16,485+10,995)*1,2*(0,6+0,1)</t>
  </si>
  <si>
    <t>11,9*2</t>
  </si>
  <si>
    <t>1773424994</t>
  </si>
  <si>
    <t>8*(3,95+5,05)</t>
  </si>
  <si>
    <t>3,1415*2,25*8</t>
  </si>
  <si>
    <t>-1014229252</t>
  </si>
  <si>
    <t>309845</t>
  </si>
  <si>
    <t>-905997586</t>
  </si>
  <si>
    <t>11,8*2</t>
  </si>
  <si>
    <t>přespárování zdiva - potřeba odhadnuta na 50%</t>
  </si>
  <si>
    <t>338,127*0,5</t>
  </si>
  <si>
    <t>-1634856070</t>
  </si>
  <si>
    <t>169,064*0,2</t>
  </si>
  <si>
    <t>1793031272</t>
  </si>
  <si>
    <t>338,127*0,1*0,6</t>
  </si>
  <si>
    <t>1208455530</t>
  </si>
  <si>
    <t>20,288*2,4</t>
  </si>
  <si>
    <t>-845249256</t>
  </si>
  <si>
    <t>338,327*0,5</t>
  </si>
  <si>
    <t>-1967636365</t>
  </si>
  <si>
    <t>-1100831951</t>
  </si>
  <si>
    <t>lokální sanace říms na křídlech - potřeba odhadnuta na 20%</t>
  </si>
  <si>
    <t>((14,87+10,995+16,485+10,995)*1,2*(0,6+0,1))*0,2</t>
  </si>
  <si>
    <t>356725930</t>
  </si>
  <si>
    <t>271583737</t>
  </si>
  <si>
    <t>536237260</t>
  </si>
  <si>
    <t>1924629502</t>
  </si>
  <si>
    <t>11,5*7</t>
  </si>
  <si>
    <t>1740323660</t>
  </si>
  <si>
    <t>12,5*7,0</t>
  </si>
  <si>
    <t>1706153978</t>
  </si>
  <si>
    <t>11*((0,25+0,35)+(0,3+0,1+0,15))</t>
  </si>
  <si>
    <t>-1932379715</t>
  </si>
  <si>
    <t>87,5</t>
  </si>
  <si>
    <t>12,65</t>
  </si>
  <si>
    <t>100,15*1,15</t>
  </si>
  <si>
    <t>115,173*1,221 "Přepočtené koeficientem množství</t>
  </si>
  <si>
    <t>-1957680470</t>
  </si>
  <si>
    <t>1754866575</t>
  </si>
  <si>
    <t>565200256</t>
  </si>
  <si>
    <t>639041859</t>
  </si>
  <si>
    <t>-1962330356</t>
  </si>
  <si>
    <t>-186258818</t>
  </si>
  <si>
    <t>-970286200</t>
  </si>
  <si>
    <t>-1659536577</t>
  </si>
  <si>
    <t>80,5</t>
  </si>
  <si>
    <t>80,5*1,15</t>
  </si>
  <si>
    <t>-1458753555</t>
  </si>
  <si>
    <t>87,5+12,65</t>
  </si>
  <si>
    <t>-703644676</t>
  </si>
  <si>
    <t>-1294212947</t>
  </si>
  <si>
    <t>-1064171928</t>
  </si>
  <si>
    <t>-263407816</t>
  </si>
  <si>
    <t>890381183</t>
  </si>
  <si>
    <t>-1670086828</t>
  </si>
  <si>
    <t>-249099472</t>
  </si>
  <si>
    <t>267539937</t>
  </si>
  <si>
    <t>929623650</t>
  </si>
  <si>
    <t>1074621507</t>
  </si>
  <si>
    <t>-800456769</t>
  </si>
  <si>
    <t>2096279420</t>
  </si>
  <si>
    <t>419294025</t>
  </si>
  <si>
    <t>-651099846</t>
  </si>
  <si>
    <t>-1847572253</t>
  </si>
  <si>
    <t>1612135123</t>
  </si>
  <si>
    <t>-1840052140</t>
  </si>
  <si>
    <t>-1002056502</t>
  </si>
  <si>
    <t>odkopavka</t>
  </si>
  <si>
    <t>124,501</t>
  </si>
  <si>
    <t>C1</t>
  </si>
  <si>
    <t>Zásyp</t>
  </si>
  <si>
    <t>54,12</t>
  </si>
  <si>
    <t>D1</t>
  </si>
  <si>
    <t>Beton základu</t>
  </si>
  <si>
    <t>5,47</t>
  </si>
  <si>
    <t>E1</t>
  </si>
  <si>
    <t>Hrázka</t>
  </si>
  <si>
    <t>17,563</t>
  </si>
  <si>
    <t>G1</t>
  </si>
  <si>
    <t>Bedeni</t>
  </si>
  <si>
    <t>51,864</t>
  </si>
  <si>
    <t>SO 01-21-01 - Železniční propustek v evid. km 13,547</t>
  </si>
  <si>
    <t>-692206566</t>
  </si>
  <si>
    <t>1791466685</t>
  </si>
  <si>
    <t>"kamenná dlažba na výtoku (předpoklad) =" 1,00*3,00*1,2</t>
  </si>
  <si>
    <t>-866216324</t>
  </si>
  <si>
    <t>5+12</t>
  </si>
  <si>
    <t>1026794609</t>
  </si>
  <si>
    <t>2*7*24</t>
  </si>
  <si>
    <t>121112003</t>
  </si>
  <si>
    <t>Sejmutí ornice tl vrstvy do 200 mm ručně</t>
  </si>
  <si>
    <t>-349962375</t>
  </si>
  <si>
    <t>Sejmutí ornice ručně při souvislé ploše, tl. vrstvy do 200 mm</t>
  </si>
  <si>
    <t>"na vtoku =" 4,50*12,50</t>
  </si>
  <si>
    <t>"na výtoku = "8,75*6,85</t>
  </si>
  <si>
    <t>A2</t>
  </si>
  <si>
    <t>122251104</t>
  </si>
  <si>
    <t>Odkopávky a prokopávky nezapažené v hornině třídy těžitelnosti I skupiny 3 objem do 500 m3 strojně</t>
  </si>
  <si>
    <t>-1400972009</t>
  </si>
  <si>
    <t>Odkopávky a prokopávky nezapažené strojně v hornině třídy těžitelnosti I skupiny 3 přes 100 do 500 m3</t>
  </si>
  <si>
    <t>"výpočet výkopu " (4,75*1,75*10,25)+(2,75*1,35*5,75)</t>
  </si>
  <si>
    <t>"výpočet pro základy v čelech trouby" 2*0,45*0,40*1,50</t>
  </si>
  <si>
    <t>"odpočet stáv. trub" (-1)*(2*3,14*(0,2*0,2)*10,65)</t>
  </si>
  <si>
    <t>"odpočet stáv. šachty" (-1)*(1,20*1,50*1,65)</t>
  </si>
  <si>
    <t>"odpočet stáv. čela" (-1)*(0,45*1,70*1,50)</t>
  </si>
  <si>
    <t>"lože trub =" 1,25*0,50*10,625</t>
  </si>
  <si>
    <t>"hrázka na vtoku =" 1,75*1,00*5,75</t>
  </si>
  <si>
    <t>"hrázka na výtoku = "1,50*1,00*5,00</t>
  </si>
  <si>
    <t>1815903443</t>
  </si>
  <si>
    <t>989063206</t>
  </si>
  <si>
    <t>"pročištění na vtoku (předpoklad) =" 0,25*2*5,00*(0,50+0,50+0,50)</t>
  </si>
  <si>
    <t>"pročištění na výtoku (předpoklad) =" 0,25*10,00*(1,25+0,50+1,50)</t>
  </si>
  <si>
    <t>-2071031865</t>
  </si>
  <si>
    <t>"hrázka na vtoku = "1,75*1,00*5,75</t>
  </si>
  <si>
    <t>-899532881</t>
  </si>
  <si>
    <t>17,563*2 "Přepočtené koeficientem množství</t>
  </si>
  <si>
    <t>370604053</t>
  </si>
  <si>
    <t>995320466</t>
  </si>
  <si>
    <t>"celkem zásyp trouby = "(1,60+2,50)*1,60*8,25</t>
  </si>
  <si>
    <t>-1845629511</t>
  </si>
  <si>
    <t>C1*1,8</t>
  </si>
  <si>
    <t>181311103</t>
  </si>
  <si>
    <t>Rozprostření ornice tl vrstvy do 200 mm v rovině nebo ve svahu do 1:5 ručně</t>
  </si>
  <si>
    <t>-450745609</t>
  </si>
  <si>
    <t>Rozprostření a urovnání ornice v rovině nebo ve svahu sklonu do 1:5 ručně při souvislé ploše, tl. vrstvy do 200 mm</t>
  </si>
  <si>
    <t>"na vtoku = "1,00*(2*4,50+12,50)</t>
  </si>
  <si>
    <t>"na výtoku =" 2*2,25*6,85</t>
  </si>
  <si>
    <t>183405211</t>
  </si>
  <si>
    <t>Výsev trávníku hydroosevem na ornici</t>
  </si>
  <si>
    <t>822091782</t>
  </si>
  <si>
    <t>1740082838</t>
  </si>
  <si>
    <t>52,325*0,025 "Přepočtené koeficientem množství</t>
  </si>
  <si>
    <t>-775828447</t>
  </si>
  <si>
    <t>-1587320661</t>
  </si>
  <si>
    <t>212752107</t>
  </si>
  <si>
    <t>Trativod z drenážních trubek korugovaných PE-HD SN 4 perforace 360° včetně lože otevřený výkop DN 400 pro liniové stavby</t>
  </si>
  <si>
    <t>-776757960</t>
  </si>
  <si>
    <t>Trativody z drenážních trubek pro liniové stavby a komunikace se zřízením štěrkového lože pod trubky a s jejich obsypem v otevřeném výkopu trubka korugovaná sendvičová PE-HD SN 4 celoperforovaná 360° DN 400</t>
  </si>
  <si>
    <t>2*5</t>
  </si>
  <si>
    <t>273321117</t>
  </si>
  <si>
    <t>Základové desky mostních konstrukcí ze ŽB C 25/30</t>
  </si>
  <si>
    <t>909803594</t>
  </si>
  <si>
    <t>Základové konstrukce z betonu železového desky ve výkopu nebo na hlavách pilot C 25/30</t>
  </si>
  <si>
    <t>"betonová deska =" 8,00*1,50*0,25</t>
  </si>
  <si>
    <t>"betonový základ na vtoku a výtoku = "2*1,50*0,60*0,40</t>
  </si>
  <si>
    <t>"kce zesíleného základu na vtoku a výtoku =" 4*0,50*0,35*2,50</t>
  </si>
  <si>
    <t>273321191</t>
  </si>
  <si>
    <t>Příplatek k základovým deskám mostních konstrukcí ze ŽB za betonáž malého rozsahu do 25 m3</t>
  </si>
  <si>
    <t>2108094936</t>
  </si>
  <si>
    <t>2134538666</t>
  </si>
  <si>
    <t>(8+8+1,5+1,5)*0,3</t>
  </si>
  <si>
    <t>-812229180</t>
  </si>
  <si>
    <t>-445005276</t>
  </si>
  <si>
    <t>D1*0,075</t>
  </si>
  <si>
    <t>274321117</t>
  </si>
  <si>
    <t>Základové pasy, prahy, věnce a ostruhy mostních konstrukcí ze ŽB C 25/30</t>
  </si>
  <si>
    <t>1286042416</t>
  </si>
  <si>
    <t>Základové konstrukce z betonu železového pásy, prahy, věnce a ostruhy ve výkopu nebo na hlavách pilot C 25/30</t>
  </si>
  <si>
    <t>"prahy na vtoku =" (11,40+3,25+1,65+8,30+1,50+3,70)*0,60*0,30</t>
  </si>
  <si>
    <t>"prahy na výtoku = "(4,1+(2*2,2)+(4,1*1,2))*0,6*0,3</t>
  </si>
  <si>
    <t>274321191</t>
  </si>
  <si>
    <t>Příplatek k základovým pasům, prahům a věncům mostních konstrukcí ze ŽB za betonáž malého rozsahu do 25 m3</t>
  </si>
  <si>
    <t>1349644988</t>
  </si>
  <si>
    <t>1160747298</t>
  </si>
  <si>
    <t>"prahy na výtoku = "(4,1+(2*2,2)+(4,1*1,2))*0,6*2</t>
  </si>
  <si>
    <t>"prahy na vtoku =" (11,40+3,25+1,65+8,30+1,50+3,70)*0,60*2</t>
  </si>
  <si>
    <t>2107114610</t>
  </si>
  <si>
    <t>-1945795595</t>
  </si>
  <si>
    <t>"pro převedení kabelu SSZT - "15,00</t>
  </si>
  <si>
    <t>"pro převedení kabelu ČD - Telematika = "15,00</t>
  </si>
  <si>
    <t>452311121</t>
  </si>
  <si>
    <t>Podkladní desky z betonu prostého bez zvýšených nároků na prostředí tř. C 8/10 otevřený výkop</t>
  </si>
  <si>
    <t>-1273392604</t>
  </si>
  <si>
    <t>Podkladní a zajišťovací konstrukce z betonu prostého v otevřeném výkopu bez zvýšených nároků na prostředí desky pod potrubí, stoky a drobné objekty z betonu tř. C 8/10</t>
  </si>
  <si>
    <t>"výpočet =" 2,10*7,20*0,15</t>
  </si>
  <si>
    <t>465513257</t>
  </si>
  <si>
    <t>Dlažba svahu u opěr z upraveného lomového žulového kamene tl 250 mm do lože C 25/30 pl přes 10 m2</t>
  </si>
  <si>
    <t>-2097373873</t>
  </si>
  <si>
    <t>Dlažba svahu u mostních opěr z upraveného lomového žulového kamene s vyspárováním maltou MC 25, šíře spáry 15 mm do betonového lože C 25/30 tloušťky 250 mm, plochy přes 10 m2</t>
  </si>
  <si>
    <t>"dlažba na vtoku (odečteno z CADu) =" 50,00*1,2</t>
  </si>
  <si>
    <t>"dlažba na vytoku (odečteno z CADu) = "8,00*1,2</t>
  </si>
  <si>
    <t>F1</t>
  </si>
  <si>
    <t>927111129</t>
  </si>
  <si>
    <t>Propustek železniční ze železobetonových trub DN 800</t>
  </si>
  <si>
    <t>-449308772</t>
  </si>
  <si>
    <t>Železniční propustek železobetonové trouby DN 800 mm</t>
  </si>
  <si>
    <t>59222484</t>
  </si>
  <si>
    <t>trouba ŽB hrdlová patková DN 800</t>
  </si>
  <si>
    <t>-931976996</t>
  </si>
  <si>
    <t>927111229</t>
  </si>
  <si>
    <t>Čelo z betonu prostého pro propustek ze železobetonových trub DN 800</t>
  </si>
  <si>
    <t>-2068066732</t>
  </si>
  <si>
    <t>Železniční propustek čelo z betonu prostého pro železniční propustek ze železobetonových trub DN 800 mm</t>
  </si>
  <si>
    <t>-851328661</t>
  </si>
  <si>
    <t>961041211</t>
  </si>
  <si>
    <t>Bourání mostních základů z betonu prostého</t>
  </si>
  <si>
    <t>-1128784419</t>
  </si>
  <si>
    <t>Bourání mostních konstrukcí základů z prostého betonu</t>
  </si>
  <si>
    <t>"podklad. beton šachty = "1,40*1,70*0,10</t>
  </si>
  <si>
    <t>"drenážní trouby podél trati =" 2*((3,14*0,25*0,25)-(3,14*0,20*0,20))*(7,50+7,50)</t>
  </si>
  <si>
    <t>BB2</t>
  </si>
  <si>
    <t>961051111</t>
  </si>
  <si>
    <t>Bourání mostních základů z ŽB</t>
  </si>
  <si>
    <t>-771662293</t>
  </si>
  <si>
    <t>Bourání mostních konstrukcí základů ze železového betonu</t>
  </si>
  <si>
    <t>"vtoková šachta =" (1,20*1,50*0,30)+(2*1,50*1,25*0,30)+(0,70*1,25*0,30)</t>
  </si>
  <si>
    <t>BZB2</t>
  </si>
  <si>
    <t>966008113</t>
  </si>
  <si>
    <t>Bourání trubního propustku DN přes 500 do 800</t>
  </si>
  <si>
    <t>1141224319</t>
  </si>
  <si>
    <t>Bourání trubního propustku s odklizením a uložením vybouraného materiálu na skládku na vzdálenost do 3 m nebo s naložením na dopravní prostředek z trub betonových nebo železobetonových DN přes 500 do 800 mm</t>
  </si>
  <si>
    <t>10,65</t>
  </si>
  <si>
    <t>BP</t>
  </si>
  <si>
    <t>966008311</t>
  </si>
  <si>
    <t>Bourání čela trubního propustku z betonu železového</t>
  </si>
  <si>
    <t>382159979</t>
  </si>
  <si>
    <t>Bourání trubního propustku s odklizením a uložením vybouraného materiálu na skládku na vzdálenost do 3 m nebo s naložením na dopravní prostředek čela z betonu železového</t>
  </si>
  <si>
    <t>"čelo propustku = "0,45*1,70*1,50</t>
  </si>
  <si>
    <t>"základ čela = "0,75*0,70*2,00</t>
  </si>
  <si>
    <t>BC1</t>
  </si>
  <si>
    <t>784915472</t>
  </si>
  <si>
    <t>1921398626</t>
  </si>
  <si>
    <t>"nátěr betonových trub = "3,50*8,00</t>
  </si>
  <si>
    <t>2072516023</t>
  </si>
  <si>
    <t>28*0,3/1000</t>
  </si>
  <si>
    <t>1675903603</t>
  </si>
  <si>
    <t>"nátěr betonových trub = "3,50*8,00*2</t>
  </si>
  <si>
    <t>1748703442</t>
  </si>
  <si>
    <t>56*0,5/1000</t>
  </si>
  <si>
    <t>2046919559</t>
  </si>
  <si>
    <t>1133844199</t>
  </si>
  <si>
    <t>940573108</t>
  </si>
  <si>
    <t>312576908</t>
  </si>
  <si>
    <t>1817629373</t>
  </si>
  <si>
    <t>648251575</t>
  </si>
  <si>
    <t>-975122970</t>
  </si>
  <si>
    <t>2133012727</t>
  </si>
  <si>
    <t>-1225011310</t>
  </si>
  <si>
    <t>034002000.1</t>
  </si>
  <si>
    <t>-1137932370</t>
  </si>
  <si>
    <t>034703000.2</t>
  </si>
  <si>
    <t>-825622571</t>
  </si>
  <si>
    <t>-2140340207</t>
  </si>
  <si>
    <t>385405220</t>
  </si>
  <si>
    <t>-1783439977</t>
  </si>
  <si>
    <t>599307377</t>
  </si>
  <si>
    <t>1732554301</t>
  </si>
  <si>
    <t>SO 01-14-01 - Výstroj trati km 11,300 - km 19,605</t>
  </si>
  <si>
    <t>5912030030</t>
  </si>
  <si>
    <t>Demontáž návěstidla včetně sloupku a patky předvěstníku</t>
  </si>
  <si>
    <t>745306756</t>
  </si>
  <si>
    <t>Demontáž návěstidla včetně sloupku a patky předvěstníku Poznámka: 1. V cenách jsou započteny náklady na demontáž návěstidla, sloupku a patky, zához, úpravu terénu a naložení na dopravní prostředek.</t>
  </si>
  <si>
    <t>5912030040</t>
  </si>
  <si>
    <t>Demontáž návěstidla včetně sloupku a patky rychlostníku</t>
  </si>
  <si>
    <t>1976377351</t>
  </si>
  <si>
    <t>Demontáž návěstidla včetně sloupku a patky rychlostníku Poznámka: 1. V cenách jsou započteny náklady na demontáž návěstidla, sloupku a patky, zához, úpravu terénu a naložení na dopravní prostředek.</t>
  </si>
  <si>
    <t>5912035040</t>
  </si>
  <si>
    <t>Montáž návěstidla rychlostníku</t>
  </si>
  <si>
    <t>1564893420</t>
  </si>
  <si>
    <t>Montáž návěstidla rychlostníku Poznámka: 1. V cenách jsou započteny náklady na montáž a upevnění návěstidla. 2. V cenách nejsou obsaženy náklady na dodávku materiálu.</t>
  </si>
  <si>
    <t>5962114000</t>
  </si>
  <si>
    <t>Výstroj sloupku objímka 50 až 100 mm kompletní</t>
  </si>
  <si>
    <t>-1026634209</t>
  </si>
  <si>
    <t>2*2</t>
  </si>
  <si>
    <t>5962101010</t>
  </si>
  <si>
    <t>Návěstidlo rychlostník - obdélník</t>
  </si>
  <si>
    <t>-771051482</t>
  </si>
  <si>
    <t>5912035050</t>
  </si>
  <si>
    <t>Montáž návěstidla sklonovníku</t>
  </si>
  <si>
    <t>1426364343</t>
  </si>
  <si>
    <t>Montáž návěstidla sklonovníku Poznámka: 1. V cenách jsou započteny náklady na montáž a upevnění návěstidla. 2. V cenách nejsou obsaženy náklady na dodávku materiálu.</t>
  </si>
  <si>
    <t>-1756349538</t>
  </si>
  <si>
    <t>10*2</t>
  </si>
  <si>
    <t>5962101110</t>
  </si>
  <si>
    <t>Návěstidlo sklonovník reflexní</t>
  </si>
  <si>
    <t>2051557766</t>
  </si>
  <si>
    <t>5912035090</t>
  </si>
  <si>
    <t>Montáž návěstidla staničníku</t>
  </si>
  <si>
    <t>-2058491389</t>
  </si>
  <si>
    <t>Montáž návěstidla staničníku Poznámka: 1. V cenách jsou započteny náklady na montáž a upevnění návěstidla. 2. V cenách nejsou obsaženy náklady na dodávku materiálu.</t>
  </si>
  <si>
    <t>1818059044</t>
  </si>
  <si>
    <t>5962101105</t>
  </si>
  <si>
    <t>Návěstidlo staničník 480x610 pozink dvoumístný</t>
  </si>
  <si>
    <t>973337346</t>
  </si>
  <si>
    <t>5912035100R</t>
  </si>
  <si>
    <t>Montáž tabule směr jízdy vlaků</t>
  </si>
  <si>
    <t>568856977</t>
  </si>
  <si>
    <t>-1539953087</t>
  </si>
  <si>
    <t>4*2</t>
  </si>
  <si>
    <t>5962110000</t>
  </si>
  <si>
    <t>Značení zastávek tabule s názvem</t>
  </si>
  <si>
    <t>1693280566</t>
  </si>
  <si>
    <t>4*1,7*0,355</t>
  </si>
  <si>
    <t>5912035100R2</t>
  </si>
  <si>
    <t>Montáž tabule s názvem zastávky</t>
  </si>
  <si>
    <t>-311429795</t>
  </si>
  <si>
    <t>706283333</t>
  </si>
  <si>
    <t>6*2</t>
  </si>
  <si>
    <t>1587265230</t>
  </si>
  <si>
    <t>2,2*0,6+3,85*0,6</t>
  </si>
  <si>
    <t>5912035110R</t>
  </si>
  <si>
    <t>Montáž značky průchod pro pěší zakázán</t>
  </si>
  <si>
    <t>-1018337599</t>
  </si>
  <si>
    <t>Montáž na zábradlí</t>
  </si>
  <si>
    <t>490121845</t>
  </si>
  <si>
    <t>2*1</t>
  </si>
  <si>
    <t>5962107000</t>
  </si>
  <si>
    <t>Piktogramy zákaz vstupu</t>
  </si>
  <si>
    <t>-211833838</t>
  </si>
  <si>
    <t>5912045030</t>
  </si>
  <si>
    <t>Montáž návěstidla včetně sloupku a patky předvěstníku</t>
  </si>
  <si>
    <t>-1209565519</t>
  </si>
  <si>
    <t>Montáž návěstidla včetně sloupku a patky předvěstníku Poznámka: 1. V cenách jsou započteny náklady na zemní práce, montáž patky, sloupku a návěstidla, úpravu a rozprostření zeminy na terén. 2. V cenách nejsou obsaženy náklady na dodávku materiálu.</t>
  </si>
  <si>
    <t>5964161010</t>
  </si>
  <si>
    <t>Beton lehce zhutnitelný C 20/25;X0 F5 2 285 2 765</t>
  </si>
  <si>
    <t>-504248132</t>
  </si>
  <si>
    <t>1*1*0,3*0,3</t>
  </si>
  <si>
    <t>5962114020</t>
  </si>
  <si>
    <t>Výstroj sloupku víčko plast 60 mm</t>
  </si>
  <si>
    <t>1743462405</t>
  </si>
  <si>
    <t>5962113005</t>
  </si>
  <si>
    <t>Sloupek ocelový pozinkovaný 60 mm</t>
  </si>
  <si>
    <t>1204252340</t>
  </si>
  <si>
    <t>1*4,5</t>
  </si>
  <si>
    <t>1525890270</t>
  </si>
  <si>
    <t>1*2</t>
  </si>
  <si>
    <t>5962101020</t>
  </si>
  <si>
    <t>Návěstidlo očekávejte traťovou rychlost - trojúhelník</t>
  </si>
  <si>
    <t>1884529248</t>
  </si>
  <si>
    <t>5912045040</t>
  </si>
  <si>
    <t>Montáž návěstidla včetně sloupku a patky rychlostníku</t>
  </si>
  <si>
    <t>-483617238</t>
  </si>
  <si>
    <t>Montáž návěstidla včetně sloupku a patky rychlostníku Poznámka: 1. V cenách jsou započteny náklady na zemní práce, montáž patky, sloupku a návěstidla, úpravu a rozprostření zeminy na terén. 2. V cenách nejsou obsaženy náklady na dodávku materiálu.</t>
  </si>
  <si>
    <t>-232357366</t>
  </si>
  <si>
    <t>3*1*0,3*0,3</t>
  </si>
  <si>
    <t>-369935392</t>
  </si>
  <si>
    <t>-848857302</t>
  </si>
  <si>
    <t>3*4,5</t>
  </si>
  <si>
    <t>389150072</t>
  </si>
  <si>
    <t>3*2</t>
  </si>
  <si>
    <t>-1176010536</t>
  </si>
  <si>
    <t>5912045050</t>
  </si>
  <si>
    <t>Montáž návěstidla včetně sloupku a patky sklonovníku</t>
  </si>
  <si>
    <t>49552411</t>
  </si>
  <si>
    <t>Montáž návěstidla včetně sloupku a patky sklonovníku Poznámka: 1. V cenách jsou započteny náklady na zemní práce, montáž patky, sloupku a návěstidla, úpravu a rozprostření zeminy na terén. 2. V cenách nejsou obsaženy náklady na dodávku materiálu.</t>
  </si>
  <si>
    <t>621406679</t>
  </si>
  <si>
    <t>21*1*0,3*0,3</t>
  </si>
  <si>
    <t>1407517547</t>
  </si>
  <si>
    <t>567338127</t>
  </si>
  <si>
    <t>21*4,5</t>
  </si>
  <si>
    <t>71950429</t>
  </si>
  <si>
    <t>21*2</t>
  </si>
  <si>
    <t>1063282559</t>
  </si>
  <si>
    <t>5912045090</t>
  </si>
  <si>
    <t>Montáž návěstidla včetně sloupku a patky staničníku</t>
  </si>
  <si>
    <t>1312478108</t>
  </si>
  <si>
    <t>Montáž návěstidla včetně sloupku a patky staničníku Poznámka: 1. V cenách jsou započteny náklady na zemní práce, montáž patky, sloupku a návěstidla, úpravu a rozprostření zeminy na terén. 2. V cenách nejsou obsaženy náklady na dodávku materiálu.</t>
  </si>
  <si>
    <t>669060445</t>
  </si>
  <si>
    <t>41*1*0,3*0,3</t>
  </si>
  <si>
    <t>-338154195</t>
  </si>
  <si>
    <t>-260596827</t>
  </si>
  <si>
    <t>41*4,5</t>
  </si>
  <si>
    <t>1220731240</t>
  </si>
  <si>
    <t>-1437601814</t>
  </si>
  <si>
    <t>5912045100</t>
  </si>
  <si>
    <t>Montáž návěstidla včetně sloupku a patky tabule před zastávkou</t>
  </si>
  <si>
    <t>1944755589</t>
  </si>
  <si>
    <t>Montáž návěstidla včetně sloupku a patky tabule před zastávkou Poznámka: 1. V cenách jsou započteny náklady na zemní práce, montáž patky, sloupku a návěstidla, úpravu a rozprostření zeminy na terén. 2. V cenách nejsou obsaženy náklady na dodávku materiálu.</t>
  </si>
  <si>
    <t>vmontáž návěsti vlak se blíží k zastávce</t>
  </si>
  <si>
    <t>-1340754315</t>
  </si>
  <si>
    <t>4*2*1*0,3*0,3</t>
  </si>
  <si>
    <t>387067319</t>
  </si>
  <si>
    <t>-1367292983</t>
  </si>
  <si>
    <t>4*2*4,5</t>
  </si>
  <si>
    <t>163763742</t>
  </si>
  <si>
    <t>4*4</t>
  </si>
  <si>
    <t>5962101050</t>
  </si>
  <si>
    <t>Návěstidlo tabule před zastávkou</t>
  </si>
  <si>
    <t>397252498</t>
  </si>
  <si>
    <t>5912045100R2</t>
  </si>
  <si>
    <t>Montáž tabule s názvem zastávky včetně sloupu a patky</t>
  </si>
  <si>
    <t>-267754071</t>
  </si>
  <si>
    <t>2*3</t>
  </si>
  <si>
    <t>-1708448649</t>
  </si>
  <si>
    <t>6*3*1*0,3*0,3</t>
  </si>
  <si>
    <t>-2016995130</t>
  </si>
  <si>
    <t>6*3</t>
  </si>
  <si>
    <t>1080493464</t>
  </si>
  <si>
    <t>3*3*2*4,5</t>
  </si>
  <si>
    <t>613432867</t>
  </si>
  <si>
    <t>6*3+6*3</t>
  </si>
  <si>
    <t>2018679500</t>
  </si>
  <si>
    <t>(2,2*0,6+3,85*0,6)*3</t>
  </si>
  <si>
    <t>5912045110</t>
  </si>
  <si>
    <t>Montáž návěstidla včetně sloupku a patky konce nástupiště</t>
  </si>
  <si>
    <t>-1027741066</t>
  </si>
  <si>
    <t>Montáž návěstidla včetně sloupku a patky konce nástupiště Poznámka: 1. V cenách jsou započteny náklady na zemní práce, montáž patky, sloupku a návěstidla, úpravu a rozprostření zeminy na terén. 2. V cenách nejsou obsaženy náklady na dodávku materiálu.</t>
  </si>
  <si>
    <t>-1167440595</t>
  </si>
  <si>
    <t>4*1*0,3*0,3</t>
  </si>
  <si>
    <t>-1638022552</t>
  </si>
  <si>
    <t>805942642</t>
  </si>
  <si>
    <t>4*4,5</t>
  </si>
  <si>
    <t>2009356941</t>
  </si>
  <si>
    <t>5962101045</t>
  </si>
  <si>
    <t>Návěstidlo konec nástupiště</t>
  </si>
  <si>
    <t>-22870005</t>
  </si>
  <si>
    <t>5912045110R</t>
  </si>
  <si>
    <t>Montáž značky průchod pro pěší zakázán včetně sloupu a patky</t>
  </si>
  <si>
    <t>-281178414</t>
  </si>
  <si>
    <t>1054339270</t>
  </si>
  <si>
    <t>2*1*0,3*0,3</t>
  </si>
  <si>
    <t>-536269729</t>
  </si>
  <si>
    <t>-1024392395</t>
  </si>
  <si>
    <t>4*3</t>
  </si>
  <si>
    <t>-1904692921</t>
  </si>
  <si>
    <t>-1044979703</t>
  </si>
  <si>
    <t>5912050120</t>
  </si>
  <si>
    <t>Staničení demontáž hektometrovníku</t>
  </si>
  <si>
    <t>1356967017</t>
  </si>
  <si>
    <t>Staničení demontáž hektometrovníku Poznámka: 1. V cenách jsou započteny náklady na zemní práce a výměnu, demontáž nebo montáž staničení. 2. V cenách nejsou obsaženy náklady na dodávku materiálu.</t>
  </si>
  <si>
    <t>stávající hektometrovníky - demontáž</t>
  </si>
  <si>
    <t>5912050220</t>
  </si>
  <si>
    <t>Staničení montáž hektometrovníku</t>
  </si>
  <si>
    <t>1292455200</t>
  </si>
  <si>
    <t>Staničení montáž hektometrovníku Poznámka: 1. V cenách jsou započteny náklady na zemní práce a výměnu, demontáž nebo montáž staničení. 2. V cenách nejsou obsaženy náklady na dodávku materiálu.</t>
  </si>
  <si>
    <t>Hektometrovník z užitého materiálu - montáž</t>
  </si>
  <si>
    <t>Hektometrovník nový montáž</t>
  </si>
  <si>
    <t>5962101120</t>
  </si>
  <si>
    <t>Návěstidlo hektometrovník železobetonový se znaky</t>
  </si>
  <si>
    <t>1460216935</t>
  </si>
  <si>
    <t>5913410020</t>
  </si>
  <si>
    <t>Nátěr traťových značek hektometrovníku</t>
  </si>
  <si>
    <t>-1628979544</t>
  </si>
  <si>
    <t>Nátěr traťových značek hektometrovníku Poznámka: 1. V cenách jsou započteny náklady na odstranění drnu a plevelů u značky, očištění od starého nátěru a nečistot, provedení nového nátěru barvou schváleného typu a odstínu včetně případného popisu. 2. V cenách nejsou obsaženy náklady na dodávku materiálu.</t>
  </si>
  <si>
    <t>Vyzískané hektometrovníky - obnova nátěru</t>
  </si>
  <si>
    <t>5963157005</t>
  </si>
  <si>
    <t>Nátěr hmota nátěrová syntetická základní</t>
  </si>
  <si>
    <t>litr</t>
  </si>
  <si>
    <t>-1307933125</t>
  </si>
  <si>
    <t>-1741155695</t>
  </si>
  <si>
    <t>Doprava sloupků do 140 km</t>
  </si>
  <si>
    <t>Doprava značek do 140 km</t>
  </si>
  <si>
    <t>Doprava výstroje sloupků do 140 km</t>
  </si>
  <si>
    <t>Doprava zdemontovaných návěstidel na mezideponii k předání investorovi</t>
  </si>
  <si>
    <t>Doprava zdemontovaných hektometrovníků na mezideponii k obnově</t>
  </si>
  <si>
    <t>Doprava natřených hektometrovníků na stavbu</t>
  </si>
  <si>
    <t>-1125360517</t>
  </si>
  <si>
    <t>1*13</t>
  </si>
  <si>
    <t>2136778856</t>
  </si>
  <si>
    <t>Doprava betonu na stavbu do 20 km</t>
  </si>
  <si>
    <t>8,82*2,2</t>
  </si>
  <si>
    <t>-1929944368</t>
  </si>
  <si>
    <t>Doprava betonu na stavbu příplatek do 20 km</t>
  </si>
  <si>
    <t>8,82*2,2*1</t>
  </si>
  <si>
    <t>SO 01-86-01 - ZAST Bílý Kostel nad Nisou - oprava osvětlení</t>
  </si>
  <si>
    <t>D1 - Rozvaděč RV1</t>
  </si>
  <si>
    <t xml:space="preserve">    1032-56 - SKŘÍNĚ PLASTOVÉ</t>
  </si>
  <si>
    <t xml:space="preserve">    D2 - MODULOVÉ PŘÍSTROJ</t>
  </si>
  <si>
    <t xml:space="preserve">      D3 - jistící:</t>
  </si>
  <si>
    <t xml:space="preserve">      D4 - spínací:</t>
  </si>
  <si>
    <t xml:space="preserve">      D5 - měřícíí:</t>
  </si>
  <si>
    <t xml:space="preserve">      D6 - systém DDTS</t>
  </si>
  <si>
    <t xml:space="preserve">      D7 - ostatní:</t>
  </si>
  <si>
    <t xml:space="preserve">      D8 - SVORKY</t>
  </si>
  <si>
    <t xml:space="preserve">      D9 - OSTATNÍ</t>
  </si>
  <si>
    <t>D10 - Elektromontáže</t>
  </si>
  <si>
    <t xml:space="preserve">    D11 - Demontáže</t>
  </si>
  <si>
    <t xml:space="preserve">      D12 - ROZVADĚČ RV1</t>
  </si>
  <si>
    <t xml:space="preserve">      R-1041-483 - SVÍTIDLO VENKOVNÍ</t>
  </si>
  <si>
    <t xml:space="preserve">      1048-191 - OSVĚTLOVACÍ STOŽÁR</t>
  </si>
  <si>
    <t xml:space="preserve">      R-1048-191 - kompletně včetně výzbroje a základu</t>
  </si>
  <si>
    <t xml:space="preserve">      7002-17 - KABEL SILOVÝ,IZOLACE PVC</t>
  </si>
  <si>
    <t xml:space="preserve">      9999-443 - UKONČENÍ  VODIČŮ V ROZVADĚČÍCH</t>
  </si>
  <si>
    <t xml:space="preserve">      7004-10046 - UKONČENÍ VODIČŮ NA SVORKOVNICI</t>
  </si>
  <si>
    <t xml:space="preserve">      9999-1280 - HODINOVE ZUCTOVACI SAZBY</t>
  </si>
  <si>
    <t xml:space="preserve">    D13 - Elektroinstalační práce a materiál</t>
  </si>
  <si>
    <t xml:space="preserve">      9999-752r - MONTÁŽ  ROZVADĚČŮ</t>
  </si>
  <si>
    <t xml:space="preserve">      D14 - KABELOVÉ CHRÁNIČKY</t>
  </si>
  <si>
    <t xml:space="preserve">      7002-492 - KABEL SILOVÝ,IZOLACE PVC</t>
  </si>
  <si>
    <t xml:space="preserve">      1244-1 - OCELOVÝ DRÁT POZINKOVANÝ</t>
  </si>
  <si>
    <t xml:space="preserve">      7004-22005 - OCELOVÝ PÁSEK POZINKOVANÝ</t>
  </si>
  <si>
    <t xml:space="preserve">      1244-199 - SVORKA HROMOSVODNÍ,UZEMŇOVACÍ</t>
  </si>
  <si>
    <t xml:space="preserve">      7004-22132 - SVORKA FeZn</t>
  </si>
  <si>
    <t xml:space="preserve">      1048-213r - STOŽÁR ŽELEZNIČNÍ SKLÁPĚCÍ</t>
  </si>
  <si>
    <t xml:space="preserve">      D15 - kompletní, včetně stožárové výzbroje - ve tř.II</t>
  </si>
  <si>
    <t xml:space="preserve">      R-1047-001 - SVÍTIDLA PRO VEŘEJNÉ OSVĚTLENÍ - včetně světelných zdrojů</t>
  </si>
  <si>
    <t xml:space="preserve">      9999-1292 - SPOLUPRACE S DODAVATELEM PRI</t>
  </si>
  <si>
    <t xml:space="preserve">      9999-1294 - KOORDINACE POSTUPU PRACI</t>
  </si>
  <si>
    <t xml:space="preserve">      9999-1296 - PROVEDENI REVIZNICH ZKOUSEK</t>
  </si>
  <si>
    <t xml:space="preserve">      D16 - ZAJIŠTĚNÍ PRŮKAZU ZPŮSOBILOSTI</t>
  </si>
  <si>
    <t xml:space="preserve">      D13a - Podružný materiál</t>
  </si>
  <si>
    <t>D17 - Zemní práce</t>
  </si>
  <si>
    <t xml:space="preserve">    9999-878 - VYTÝČENÍ TRATI</t>
  </si>
  <si>
    <t xml:space="preserve">      9999-931 - VÝKOP JÁMY PRO ZÁKLAD</t>
  </si>
  <si>
    <t xml:space="preserve">      D18 - VÝKOP JÁMY PRO STOŽÁR</t>
  </si>
  <si>
    <t xml:space="preserve">      9999-980 - ZÁHOZ JÁMY,UPĚCHOVÁNÍ,ÚPRAVA</t>
  </si>
  <si>
    <t xml:space="preserve">      D19 - ZÁKLAD PRO OSVĚTLOVACÍ STOŽÁR</t>
  </si>
  <si>
    <t xml:space="preserve">      9999-991 - HLOUBENÍ KABELOVÉ RÝHY</t>
  </si>
  <si>
    <t xml:space="preserve">      9999-1067 - ZŘÍZENÍ KABELOVÉHO LOŽE</t>
  </si>
  <si>
    <t xml:space="preserve">      9999-1117 - FOLIE VÝSTRAŽNÁ Z PVC</t>
  </si>
  <si>
    <t xml:space="preserve">      9999-1175 - ZÁHOZ KABELOVÉ RÝHY</t>
  </si>
  <si>
    <t xml:space="preserve">      9999-987r - HUTNĚNÍ ZEMINY</t>
  </si>
  <si>
    <t xml:space="preserve">      9999-1185 - ODVOZ ZEMINY</t>
  </si>
  <si>
    <t xml:space="preserve">      9999-1188 - ÚPRAVA POVRCHU</t>
  </si>
  <si>
    <t>Rozvaděč RV1</t>
  </si>
  <si>
    <t>1032-56</t>
  </si>
  <si>
    <t>SKŘÍNĚ PLASTOVÉ</t>
  </si>
  <si>
    <t>1032-284rR</t>
  </si>
  <si>
    <t>plastový pilíř 550x(1500+600)x240, IP44/20</t>
  </si>
  <si>
    <t>ks</t>
  </si>
  <si>
    <t>-122085407</t>
  </si>
  <si>
    <t>D2</t>
  </si>
  <si>
    <t>MODULOVÉ PŘÍSTROJ</t>
  </si>
  <si>
    <t>D3</t>
  </si>
  <si>
    <t>jistící:</t>
  </si>
  <si>
    <t>1228-1100R</t>
  </si>
  <si>
    <t>FLP-B+C MAXI VS/3 kombinovaný svodič bleskových proudů a přepětí, vhodné pro 3-fázový systém TN-C, instalace na vstupu do budovy, 75 kA (10/350), 180 kA (8/20), dálková signalizace poruchy</t>
  </si>
  <si>
    <t>569109126</t>
  </si>
  <si>
    <t>1182-15623R</t>
  </si>
  <si>
    <t>LTN-4B-1 Jistič</t>
  </si>
  <si>
    <t>Ks</t>
  </si>
  <si>
    <t>460380451</t>
  </si>
  <si>
    <t>1182-15658R</t>
  </si>
  <si>
    <t>LTN-4D-1 Jistič</t>
  </si>
  <si>
    <t>2016007660</t>
  </si>
  <si>
    <t>1182-15624R</t>
  </si>
  <si>
    <t>LTN-6B-1 Jistič</t>
  </si>
  <si>
    <t>1953109112</t>
  </si>
  <si>
    <t>1182-15756R</t>
  </si>
  <si>
    <t>LTN-16B-3 Jistič</t>
  </si>
  <si>
    <t>-672909534</t>
  </si>
  <si>
    <t>1182-15757R</t>
  </si>
  <si>
    <t>LTN-20B-3 Jistič</t>
  </si>
  <si>
    <t>-1498149174</t>
  </si>
  <si>
    <t>1182-14028R</t>
  </si>
  <si>
    <t>OLI-10B-1N-030A Proudový chránič s nadproudovou ochranou</t>
  </si>
  <si>
    <t>-1640403327</t>
  </si>
  <si>
    <t>1182-14029R</t>
  </si>
  <si>
    <t>OLI-16B-1N-030A Proudový chránič s nadproudovou ochranou</t>
  </si>
  <si>
    <t>-1977697729</t>
  </si>
  <si>
    <t>1182-16334R</t>
  </si>
  <si>
    <t>LFN-25-4-100A-G Proudový chránič</t>
  </si>
  <si>
    <t>922626755</t>
  </si>
  <si>
    <t>D4</t>
  </si>
  <si>
    <t>spínací:</t>
  </si>
  <si>
    <t>1182-10280R</t>
  </si>
  <si>
    <t>RSI-20-20-A230-M Instalační stykač</t>
  </si>
  <si>
    <t>-637631957</t>
  </si>
  <si>
    <t>1182-10285R</t>
  </si>
  <si>
    <t>RSI-25-40-A230-M Instalační stykač</t>
  </si>
  <si>
    <t>-1298049157</t>
  </si>
  <si>
    <t>1182-14574R</t>
  </si>
  <si>
    <t>MSK-001-102 Kolébkový přepínač</t>
  </si>
  <si>
    <t>363497620</t>
  </si>
  <si>
    <t>D5</t>
  </si>
  <si>
    <t>měřícíí:</t>
  </si>
  <si>
    <t>1182-16071R</t>
  </si>
  <si>
    <t>MMR-U3-001-A230 Monitorovací relé</t>
  </si>
  <si>
    <t>968522732</t>
  </si>
  <si>
    <t>1182-18191R</t>
  </si>
  <si>
    <t>MMR-P1-001-A230 Monitorovací relé proudu</t>
  </si>
  <si>
    <t>1263514535</t>
  </si>
  <si>
    <t>D6</t>
  </si>
  <si>
    <t>systém DDTS</t>
  </si>
  <si>
    <t>xx1R</t>
  </si>
  <si>
    <t>síťový zdroj 230V/24V AC/DC,</t>
  </si>
  <si>
    <t>1710477898</t>
  </si>
  <si>
    <t>xx2R</t>
  </si>
  <si>
    <t>SERInet converter - převodník RS485 na Modbus</t>
  </si>
  <si>
    <t>-1450054741</t>
  </si>
  <si>
    <t>xx3R</t>
  </si>
  <si>
    <t>DOOS8+ - řídící jednotka</t>
  </si>
  <si>
    <t>-2004129752</t>
  </si>
  <si>
    <t>D7</t>
  </si>
  <si>
    <t>ostatní:</t>
  </si>
  <si>
    <t>1182-10410R</t>
  </si>
  <si>
    <t>ZSE-03 Soklová zásuvka</t>
  </si>
  <si>
    <t>-1424017018</t>
  </si>
  <si>
    <t>200rR</t>
  </si>
  <si>
    <t>termostat s topným tělískem</t>
  </si>
  <si>
    <t>592739806</t>
  </si>
  <si>
    <t>300rR</t>
  </si>
  <si>
    <t>osvětlení</t>
  </si>
  <si>
    <t>-332176098</t>
  </si>
  <si>
    <t>D8</t>
  </si>
  <si>
    <t>SVORKY</t>
  </si>
  <si>
    <t>1092-41314R</t>
  </si>
  <si>
    <t>KXA04LH 4 mm² Fázová svorka průchozí, 800V / 32A, šroubová</t>
  </si>
  <si>
    <t>-800776475</t>
  </si>
  <si>
    <t>1092-41321R</t>
  </si>
  <si>
    <t>KXA04NH 4 mm² Nulová svorka průchozí, 800V / 32A, šroubová</t>
  </si>
  <si>
    <t>1650613087</t>
  </si>
  <si>
    <t>1092-41315R</t>
  </si>
  <si>
    <t>KXA10L 10 mm² Fázová svorka průchozí, 400V / 57A, šroubová</t>
  </si>
  <si>
    <t>1163397791</t>
  </si>
  <si>
    <t>1092-41322R</t>
  </si>
  <si>
    <t>KXA10N 10 mm² Nulová svorka průchozí, 400V / 57A, šroubová</t>
  </si>
  <si>
    <t>1969704052</t>
  </si>
  <si>
    <t>1092-43501R</t>
  </si>
  <si>
    <t>KXB10E 10 mm² Zemnící svorka, šroubová</t>
  </si>
  <si>
    <t>2059695015</t>
  </si>
  <si>
    <t>D9</t>
  </si>
  <si>
    <t>OSTATNÍ</t>
  </si>
  <si>
    <t>Pol1R</t>
  </si>
  <si>
    <t>montážní a spojovací materiál</t>
  </si>
  <si>
    <t>set</t>
  </si>
  <si>
    <t>-191021034</t>
  </si>
  <si>
    <t>D10</t>
  </si>
  <si>
    <t>Elektromontáže</t>
  </si>
  <si>
    <t>D11</t>
  </si>
  <si>
    <t>Demontáže</t>
  </si>
  <si>
    <t>D12</t>
  </si>
  <si>
    <t>ROZVADĚČ RV1</t>
  </si>
  <si>
    <t>1032-180R</t>
  </si>
  <si>
    <t>plastové pilíře</t>
  </si>
  <si>
    <t>1610303645</t>
  </si>
  <si>
    <t>R-1041-483</t>
  </si>
  <si>
    <t>SVÍTIDLO VENKOVNÍ</t>
  </si>
  <si>
    <t>R-1047-483aR</t>
  </si>
  <si>
    <t>LED do 50W</t>
  </si>
  <si>
    <t>10455484</t>
  </si>
  <si>
    <t>1048-191</t>
  </si>
  <si>
    <t>OSVĚTLOVACÍ STOŽÁR</t>
  </si>
  <si>
    <t>R-1048-191</t>
  </si>
  <si>
    <t>kompletně včetně výzbroje a základu</t>
  </si>
  <si>
    <t>R-1048-212R</t>
  </si>
  <si>
    <t>ocelový, bezpaticový - do 6m</t>
  </si>
  <si>
    <t>-1090318933</t>
  </si>
  <si>
    <t>7002-17</t>
  </si>
  <si>
    <t>KABEL SILOVÝ,IZOLACE PVC</t>
  </si>
  <si>
    <t>7002-34rR</t>
  </si>
  <si>
    <t>do průřezu 4x10</t>
  </si>
  <si>
    <t>-385872890</t>
  </si>
  <si>
    <t>9999-443</t>
  </si>
  <si>
    <t>UKONČENÍ  VODIČŮ V ROZVADĚČÍCH</t>
  </si>
  <si>
    <t>9999-445R</t>
  </si>
  <si>
    <t>Do   6   mm2</t>
  </si>
  <si>
    <t>-74602069</t>
  </si>
  <si>
    <t>7004-10046</t>
  </si>
  <si>
    <t>UKONČENÍ VODIČŮ NA SVORKOVNICI</t>
  </si>
  <si>
    <t>7004-10047R</t>
  </si>
  <si>
    <t>do 16 mm2</t>
  </si>
  <si>
    <t>-1400139556</t>
  </si>
  <si>
    <t>9999-1280</t>
  </si>
  <si>
    <t>HODINOVE ZUCTOVACI SAZBY</t>
  </si>
  <si>
    <t>9999-1281R</t>
  </si>
  <si>
    <t>Demontaz stavajiciho zarizeni</t>
  </si>
  <si>
    <t>949877228</t>
  </si>
  <si>
    <t>R-9999-1281aR</t>
  </si>
  <si>
    <t>Strojhodiny jeřábu</t>
  </si>
  <si>
    <t>-1154177308</t>
  </si>
  <si>
    <t>R-9999-1281bR</t>
  </si>
  <si>
    <t>Strojhodiny montážní plošiny</t>
  </si>
  <si>
    <t>-1843984103</t>
  </si>
  <si>
    <t>D13</t>
  </si>
  <si>
    <t>Elektroinstalační práce a materiál</t>
  </si>
  <si>
    <t>9999-752r</t>
  </si>
  <si>
    <t>MONTÁŽ  ROZVADĚČŮ</t>
  </si>
  <si>
    <t>9999-753rR</t>
  </si>
  <si>
    <t>plastový pilíř</t>
  </si>
  <si>
    <t>-1726072658</t>
  </si>
  <si>
    <t>D14</t>
  </si>
  <si>
    <t>KABELOVÉ CHRÁNIČKY</t>
  </si>
  <si>
    <t>1123-591R</t>
  </si>
  <si>
    <t>KF 09040_BA TRUBKA KOPOFLEX 40</t>
  </si>
  <si>
    <t>-1298619688</t>
  </si>
  <si>
    <t>1123-594R</t>
  </si>
  <si>
    <t>KF 09063_BA TRUBKA KOPOFLEX 63</t>
  </si>
  <si>
    <t>-775955640</t>
  </si>
  <si>
    <t>7002-492</t>
  </si>
  <si>
    <t>7002-494R</t>
  </si>
  <si>
    <t>CYKY-O 2x2.5</t>
  </si>
  <si>
    <t>1970708877</t>
  </si>
  <si>
    <t>7002-504R</t>
  </si>
  <si>
    <t>CYKY-O 4x6</t>
  </si>
  <si>
    <t>-1812973616</t>
  </si>
  <si>
    <t>9999-444R</t>
  </si>
  <si>
    <t>Do   2,5 mm2</t>
  </si>
  <si>
    <t>-907212543</t>
  </si>
  <si>
    <t>9999-445.1R</t>
  </si>
  <si>
    <t>-1218547865</t>
  </si>
  <si>
    <t>9999-447R</t>
  </si>
  <si>
    <t>Do  25   mm2</t>
  </si>
  <si>
    <t>-179866280</t>
  </si>
  <si>
    <t>7004-10047.1R</t>
  </si>
  <si>
    <t>1535337223</t>
  </si>
  <si>
    <t>1244-1</t>
  </si>
  <si>
    <t>OCELOVÝ DRÁT POZINKOVANÝ</t>
  </si>
  <si>
    <t>1244-3R</t>
  </si>
  <si>
    <t>Drát 10 drát ø 10mm(0,62kg/m), volně</t>
  </si>
  <si>
    <t>-1454662036</t>
  </si>
  <si>
    <t>7004-22005</t>
  </si>
  <si>
    <t>OCELOVÝ PÁSEK POZINKOVANÝ</t>
  </si>
  <si>
    <t>7004-22007R</t>
  </si>
  <si>
    <t>FeZn30x4 (0,95 kg/m), volně</t>
  </si>
  <si>
    <t>-1542330070</t>
  </si>
  <si>
    <t>1244-199</t>
  </si>
  <si>
    <t>SVORKA HROMOSVODNÍ,UZEMŇOVACÍ</t>
  </si>
  <si>
    <t>1244-73R</t>
  </si>
  <si>
    <t>SP připojovací</t>
  </si>
  <si>
    <t>-595621518</t>
  </si>
  <si>
    <t>7004-22132</t>
  </si>
  <si>
    <t>SVORKA FeZn</t>
  </si>
  <si>
    <t>7004-22154R</t>
  </si>
  <si>
    <t>SR3b spoj pásek-drát</t>
  </si>
  <si>
    <t>1062480858</t>
  </si>
  <si>
    <t>1048-213r</t>
  </si>
  <si>
    <t>STOŽÁR ŽELEZNIČNÍ SKLÁPĚCÍ</t>
  </si>
  <si>
    <t>D15</t>
  </si>
  <si>
    <t>kompletní, včetně stožárové výzbroje - ve tř.II</t>
  </si>
  <si>
    <t>1048-253r1R</t>
  </si>
  <si>
    <t>6m, žárově zinkovaný</t>
  </si>
  <si>
    <t>-1815066113</t>
  </si>
  <si>
    <t>R-1047-001</t>
  </si>
  <si>
    <t>SVÍTIDLA PRO VEŘEJNÉ OSVĚTLENÍ - včetně světelných zdrojů</t>
  </si>
  <si>
    <t>R-1047-005sR</t>
  </si>
  <si>
    <t>S2 - LED - opětovná montáž demontovaných svítidel</t>
  </si>
  <si>
    <t>-1437803929</t>
  </si>
  <si>
    <t>R-1047-005aR</t>
  </si>
  <si>
    <t>A - LED, optika DN10, 3000K, 1999lm, IP65, IK08, tř.II</t>
  </si>
  <si>
    <t>944373433</t>
  </si>
  <si>
    <t>R-1047-005bR</t>
  </si>
  <si>
    <t>B - LED, optika DN10, 3000K, 3362lm, IP65, IK08, tř.II</t>
  </si>
  <si>
    <t>1994632640</t>
  </si>
  <si>
    <t>Pol2R</t>
  </si>
  <si>
    <t>příspěvek na recyklaci</t>
  </si>
  <si>
    <t>1961038478</t>
  </si>
  <si>
    <t>9999-1286R</t>
  </si>
  <si>
    <t>Napojeni na stavajici zarizeni</t>
  </si>
  <si>
    <t>1249621234</t>
  </si>
  <si>
    <t>-796541847</t>
  </si>
  <si>
    <t>864001699</t>
  </si>
  <si>
    <t>9999-1292</t>
  </si>
  <si>
    <t>SPOLUPRACE S DODAVATELEM PRI</t>
  </si>
  <si>
    <t>9999-1293R</t>
  </si>
  <si>
    <t>zapojovani a zkouskach</t>
  </si>
  <si>
    <t>144550617</t>
  </si>
  <si>
    <t>9999-1294</t>
  </si>
  <si>
    <t>KOORDINACE POSTUPU PRACI</t>
  </si>
  <si>
    <t>9999-1295R</t>
  </si>
  <si>
    <t>S ostatnimi profesemi</t>
  </si>
  <si>
    <t>846035734</t>
  </si>
  <si>
    <t>9999-1296</t>
  </si>
  <si>
    <t>PROVEDENI REVIZNICH ZKOUSEK</t>
  </si>
  <si>
    <t>9999-1298R</t>
  </si>
  <si>
    <t>Revizni technik</t>
  </si>
  <si>
    <t>783201624</t>
  </si>
  <si>
    <t>9999-1299R</t>
  </si>
  <si>
    <t>Spoluprace s reviz.technikem</t>
  </si>
  <si>
    <t>-1766565423</t>
  </si>
  <si>
    <t>D16</t>
  </si>
  <si>
    <t>ZAJIŠTĚNÍ PRŮKAZU ZPŮSOBILOSTI</t>
  </si>
  <si>
    <t>Pol3R</t>
  </si>
  <si>
    <t>zajištění průkazu UTZ ke kolaudaci</t>
  </si>
  <si>
    <t>1198161049</t>
  </si>
  <si>
    <t>D13a</t>
  </si>
  <si>
    <t>Podružný materiál</t>
  </si>
  <si>
    <t>Pol5R</t>
  </si>
  <si>
    <t>podružný materiál</t>
  </si>
  <si>
    <t>-1381535836</t>
  </si>
  <si>
    <t>D17</t>
  </si>
  <si>
    <t>9999-878</t>
  </si>
  <si>
    <t>VYTÝČENÍ TRATI</t>
  </si>
  <si>
    <t>9999-887R</t>
  </si>
  <si>
    <t>Kabelové vedení v obvodu železniční stanice</t>
  </si>
  <si>
    <t>-1718446576</t>
  </si>
  <si>
    <t>9999-931</t>
  </si>
  <si>
    <t>VÝKOP JÁMY PRO ZÁKLAD</t>
  </si>
  <si>
    <t>9999-934R</t>
  </si>
  <si>
    <t>Zemina třídy 3-4,ručně</t>
  </si>
  <si>
    <t>-726041936</t>
  </si>
  <si>
    <t>D18</t>
  </si>
  <si>
    <t>VÝKOP JÁMY PRO STOŽÁR</t>
  </si>
  <si>
    <t>-1236252244</t>
  </si>
  <si>
    <t>9999-980</t>
  </si>
  <si>
    <t>ZÁHOZ JÁMY,UPĚCHOVÁNÍ,ÚPRAVA</t>
  </si>
  <si>
    <t>9999-983R</t>
  </si>
  <si>
    <t>V zemine třídy 3-4</t>
  </si>
  <si>
    <t>-1830535513</t>
  </si>
  <si>
    <t>D19</t>
  </si>
  <si>
    <t>ZÁKLAD PRO OSVĚTLOVACÍ STOŽÁR</t>
  </si>
  <si>
    <t>Pol4R</t>
  </si>
  <si>
    <t>pro 6m skl. stožár</t>
  </si>
  <si>
    <t>412207656</t>
  </si>
  <si>
    <t>9999-991</t>
  </si>
  <si>
    <t>HLOUBENÍ KABELOVÉ RÝHY</t>
  </si>
  <si>
    <t>9999-999R</t>
  </si>
  <si>
    <t>Zemina třídy 3, šíře 350mm,hloubka 800mm</t>
  </si>
  <si>
    <t>-109115729</t>
  </si>
  <si>
    <t>9999-1067</t>
  </si>
  <si>
    <t>ZŘÍZENÍ KABELOVÉHO LOŽE</t>
  </si>
  <si>
    <t>9999-1073R</t>
  </si>
  <si>
    <t>Z kopaného písku, bez zakrytí, šíře do 65cm,tloušťka 10cm</t>
  </si>
  <si>
    <t>-1822952851</t>
  </si>
  <si>
    <t>9999-1117</t>
  </si>
  <si>
    <t>FOLIE VÝSTRAŽNÁ Z PVC</t>
  </si>
  <si>
    <t>9999-1118R</t>
  </si>
  <si>
    <t>Do šířky 20cm</t>
  </si>
  <si>
    <t>206431444</t>
  </si>
  <si>
    <t>9999-1175</t>
  </si>
  <si>
    <t>ZÁHOZ KABELOVÉ RÝHY</t>
  </si>
  <si>
    <t>9999-1180R</t>
  </si>
  <si>
    <t>-687235579</t>
  </si>
  <si>
    <t>9999-987r</t>
  </si>
  <si>
    <t>HUTNĚNÍ ZEMINY</t>
  </si>
  <si>
    <t>9999-989rR</t>
  </si>
  <si>
    <t>hutnění zeminy třídy 3-4</t>
  </si>
  <si>
    <t>382448422</t>
  </si>
  <si>
    <t>9999-1185</t>
  </si>
  <si>
    <t>ODVOZ ZEMINY</t>
  </si>
  <si>
    <t>9999-1186R</t>
  </si>
  <si>
    <t>Do vzdálenosti 1 km</t>
  </si>
  <si>
    <t>117797971</t>
  </si>
  <si>
    <t>9999-1188</t>
  </si>
  <si>
    <t>ÚPRAVA POVRCHU</t>
  </si>
  <si>
    <t>9999-1195R</t>
  </si>
  <si>
    <t>Provizorní úprava terénu v zemina třídy 3</t>
  </si>
  <si>
    <t>-1793205256</t>
  </si>
  <si>
    <t>SO 01-86-02 - ZAST Chotyně - oprava osvětlení</t>
  </si>
  <si>
    <t>D1 - Rozvaděč RE1+RV1</t>
  </si>
  <si>
    <t xml:space="preserve">    1051-9r - ELEKTROMĚR TŘÍFÁZOVÝ PŘÍMÝ</t>
  </si>
  <si>
    <t xml:space="preserve">    D8 - SVORKY</t>
  </si>
  <si>
    <t xml:space="preserve">    D9 - OSTATNÍ</t>
  </si>
  <si>
    <t xml:space="preserve">      D12 - ROZVADĚČ RE1+RV1</t>
  </si>
  <si>
    <t xml:space="preserve">      7002-359 - KABEL SILOVÝ,IZOLACE PVC,1kV</t>
  </si>
  <si>
    <t xml:space="preserve">      1201-38 - SPOJKA 1kV PRO KABELY</t>
  </si>
  <si>
    <t xml:space="preserve">      D15 - ZAJIŠTĚNÍ PRŮKAZU ZPŮSOBILOSTI</t>
  </si>
  <si>
    <t>D16 - Zemní práce</t>
  </si>
  <si>
    <t xml:space="preserve">      D17 - VÝKOP JÁMY PRO STOŽÁR</t>
  </si>
  <si>
    <t xml:space="preserve">      D18 - ZÁKLAD PRO OSVĚTLOVACÍ STOŽÁR</t>
  </si>
  <si>
    <t>Rozvaděč RE1+RV1</t>
  </si>
  <si>
    <t>plastový pilíř 2x(550x(1500+600)x240), IP44/20</t>
  </si>
  <si>
    <t>-180075604</t>
  </si>
  <si>
    <t>1023129125</t>
  </si>
  <si>
    <t>736869320</t>
  </si>
  <si>
    <t>-2041882143</t>
  </si>
  <si>
    <t>-655985047</t>
  </si>
  <si>
    <t>1182-15628R</t>
  </si>
  <si>
    <t>LTN-20B-1 Jistič</t>
  </si>
  <si>
    <t>830125129</t>
  </si>
  <si>
    <t>-724249003</t>
  </si>
  <si>
    <t>-1321589255</t>
  </si>
  <si>
    <t>1182-15759R</t>
  </si>
  <si>
    <t>LTN-32B-3 Jistič</t>
  </si>
  <si>
    <t>-1336785355</t>
  </si>
  <si>
    <t>1378185415</t>
  </si>
  <si>
    <t>-1048423870</t>
  </si>
  <si>
    <t>-1721254147</t>
  </si>
  <si>
    <t>1182-16354R</t>
  </si>
  <si>
    <t>MSN-32-3 Vypínač</t>
  </si>
  <si>
    <t>1601999606</t>
  </si>
  <si>
    <t>731503832</t>
  </si>
  <si>
    <t>-1550103873</t>
  </si>
  <si>
    <t>17956277</t>
  </si>
  <si>
    <t>-1832163627</t>
  </si>
  <si>
    <t>-2891864</t>
  </si>
  <si>
    <t>-1901252016</t>
  </si>
  <si>
    <t>572772367</t>
  </si>
  <si>
    <t>-1377400227</t>
  </si>
  <si>
    <t>-116232160</t>
  </si>
  <si>
    <t>-342630438</t>
  </si>
  <si>
    <t>1691885116</t>
  </si>
  <si>
    <t>1051-9r</t>
  </si>
  <si>
    <t>ELEKTROMĚR TŘÍFÁZOVÝ PŘÍMÝ</t>
  </si>
  <si>
    <t>Pol6R</t>
  </si>
  <si>
    <t>AM375.D 3x230/400</t>
  </si>
  <si>
    <t>1366746310</t>
  </si>
  <si>
    <t>-2077256764</t>
  </si>
  <si>
    <t>-479444097</t>
  </si>
  <si>
    <t>1530424898</t>
  </si>
  <si>
    <t>1545762141</t>
  </si>
  <si>
    <t>728682083</t>
  </si>
  <si>
    <t>1092-41317R</t>
  </si>
  <si>
    <t>KXA35L 35 mm² Fázová svorka průchozí, 400V / 125A, šroubová</t>
  </si>
  <si>
    <t>-767654065</t>
  </si>
  <si>
    <t>Pol7R</t>
  </si>
  <si>
    <t>-199451307</t>
  </si>
  <si>
    <t>ROZVADĚČ RE1+RV1</t>
  </si>
  <si>
    <t>1780937712</t>
  </si>
  <si>
    <t>-1577971418</t>
  </si>
  <si>
    <t>ocelový, sklápěcí - do 6m</t>
  </si>
  <si>
    <t>1591450085</t>
  </si>
  <si>
    <t>-1301267458</t>
  </si>
  <si>
    <t>7002-34r.1R</t>
  </si>
  <si>
    <t>do průřezu 4x35</t>
  </si>
  <si>
    <t>-376933444</t>
  </si>
  <si>
    <t>393851834</t>
  </si>
  <si>
    <t>9999-446R</t>
  </si>
  <si>
    <t>Do  16   mm2</t>
  </si>
  <si>
    <t>-415484091</t>
  </si>
  <si>
    <t>9999-448R</t>
  </si>
  <si>
    <t>Do  35   mm2</t>
  </si>
  <si>
    <t>-1458066791</t>
  </si>
  <si>
    <t>1248627741</t>
  </si>
  <si>
    <t>1133271445</t>
  </si>
  <si>
    <t>1871125001</t>
  </si>
  <si>
    <t>-829354091</t>
  </si>
  <si>
    <t>-1390185552</t>
  </si>
  <si>
    <t>-370065681</t>
  </si>
  <si>
    <t>-1774549488</t>
  </si>
  <si>
    <t>263291582</t>
  </si>
  <si>
    <t>-1685759800</t>
  </si>
  <si>
    <t>7002-30R</t>
  </si>
  <si>
    <t>CYKY-J 4x10</t>
  </si>
  <si>
    <t>-840524113</t>
  </si>
  <si>
    <t>7002-359</t>
  </si>
  <si>
    <t>KABEL SILOVÝ,IZOLACE PVC,1kV</t>
  </si>
  <si>
    <t>7002-371R</t>
  </si>
  <si>
    <t>AYKY-J 4x35</t>
  </si>
  <si>
    <t>-531384226</t>
  </si>
  <si>
    <t>1077045221</t>
  </si>
  <si>
    <t>2090279392</t>
  </si>
  <si>
    <t>9999-446.1R</t>
  </si>
  <si>
    <t>-950934485</t>
  </si>
  <si>
    <t>9999-448.1R</t>
  </si>
  <si>
    <t>-1425597845</t>
  </si>
  <si>
    <t>-1375843469</t>
  </si>
  <si>
    <t>1201-38</t>
  </si>
  <si>
    <t>SPOJKA 1kV PRO KABELY</t>
  </si>
  <si>
    <t>1201-42R</t>
  </si>
  <si>
    <t>16-50mm2 Al/Al</t>
  </si>
  <si>
    <t>623809703</t>
  </si>
  <si>
    <t>-1047504636</t>
  </si>
  <si>
    <t>-2015635140</t>
  </si>
  <si>
    <t>52410474</t>
  </si>
  <si>
    <t>-212669441</t>
  </si>
  <si>
    <t>6m, žárově zinkovaný - opětovná montáž demontovaného stožáru</t>
  </si>
  <si>
    <t>-2002851986</t>
  </si>
  <si>
    <t>S1 - LED - opětovná montáž demontovaných svítidel</t>
  </si>
  <si>
    <t>-1969484866</t>
  </si>
  <si>
    <t>664803859</t>
  </si>
  <si>
    <t>-961529302</t>
  </si>
  <si>
    <t>-1748524044</t>
  </si>
  <si>
    <t>1542969861</t>
  </si>
  <si>
    <t>-1033431553</t>
  </si>
  <si>
    <t>-199758944</t>
  </si>
  <si>
    <t>-1232007478</t>
  </si>
  <si>
    <t>-1101612726</t>
  </si>
  <si>
    <t>-1149847606</t>
  </si>
  <si>
    <t>954562210</t>
  </si>
  <si>
    <t>-391609874</t>
  </si>
  <si>
    <t>861995265</t>
  </si>
  <si>
    <t>1755503623</t>
  </si>
  <si>
    <t>-157197166</t>
  </si>
  <si>
    <t>-2137589372</t>
  </si>
  <si>
    <t>1382374803</t>
  </si>
  <si>
    <t>-259348783</t>
  </si>
  <si>
    <t>856856111</t>
  </si>
  <si>
    <t>159308262</t>
  </si>
  <si>
    <t>672624642</t>
  </si>
  <si>
    <t>1104220825</t>
  </si>
  <si>
    <t>A1_1</t>
  </si>
  <si>
    <t>199,37</t>
  </si>
  <si>
    <t>2,358</t>
  </si>
  <si>
    <t>2,198</t>
  </si>
  <si>
    <t>88,2</t>
  </si>
  <si>
    <t>37,248</t>
  </si>
  <si>
    <t>SO 90-90 - Odpady</t>
  </si>
  <si>
    <t>1,928</t>
  </si>
  <si>
    <t>HSV - HSV</t>
  </si>
  <si>
    <t xml:space="preserve">    SO 01-10-01 - Železniční svršek a spodek, km 11,300 - km 19,605</t>
  </si>
  <si>
    <t xml:space="preserve">    SO 01-12-01 - ZAST Bílý Kostel nad Nisou, prostá rekonstrukce nástupiště</t>
  </si>
  <si>
    <t xml:space="preserve">    SO 01-12-02 - ZAST Chotyně - prostá rekonstrukce nástupiště</t>
  </si>
  <si>
    <t xml:space="preserve">    SO 01-13-01 - Železniční přejezd P2814, evid.km 13,122</t>
  </si>
  <si>
    <t xml:space="preserve">    SO 01-13-02 - Železniční přejezd P2815, evid.km 15,178</t>
  </si>
  <si>
    <t xml:space="preserve">    SO 01-20-01 - Železniční most, evid. km 11,905</t>
  </si>
  <si>
    <t xml:space="preserve">    SO 01-20-02 - Železniční most, evid. km 12,684</t>
  </si>
  <si>
    <t xml:space="preserve">    SO 01-20-03 - Železniční most, evid. km 12,888</t>
  </si>
  <si>
    <t xml:space="preserve">    SO 01-20-04 - Železniční most, evid. km 17,234</t>
  </si>
  <si>
    <t xml:space="preserve">    SO 01-21-01 - Železniční propustek v evid. km 13,547</t>
  </si>
  <si>
    <t>990900011R</t>
  </si>
  <si>
    <t xml:space="preserve">Poplatek za uložení výzisku ze štěrkového lože nekontaminovaného vč. dopravy </t>
  </si>
  <si>
    <t>508356679</t>
  </si>
  <si>
    <t>(7967,9-580-16)*1,8"zbytek výzisku ze SČ k odvozu na skládku</t>
  </si>
  <si>
    <t>171201231R</t>
  </si>
  <si>
    <t>Poplatek za uložení zeminy a kamení na recyklační skládce (skládkovné) kód odpadu 17 05 04 vč. dopravy</t>
  </si>
  <si>
    <t>1598430617</t>
  </si>
  <si>
    <t xml:space="preserve">7128,621*1,9"zbytek zeminy </t>
  </si>
  <si>
    <t>990900060R</t>
  </si>
  <si>
    <t>Poplatek za recyklaci odpadu (asfaltové směsi, kusový beton) vč. dopravy</t>
  </si>
  <si>
    <t>-746766853</t>
  </si>
  <si>
    <t>SO 01-10-01 - Žel. svršek</t>
  </si>
  <si>
    <t>997013862R</t>
  </si>
  <si>
    <t>Poplatek za uložení stavebního odpadu na recyklační skládce (skládkovné) z armovaného betonu kód odpadu 17 01 01 vč. dopravy</t>
  </si>
  <si>
    <t>285384</t>
  </si>
  <si>
    <t>30*0,27</t>
  </si>
  <si>
    <t>990900040R</t>
  </si>
  <si>
    <t>Poplatek za likvidaci plastových součástí vč. dopravy</t>
  </si>
  <si>
    <t>1384124461</t>
  </si>
  <si>
    <t>13584*0,00016</t>
  </si>
  <si>
    <t>171201231R.1</t>
  </si>
  <si>
    <t>1181414405</t>
  </si>
  <si>
    <t>"Odtěžení zemního tělesa stávajícího nástupiště a zeminy pro zřízení chodníků" (220,216-71)*1,9</t>
  </si>
  <si>
    <t>-1349724415</t>
  </si>
  <si>
    <t>"úložné atypické bloky v.0,9 / š.0,2 / dl.1,0m" 173*0,9*0,2*2,4</t>
  </si>
  <si>
    <t>ZAST Chotyně - prostá rekonstrukce nástupiště</t>
  </si>
  <si>
    <t>170201000R</t>
  </si>
  <si>
    <t>Poplatek za uložení smýceného křoví a keřů vč. dopravy</t>
  </si>
  <si>
    <t>-285007195</t>
  </si>
  <si>
    <t>"smýcené keře;odhad" 0,2</t>
  </si>
  <si>
    <t>Železniční přejezd P2814, evid.km 13,122</t>
  </si>
  <si>
    <t>-1636016752</t>
  </si>
  <si>
    <t>stávající skladby vozovky tl.550mm - poplatek za uložení na skládce</t>
  </si>
  <si>
    <t>Oddrnování nezpevněných krajnic v tl. 100mm poplatek za uložení na skládce</t>
  </si>
  <si>
    <t>1356636947</t>
  </si>
  <si>
    <t>odfrézováníí stávajícího krytu vozovky tl.150mm  poplatek za uložení na skládce</t>
  </si>
  <si>
    <t>Odstranění stávajícícho žlabu s betonovým ložem poplatek za uložení na skládku</t>
  </si>
  <si>
    <t>Železniční přejezd P2815, evid.km 15,178</t>
  </si>
  <si>
    <t>-117239654</t>
  </si>
  <si>
    <t>odtěžení stávající skladby vozovky tl.400mm - poplatek za uložení na skládku</t>
  </si>
  <si>
    <t>Železniční most, evid. km 11,905</t>
  </si>
  <si>
    <t>1515458747</t>
  </si>
  <si>
    <t>84*1,9</t>
  </si>
  <si>
    <t>997013861R</t>
  </si>
  <si>
    <t>Poplatek za uložení stavebního odpadu na recyklační skládce (skládkovné) z prostého betonu kód odpadu 17 01 01 vč. dopravy</t>
  </si>
  <si>
    <t>468127569</t>
  </si>
  <si>
    <t>"985111211" 24,681</t>
  </si>
  <si>
    <t>"985111221" 16,699</t>
  </si>
  <si>
    <t>"985121122" 11,353</t>
  </si>
  <si>
    <t>"985121222" 6,218</t>
  </si>
  <si>
    <t>"985142212" 17,146</t>
  </si>
  <si>
    <t>"985331115" 0,03</t>
  </si>
  <si>
    <t>-322276202</t>
  </si>
  <si>
    <t>"962051111" 26,52</t>
  </si>
  <si>
    <t>997013873R</t>
  </si>
  <si>
    <t>Poplatek za uložení stavebního odpadu na recyklační skládce (skládkovné) zeminy a kamení zatříděného do Katalogu odpadů pod kódem 17 05 04 vč. dopravy</t>
  </si>
  <si>
    <t>-1437950564</t>
  </si>
  <si>
    <t>"962021112" 17,251</t>
  </si>
  <si>
    <t>Železniční most, evid. km 12,684</t>
  </si>
  <si>
    <t>1831335603</t>
  </si>
  <si>
    <t>57,883*1,9</t>
  </si>
  <si>
    <t>-1740208175</t>
  </si>
  <si>
    <t>"985121122" 18,466</t>
  </si>
  <si>
    <t>"985121222" 8,564</t>
  </si>
  <si>
    <t>"985142212" 5,355</t>
  </si>
  <si>
    <t>"985241110" 0,146</t>
  </si>
  <si>
    <t>"985331214" 0,03</t>
  </si>
  <si>
    <t>639803057</t>
  </si>
  <si>
    <t>"962021112" 7,059</t>
  </si>
  <si>
    <t>Železniční most, evid. km 12,888</t>
  </si>
  <si>
    <t>-1843079279</t>
  </si>
  <si>
    <t>A1_1*1,8</t>
  </si>
  <si>
    <t>1939827761</t>
  </si>
  <si>
    <t>"beton" BB1*2,2</t>
  </si>
  <si>
    <t>1134093733</t>
  </si>
  <si>
    <t>"ŽB" BZB1 *2,4</t>
  </si>
  <si>
    <t>1665966334</t>
  </si>
  <si>
    <t>"kámen" BK1*2</t>
  </si>
  <si>
    <t>997013811R</t>
  </si>
  <si>
    <t>Poplatek za uložení na skládce (skládkovné) stavebního odpadu dřevěného kód odpadu 17 02 01</t>
  </si>
  <si>
    <t>1437212671</t>
  </si>
  <si>
    <t>0,20*0,20*6,00*0,7</t>
  </si>
  <si>
    <t>Železniční most, evid. km 17,234</t>
  </si>
  <si>
    <t>-376751980</t>
  </si>
  <si>
    <t>63,28*1,9</t>
  </si>
  <si>
    <t>1229168432</t>
  </si>
  <si>
    <t>"985121122" 19,572</t>
  </si>
  <si>
    <t>"985121222" 8,998</t>
  </si>
  <si>
    <t>"985142212" 13,170</t>
  </si>
  <si>
    <t>2045813789</t>
  </si>
  <si>
    <t>"962051111" 19,572</t>
  </si>
  <si>
    <t>-1429037816</t>
  </si>
  <si>
    <t>"962021112" 15,224</t>
  </si>
  <si>
    <t>1121471569</t>
  </si>
  <si>
    <t>A1*1,8</t>
  </si>
  <si>
    <t>761859396</t>
  </si>
  <si>
    <t>"Bouraní propustku"21,886</t>
  </si>
  <si>
    <t>"beton" BB2*2,2</t>
  </si>
  <si>
    <t>1025376912</t>
  </si>
  <si>
    <t>BC1*2,4</t>
  </si>
  <si>
    <t>"ŽB" BZB2 *2,4</t>
  </si>
  <si>
    <t>-1671444878</t>
  </si>
  <si>
    <t>"dlažba" 2,11</t>
  </si>
  <si>
    <t>Soupis:</t>
  </si>
  <si>
    <t>SO 90-90.1 - Odpady_kategorizace</t>
  </si>
  <si>
    <t>170101</t>
  </si>
  <si>
    <t>Beton</t>
  </si>
  <si>
    <t>-1258307362</t>
  </si>
  <si>
    <t>170201</t>
  </si>
  <si>
    <t>Dřevo - smýcené křoví a keře</t>
  </si>
  <si>
    <t>60998402</t>
  </si>
  <si>
    <t>170203</t>
  </si>
  <si>
    <t>Plasty - PE podložky a pryžové podložky</t>
  </si>
  <si>
    <t>1424219226</t>
  </si>
  <si>
    <t>170302</t>
  </si>
  <si>
    <t>Vybouraný asfaltový  beton bez dehtu, živičné lepenky bez dehtu</t>
  </si>
  <si>
    <t>-1149428357</t>
  </si>
  <si>
    <t>170504</t>
  </si>
  <si>
    <t>Vytěžené zeminy a horniny</t>
  </si>
  <si>
    <t>370637829</t>
  </si>
  <si>
    <t>170508</t>
  </si>
  <si>
    <t>Štěrk z kolejiště</t>
  </si>
  <si>
    <t>-1179744864</t>
  </si>
  <si>
    <t>170904</t>
  </si>
  <si>
    <t>Železobeton z demolic mostů</t>
  </si>
  <si>
    <t>-1401740229</t>
  </si>
  <si>
    <t>VON - Vedlejší a ostatní náklady</t>
  </si>
  <si>
    <t>01327400R</t>
  </si>
  <si>
    <t>Pasportizace komunikací před započetím a po provedení prací</t>
  </si>
  <si>
    <t>1024</t>
  </si>
  <si>
    <t>-366304651</t>
  </si>
  <si>
    <t>Pasportizace přístupových komunikací a komunikací využívaných stavbou.</t>
  </si>
  <si>
    <t>01327409R</t>
  </si>
  <si>
    <t>Oprava poškozených komunikací</t>
  </si>
  <si>
    <t>687201223</t>
  </si>
  <si>
    <t>Oprava přístupových komunikací a komunikací využívaných stavbou.</t>
  </si>
  <si>
    <t>Frézování asfaltových komunikací tl. do 50mm. Zametení. Aplikace spojovacího postřiku a zřízení obrusné vrstvy asfaltové komunikace ACO 11 tl. do 50m</t>
  </si>
  <si>
    <t>1900</t>
  </si>
  <si>
    <t>011101001</t>
  </si>
  <si>
    <t>Finanční náklady pojistné</t>
  </si>
  <si>
    <t>Kpl</t>
  </si>
  <si>
    <t>561325602</t>
  </si>
  <si>
    <t>021211001</t>
  </si>
  <si>
    <t>Průzkumné práce pro opravy Doplňující laboratorní rozbor kontaminace zeminy nebo kol. lože</t>
  </si>
  <si>
    <t>1635103814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</si>
  <si>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předání zprávy o výsledku.</t>
  </si>
  <si>
    <t>022101001</t>
  </si>
  <si>
    <t>Geodetické práce Geodetické práce před opravou</t>
  </si>
  <si>
    <t>-278093737</t>
  </si>
  <si>
    <t>022101011</t>
  </si>
  <si>
    <t>Geodetické práce Geodetické práce v průběhu opravy</t>
  </si>
  <si>
    <t>-1253827942</t>
  </si>
  <si>
    <t>022101021</t>
  </si>
  <si>
    <t>Geodetické práce Geodetické práce po ukončení opravy</t>
  </si>
  <si>
    <t>-782235401</t>
  </si>
  <si>
    <t>033111001</t>
  </si>
  <si>
    <t>Provozní vlivy Výluka silničního provozu se zajištěním objížďky</t>
  </si>
  <si>
    <t>-479121360</t>
  </si>
  <si>
    <t>Zajištění projednání a značení objízdné trasy</t>
  </si>
  <si>
    <t>022121001</t>
  </si>
  <si>
    <t>Geodetické práce Diagnostika technické infrastruktury Vytýčení trasy inženýrských sítí</t>
  </si>
  <si>
    <t>1342905058</t>
  </si>
  <si>
    <t>Geodetické práce Diagnostika technické infrastruktury Vytýčení trasy inženýrských sítí - V sazbě jsou započteny náklady na vyhledání trasy detektorem, zaměření a zobrazení trasy a předání  výstupu zaměření. V sazbě nejsou obsaženy náklady na vytýčení sítí ve správě provozovatele.</t>
  </si>
  <si>
    <t>022131201</t>
  </si>
  <si>
    <t>Geodetické práce Zaměření ŽBP jednokolejná trať</t>
  </si>
  <si>
    <t>206271108</t>
  </si>
  <si>
    <t>Geodetické práce Zaměření ŽBP jednokolejná trať - V ceně jsou zahrnuty náklady na geodetické zaměření železničního bodového pole v souladu s předpisem M20/MP007. Provádí se na ŽBP, kde kontrola ŽBP není dostačující.</t>
  </si>
  <si>
    <t>022161101</t>
  </si>
  <si>
    <t>Geodetické práce Vytyčovací práce vytyčení polohy a výšky bodu</t>
  </si>
  <si>
    <t>-328663116</t>
  </si>
  <si>
    <t>Geodetické práce Vytyčovací práce vytyčení polohy a výšky bodu - V ceně jsou náklady na vytyčení bodů v požadované přesnosti.</t>
  </si>
  <si>
    <t>023131001</t>
  </si>
  <si>
    <t>Projektové práce Dokumentace skutečného provedení železničního svršku a spodku</t>
  </si>
  <si>
    <t>-1340261029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</si>
  <si>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</si>
  <si>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024101401</t>
  </si>
  <si>
    <t>Inženýrská činnost koordinační a kompletační činnost</t>
  </si>
  <si>
    <t>-166611766</t>
  </si>
  <si>
    <t>0291010R1</t>
  </si>
  <si>
    <t>Ostatní náklady Náklady na informační cedule, desky, publikační náklady, aj.</t>
  </si>
  <si>
    <t>soub</t>
  </si>
  <si>
    <t>932104804</t>
  </si>
  <si>
    <t>031101041</t>
  </si>
  <si>
    <t>Zařízení a vybavení staveniště vyjma dále jmenované práce včetně opatření na ochranu sousedních pozemků, informační tabule, dopravního značení na staveništi aj. při velikosti nákladů přes 20 mil. Kč</t>
  </si>
  <si>
    <t>377226016</t>
  </si>
  <si>
    <t>0331110R1</t>
  </si>
  <si>
    <t xml:space="preserve">Zřízení a zrušení provizorní přístupové cesty </t>
  </si>
  <si>
    <t>779423749</t>
  </si>
  <si>
    <t>033131001</t>
  </si>
  <si>
    <t>Provozní vlivy Organizační zajištění prací při zřizování a udržování BK kolejí a výhybek</t>
  </si>
  <si>
    <t>-342805911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</si>
  <si>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</si>
  <si>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9903200100</t>
  </si>
  <si>
    <t>Přeprava mechanizace na místo prováděných prací o hmotnosti přes 12 t přes 50 do 100 km</t>
  </si>
  <si>
    <t>708518706</t>
  </si>
  <si>
    <t>Přeprava mechanizace na místo prováděných prací o hmotnosti přes 12 t přes 50 do 100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</si>
  <si>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6"MHS</t>
  </si>
  <si>
    <t>1368000877</t>
  </si>
  <si>
    <t>1+1+1+1"ASP+SSP+DGS+LOKO</t>
  </si>
  <si>
    <t>9903200300</t>
  </si>
  <si>
    <t>Přeprava mechanizace na místo prováděných prací o hmotnosti přes 12 t do 300 km</t>
  </si>
  <si>
    <t>-943280289</t>
  </si>
  <si>
    <t>Přeprava mechanizace na místo prováděných prací o hmotnosti přes 12 t do 300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</si>
  <si>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1"SČ+SMV</t>
  </si>
  <si>
    <t>1"brousící vlak</t>
  </si>
  <si>
    <t>OBJ - Dodávka objednatele</t>
  </si>
  <si>
    <t>5957201010</t>
  </si>
  <si>
    <t>Kolejnice užité tv. S49</t>
  </si>
  <si>
    <t>1322587007</t>
  </si>
  <si>
    <t>Poznámka k položce:_x000D_
MATERIÁL DODÁ OBJEDNATEL - POLOŽKU NEOCEŇOVAT A ANI NIJAK JINAK MĚNIT JEJÍ JEDNOTKOVOU CENU</t>
  </si>
  <si>
    <t>83,95*2</t>
  </si>
  <si>
    <t>5956213065</t>
  </si>
  <si>
    <t>Pražec betonový příčný vystrojený  užitý SB 8 P</t>
  </si>
  <si>
    <t>-459013259</t>
  </si>
  <si>
    <t>83,92*1,64+0,371</t>
  </si>
  <si>
    <t>-1034690919</t>
  </si>
  <si>
    <t>5957104035</t>
  </si>
  <si>
    <t>Kolejnicové pásy třídy R260 tv. 49 E1 délky 120 metrů</t>
  </si>
  <si>
    <t>-42830339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</si>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</sst>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4" fontId="44" fillId="2" borderId="22" xfId="0" applyNumberFormat="1" applyFont="1" applyFill="1" applyBorder="1" applyAlignment="1">
      <alignment vertical="center"/>
    </xf>
    <xf numFmtId="4" fontId="23" fillId="2" borderId="22" xfId="0" applyNumberFormat="1" applyFont="1" applyFill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23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5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37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R5" s="20"/>
      <c r="BE5" s="234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38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R6" s="20"/>
      <c r="BE6" s="235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5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5"/>
      <c r="BS8" s="17" t="s">
        <v>6</v>
      </c>
    </row>
    <row r="9" spans="1:74" ht="14.45" customHeight="1" x14ac:dyDescent="0.2">
      <c r="B9" s="20"/>
      <c r="AR9" s="20"/>
      <c r="BE9" s="235"/>
      <c r="BS9" s="17" t="s">
        <v>6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35"/>
      <c r="BS10" s="17" t="s">
        <v>6</v>
      </c>
    </row>
    <row r="11" spans="1:74" ht="18.399999999999999" customHeight="1" x14ac:dyDescent="0.2">
      <c r="B11" s="20"/>
      <c r="E11" s="25" t="s">
        <v>21</v>
      </c>
      <c r="AK11" s="27" t="s">
        <v>26</v>
      </c>
      <c r="AN11" s="25" t="s">
        <v>1</v>
      </c>
      <c r="AR11" s="20"/>
      <c r="BE11" s="235"/>
      <c r="BS11" s="17" t="s">
        <v>6</v>
      </c>
    </row>
    <row r="12" spans="1:74" ht="6.95" customHeight="1" x14ac:dyDescent="0.2">
      <c r="B12" s="20"/>
      <c r="AR12" s="20"/>
      <c r="BE12" s="235"/>
      <c r="BS12" s="17" t="s">
        <v>6</v>
      </c>
    </row>
    <row r="13" spans="1:74" ht="12" customHeight="1" x14ac:dyDescent="0.2">
      <c r="B13" s="20"/>
      <c r="D13" s="27" t="s">
        <v>27</v>
      </c>
      <c r="AK13" s="27" t="s">
        <v>25</v>
      </c>
      <c r="AN13" s="29" t="s">
        <v>28</v>
      </c>
      <c r="AR13" s="20"/>
      <c r="BE13" s="235"/>
      <c r="BS13" s="17" t="s">
        <v>6</v>
      </c>
    </row>
    <row r="14" spans="1:74" ht="12.75" x14ac:dyDescent="0.2">
      <c r="B14" s="20"/>
      <c r="E14" s="239" t="s">
        <v>28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7" t="s">
        <v>26</v>
      </c>
      <c r="AN14" s="29" t="s">
        <v>28</v>
      </c>
      <c r="AR14" s="20"/>
      <c r="BE14" s="235"/>
      <c r="BS14" s="17" t="s">
        <v>6</v>
      </c>
    </row>
    <row r="15" spans="1:74" ht="6.95" customHeight="1" x14ac:dyDescent="0.2">
      <c r="B15" s="20"/>
      <c r="AR15" s="20"/>
      <c r="BE15" s="235"/>
      <c r="BS15" s="17" t="s">
        <v>4</v>
      </c>
    </row>
    <row r="16" spans="1:74" ht="12" customHeight="1" x14ac:dyDescent="0.2">
      <c r="B16" s="20"/>
      <c r="D16" s="27" t="s">
        <v>29</v>
      </c>
      <c r="AK16" s="27" t="s">
        <v>25</v>
      </c>
      <c r="AN16" s="25" t="s">
        <v>1</v>
      </c>
      <c r="AR16" s="20"/>
      <c r="BE16" s="235"/>
      <c r="BS16" s="17" t="s">
        <v>4</v>
      </c>
    </row>
    <row r="17" spans="2:71" ht="18.399999999999999" customHeight="1" x14ac:dyDescent="0.2">
      <c r="B17" s="20"/>
      <c r="E17" s="25" t="s">
        <v>21</v>
      </c>
      <c r="AK17" s="27" t="s">
        <v>26</v>
      </c>
      <c r="AN17" s="25" t="s">
        <v>1</v>
      </c>
      <c r="AR17" s="20"/>
      <c r="BE17" s="235"/>
      <c r="BS17" s="17" t="s">
        <v>30</v>
      </c>
    </row>
    <row r="18" spans="2:71" ht="6.95" customHeight="1" x14ac:dyDescent="0.2">
      <c r="B18" s="20"/>
      <c r="AR18" s="20"/>
      <c r="BE18" s="235"/>
      <c r="BS18" s="17" t="s">
        <v>6</v>
      </c>
    </row>
    <row r="19" spans="2:71" ht="12" customHeight="1" x14ac:dyDescent="0.2">
      <c r="B19" s="20"/>
      <c r="D19" s="27" t="s">
        <v>31</v>
      </c>
      <c r="AK19" s="27" t="s">
        <v>25</v>
      </c>
      <c r="AN19" s="25" t="s">
        <v>1</v>
      </c>
      <c r="AR19" s="20"/>
      <c r="BE19" s="235"/>
      <c r="BS19" s="17" t="s">
        <v>6</v>
      </c>
    </row>
    <row r="20" spans="2:71" ht="18.399999999999999" customHeight="1" x14ac:dyDescent="0.2">
      <c r="B20" s="20"/>
      <c r="E20" s="25" t="s">
        <v>21</v>
      </c>
      <c r="AK20" s="27" t="s">
        <v>26</v>
      </c>
      <c r="AN20" s="25" t="s">
        <v>1</v>
      </c>
      <c r="AR20" s="20"/>
      <c r="BE20" s="235"/>
      <c r="BS20" s="17" t="s">
        <v>30</v>
      </c>
    </row>
    <row r="21" spans="2:71" ht="6.95" customHeight="1" x14ac:dyDescent="0.2">
      <c r="B21" s="20"/>
      <c r="AR21" s="20"/>
      <c r="BE21" s="235"/>
    </row>
    <row r="22" spans="2:71" ht="12" customHeight="1" x14ac:dyDescent="0.2">
      <c r="B22" s="20"/>
      <c r="D22" s="27" t="s">
        <v>32</v>
      </c>
      <c r="AR22" s="20"/>
      <c r="BE22" s="235"/>
    </row>
    <row r="23" spans="2:71" ht="16.5" customHeight="1" x14ac:dyDescent="0.2">
      <c r="B23" s="20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20"/>
      <c r="BE23" s="235"/>
    </row>
    <row r="24" spans="2:71" ht="6.95" customHeight="1" x14ac:dyDescent="0.2">
      <c r="B24" s="20"/>
      <c r="AR24" s="20"/>
      <c r="BE24" s="235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5"/>
    </row>
    <row r="26" spans="2:71" s="1" customFormat="1" ht="25.9" customHeight="1" x14ac:dyDescent="0.2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2">
        <f>ROUND(AG94,2)</f>
        <v>0</v>
      </c>
      <c r="AL26" s="243"/>
      <c r="AM26" s="243"/>
      <c r="AN26" s="243"/>
      <c r="AO26" s="243"/>
      <c r="AR26" s="32"/>
      <c r="BE26" s="235"/>
    </row>
    <row r="27" spans="2:71" s="1" customFormat="1" ht="6.95" customHeight="1" x14ac:dyDescent="0.2">
      <c r="B27" s="32"/>
      <c r="AR27" s="32"/>
      <c r="BE27" s="235"/>
    </row>
    <row r="28" spans="2:71" s="1" customFormat="1" ht="12.75" x14ac:dyDescent="0.2">
      <c r="B28" s="32"/>
      <c r="L28" s="244" t="s">
        <v>34</v>
      </c>
      <c r="M28" s="244"/>
      <c r="N28" s="244"/>
      <c r="O28" s="244"/>
      <c r="P28" s="244"/>
      <c r="W28" s="244" t="s">
        <v>35</v>
      </c>
      <c r="X28" s="244"/>
      <c r="Y28" s="244"/>
      <c r="Z28" s="244"/>
      <c r="AA28" s="244"/>
      <c r="AB28" s="244"/>
      <c r="AC28" s="244"/>
      <c r="AD28" s="244"/>
      <c r="AE28" s="244"/>
      <c r="AK28" s="244" t="s">
        <v>36</v>
      </c>
      <c r="AL28" s="244"/>
      <c r="AM28" s="244"/>
      <c r="AN28" s="244"/>
      <c r="AO28" s="244"/>
      <c r="AR28" s="32"/>
      <c r="BE28" s="235"/>
    </row>
    <row r="29" spans="2:71" s="2" customFormat="1" ht="14.45" customHeight="1" x14ac:dyDescent="0.2">
      <c r="B29" s="36"/>
      <c r="D29" s="27" t="s">
        <v>37</v>
      </c>
      <c r="F29" s="27" t="s">
        <v>38</v>
      </c>
      <c r="L29" s="247">
        <v>0.21</v>
      </c>
      <c r="M29" s="246"/>
      <c r="N29" s="246"/>
      <c r="O29" s="246"/>
      <c r="P29" s="246"/>
      <c r="W29" s="245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K29" s="245">
        <f>ROUND(AV94, 2)</f>
        <v>0</v>
      </c>
      <c r="AL29" s="246"/>
      <c r="AM29" s="246"/>
      <c r="AN29" s="246"/>
      <c r="AO29" s="246"/>
      <c r="AR29" s="36"/>
      <c r="BE29" s="236"/>
    </row>
    <row r="30" spans="2:71" s="2" customFormat="1" ht="14.45" customHeight="1" x14ac:dyDescent="0.2">
      <c r="B30" s="36"/>
      <c r="F30" s="27" t="s">
        <v>39</v>
      </c>
      <c r="L30" s="247">
        <v>0.12</v>
      </c>
      <c r="M30" s="246"/>
      <c r="N30" s="246"/>
      <c r="O30" s="246"/>
      <c r="P30" s="246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K30" s="245">
        <f>ROUND(AW94, 2)</f>
        <v>0</v>
      </c>
      <c r="AL30" s="246"/>
      <c r="AM30" s="246"/>
      <c r="AN30" s="246"/>
      <c r="AO30" s="246"/>
      <c r="AR30" s="36"/>
      <c r="BE30" s="236"/>
    </row>
    <row r="31" spans="2:71" s="2" customFormat="1" ht="14.45" hidden="1" customHeight="1" x14ac:dyDescent="0.2">
      <c r="B31" s="36"/>
      <c r="F31" s="27" t="s">
        <v>40</v>
      </c>
      <c r="L31" s="247">
        <v>0.21</v>
      </c>
      <c r="M31" s="246"/>
      <c r="N31" s="246"/>
      <c r="O31" s="246"/>
      <c r="P31" s="246"/>
      <c r="W31" s="245">
        <f>ROUND(BB94, 2)</f>
        <v>0</v>
      </c>
      <c r="X31" s="246"/>
      <c r="Y31" s="246"/>
      <c r="Z31" s="246"/>
      <c r="AA31" s="246"/>
      <c r="AB31" s="246"/>
      <c r="AC31" s="246"/>
      <c r="AD31" s="246"/>
      <c r="AE31" s="246"/>
      <c r="AK31" s="245">
        <v>0</v>
      </c>
      <c r="AL31" s="246"/>
      <c r="AM31" s="246"/>
      <c r="AN31" s="246"/>
      <c r="AO31" s="246"/>
      <c r="AR31" s="36"/>
      <c r="BE31" s="236"/>
    </row>
    <row r="32" spans="2:71" s="2" customFormat="1" ht="14.45" hidden="1" customHeight="1" x14ac:dyDescent="0.2">
      <c r="B32" s="36"/>
      <c r="F32" s="27" t="s">
        <v>41</v>
      </c>
      <c r="L32" s="247">
        <v>0.12</v>
      </c>
      <c r="M32" s="246"/>
      <c r="N32" s="246"/>
      <c r="O32" s="246"/>
      <c r="P32" s="246"/>
      <c r="W32" s="245">
        <f>ROUND(BC94, 2)</f>
        <v>0</v>
      </c>
      <c r="X32" s="246"/>
      <c r="Y32" s="246"/>
      <c r="Z32" s="246"/>
      <c r="AA32" s="246"/>
      <c r="AB32" s="246"/>
      <c r="AC32" s="246"/>
      <c r="AD32" s="246"/>
      <c r="AE32" s="246"/>
      <c r="AK32" s="245">
        <v>0</v>
      </c>
      <c r="AL32" s="246"/>
      <c r="AM32" s="246"/>
      <c r="AN32" s="246"/>
      <c r="AO32" s="246"/>
      <c r="AR32" s="36"/>
      <c r="BE32" s="236"/>
    </row>
    <row r="33" spans="2:57" s="2" customFormat="1" ht="14.45" hidden="1" customHeight="1" x14ac:dyDescent="0.2">
      <c r="B33" s="36"/>
      <c r="F33" s="27" t="s">
        <v>42</v>
      </c>
      <c r="L33" s="247">
        <v>0</v>
      </c>
      <c r="M33" s="246"/>
      <c r="N33" s="246"/>
      <c r="O33" s="246"/>
      <c r="P33" s="246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K33" s="245">
        <v>0</v>
      </c>
      <c r="AL33" s="246"/>
      <c r="AM33" s="246"/>
      <c r="AN33" s="246"/>
      <c r="AO33" s="246"/>
      <c r="AR33" s="36"/>
      <c r="BE33" s="236"/>
    </row>
    <row r="34" spans="2:57" s="1" customFormat="1" ht="6.95" customHeight="1" x14ac:dyDescent="0.2">
      <c r="B34" s="32"/>
      <c r="AR34" s="32"/>
      <c r="BE34" s="235"/>
    </row>
    <row r="35" spans="2:57" s="1" customFormat="1" ht="25.9" customHeight="1" x14ac:dyDescent="0.2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24" t="s">
        <v>45</v>
      </c>
      <c r="Y35" s="222"/>
      <c r="Z35" s="222"/>
      <c r="AA35" s="222"/>
      <c r="AB35" s="222"/>
      <c r="AC35" s="39"/>
      <c r="AD35" s="39"/>
      <c r="AE35" s="39"/>
      <c r="AF35" s="39"/>
      <c r="AG35" s="39"/>
      <c r="AH35" s="39"/>
      <c r="AI35" s="39"/>
      <c r="AJ35" s="39"/>
      <c r="AK35" s="221">
        <f>SUM(AK26:AK33)</f>
        <v>0</v>
      </c>
      <c r="AL35" s="222"/>
      <c r="AM35" s="222"/>
      <c r="AN35" s="222"/>
      <c r="AO35" s="223"/>
      <c r="AP35" s="37"/>
      <c r="AQ35" s="37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75" x14ac:dyDescent="0.2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2.75" x14ac:dyDescent="0.2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75" x14ac:dyDescent="0.2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 x14ac:dyDescent="0.2">
      <c r="B82" s="32"/>
      <c r="C82" s="21" t="s">
        <v>52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48"/>
      <c r="C84" s="27" t="s">
        <v>13</v>
      </c>
      <c r="L84" s="3" t="str">
        <f>K5</f>
        <v>5513120027</v>
      </c>
      <c r="AR84" s="48"/>
    </row>
    <row r="85" spans="1:91" s="4" customFormat="1" ht="36.950000000000003" customHeight="1" x14ac:dyDescent="0.2">
      <c r="B85" s="49"/>
      <c r="C85" s="50" t="s">
        <v>16</v>
      </c>
      <c r="L85" s="251" t="str">
        <f>K6</f>
        <v>Prostá rekonstrukce trati v úseku Chrastava - Hrádek nad Nisou (ÚOŽI)_24.02.2025_v.8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R85" s="49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27" t="str">
        <f>IF(AN8= "","",AN8)</f>
        <v>24. 1. 2025</v>
      </c>
      <c r="AN87" s="227"/>
      <c r="AR87" s="32"/>
    </row>
    <row r="88" spans="1:91" s="1" customFormat="1" ht="6.95" customHeight="1" x14ac:dyDescent="0.2">
      <c r="B88" s="32"/>
      <c r="AR88" s="32"/>
    </row>
    <row r="89" spans="1:91" s="1" customFormat="1" ht="15.2" customHeight="1" x14ac:dyDescent="0.2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28" t="str">
        <f>IF(E17="","",E17)</f>
        <v xml:space="preserve"> </v>
      </c>
      <c r="AN89" s="229"/>
      <c r="AO89" s="229"/>
      <c r="AP89" s="229"/>
      <c r="AR89" s="32"/>
      <c r="AS89" s="230" t="s">
        <v>53</v>
      </c>
      <c r="AT89" s="23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 x14ac:dyDescent="0.2">
      <c r="B90" s="32"/>
      <c r="C90" s="27" t="s">
        <v>27</v>
      </c>
      <c r="L90" s="3" t="str">
        <f>IF(E14= "Vyplň údaj","",E14)</f>
        <v/>
      </c>
      <c r="AI90" s="27" t="s">
        <v>31</v>
      </c>
      <c r="AM90" s="228" t="str">
        <f>IF(E20="","",E20)</f>
        <v xml:space="preserve"> </v>
      </c>
      <c r="AN90" s="229"/>
      <c r="AO90" s="229"/>
      <c r="AP90" s="229"/>
      <c r="AR90" s="32"/>
      <c r="AS90" s="232"/>
      <c r="AT90" s="233"/>
      <c r="BD90" s="56"/>
    </row>
    <row r="91" spans="1:91" s="1" customFormat="1" ht="10.9" customHeight="1" x14ac:dyDescent="0.2">
      <c r="B91" s="32"/>
      <c r="AR91" s="32"/>
      <c r="AS91" s="232"/>
      <c r="AT91" s="233"/>
      <c r="BD91" s="56"/>
    </row>
    <row r="92" spans="1:91" s="1" customFormat="1" ht="29.25" customHeight="1" x14ac:dyDescent="0.2">
      <c r="B92" s="32"/>
      <c r="C92" s="250" t="s">
        <v>54</v>
      </c>
      <c r="D92" s="219"/>
      <c r="E92" s="219"/>
      <c r="F92" s="219"/>
      <c r="G92" s="219"/>
      <c r="H92" s="57"/>
      <c r="I92" s="218" t="s">
        <v>55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6" t="s">
        <v>56</v>
      </c>
      <c r="AH92" s="219"/>
      <c r="AI92" s="219"/>
      <c r="AJ92" s="219"/>
      <c r="AK92" s="219"/>
      <c r="AL92" s="219"/>
      <c r="AM92" s="219"/>
      <c r="AN92" s="218" t="s">
        <v>57</v>
      </c>
      <c r="AO92" s="219"/>
      <c r="AP92" s="220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9" customHeight="1" x14ac:dyDescent="0.2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 x14ac:dyDescent="0.2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5">
        <f>ROUND(AG95+SUM(AG96:AG109)+AG112+AG113,2)</f>
        <v>0</v>
      </c>
      <c r="AH94" s="215"/>
      <c r="AI94" s="215"/>
      <c r="AJ94" s="215"/>
      <c r="AK94" s="215"/>
      <c r="AL94" s="215"/>
      <c r="AM94" s="215"/>
      <c r="AN94" s="216">
        <f t="shared" ref="AN94:AN113" si="0">SUM(AG94,AT94)</f>
        <v>0</v>
      </c>
      <c r="AO94" s="216"/>
      <c r="AP94" s="216"/>
      <c r="AQ94" s="67" t="s">
        <v>1</v>
      </c>
      <c r="AR94" s="63"/>
      <c r="AS94" s="68">
        <f>ROUND(AS95+SUM(AS96:AS109)+AS112+AS113,2)</f>
        <v>0</v>
      </c>
      <c r="AT94" s="69">
        <f t="shared" ref="AT94:AT113" si="1">ROUND(SUM(AV94:AW94),2)</f>
        <v>0</v>
      </c>
      <c r="AU94" s="70">
        <f>ROUND(AU95+SUM(AU96:AU109)+AU112+AU113,5)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ROUND(AZ95+SUM(AZ96:AZ109)+AZ112+AZ113,2)</f>
        <v>0</v>
      </c>
      <c r="BA94" s="69">
        <f>ROUND(BA95+SUM(BA96:BA109)+BA112+BA113,2)</f>
        <v>0</v>
      </c>
      <c r="BB94" s="69">
        <f>ROUND(BB95+SUM(BB96:BB109)+BB112+BB113,2)</f>
        <v>0</v>
      </c>
      <c r="BC94" s="69">
        <f>ROUND(BC95+SUM(BC96:BC109)+BC112+BC113,2)</f>
        <v>0</v>
      </c>
      <c r="BD94" s="71">
        <f>ROUND(BD95+SUM(BD96:BD109)+BD112+BD113,2)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5</v>
      </c>
      <c r="BX94" s="72" t="s">
        <v>76</v>
      </c>
      <c r="CL94" s="72" t="s">
        <v>1</v>
      </c>
    </row>
    <row r="95" spans="1:91" s="6" customFormat="1" ht="24.75" customHeight="1" x14ac:dyDescent="0.2">
      <c r="A95" s="74" t="s">
        <v>77</v>
      </c>
      <c r="B95" s="75"/>
      <c r="C95" s="76"/>
      <c r="D95" s="248" t="s">
        <v>78</v>
      </c>
      <c r="E95" s="248"/>
      <c r="F95" s="248"/>
      <c r="G95" s="248"/>
      <c r="H95" s="248"/>
      <c r="I95" s="77"/>
      <c r="J95" s="248" t="s">
        <v>79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13">
        <f>'SO 01-10-01 - Železniční ...'!J30</f>
        <v>0</v>
      </c>
      <c r="AH95" s="214"/>
      <c r="AI95" s="214"/>
      <c r="AJ95" s="214"/>
      <c r="AK95" s="214"/>
      <c r="AL95" s="214"/>
      <c r="AM95" s="214"/>
      <c r="AN95" s="213">
        <f t="shared" si="0"/>
        <v>0</v>
      </c>
      <c r="AO95" s="214"/>
      <c r="AP95" s="214"/>
      <c r="AQ95" s="78" t="s">
        <v>80</v>
      </c>
      <c r="AR95" s="75"/>
      <c r="AS95" s="79">
        <v>0</v>
      </c>
      <c r="AT95" s="80">
        <f t="shared" si="1"/>
        <v>0</v>
      </c>
      <c r="AU95" s="81">
        <f>'SO 01-10-01 - Železniční ...'!P121</f>
        <v>0</v>
      </c>
      <c r="AV95" s="80">
        <f>'SO 01-10-01 - Železniční ...'!J33</f>
        <v>0</v>
      </c>
      <c r="AW95" s="80">
        <f>'SO 01-10-01 - Železniční ...'!J34</f>
        <v>0</v>
      </c>
      <c r="AX95" s="80">
        <f>'SO 01-10-01 - Železniční ...'!J35</f>
        <v>0</v>
      </c>
      <c r="AY95" s="80">
        <f>'SO 01-10-01 - Železniční ...'!J36</f>
        <v>0</v>
      </c>
      <c r="AZ95" s="80">
        <f>'SO 01-10-01 - Železniční ...'!F33</f>
        <v>0</v>
      </c>
      <c r="BA95" s="80">
        <f>'SO 01-10-01 - Železniční ...'!F34</f>
        <v>0</v>
      </c>
      <c r="BB95" s="80">
        <f>'SO 01-10-01 - Železniční ...'!F35</f>
        <v>0</v>
      </c>
      <c r="BC95" s="80">
        <f>'SO 01-10-01 - Železniční ...'!F36</f>
        <v>0</v>
      </c>
      <c r="BD95" s="82">
        <f>'SO 01-10-01 - Železniční ...'!F37</f>
        <v>0</v>
      </c>
      <c r="BT95" s="83" t="s">
        <v>81</v>
      </c>
      <c r="BV95" s="83" t="s">
        <v>75</v>
      </c>
      <c r="BW95" s="83" t="s">
        <v>82</v>
      </c>
      <c r="BX95" s="83" t="s">
        <v>5</v>
      </c>
      <c r="CL95" s="83" t="s">
        <v>1</v>
      </c>
      <c r="CM95" s="83" t="s">
        <v>83</v>
      </c>
    </row>
    <row r="96" spans="1:91" s="6" customFormat="1" ht="24.75" customHeight="1" x14ac:dyDescent="0.2">
      <c r="A96" s="74" t="s">
        <v>77</v>
      </c>
      <c r="B96" s="75"/>
      <c r="C96" s="76"/>
      <c r="D96" s="248" t="s">
        <v>84</v>
      </c>
      <c r="E96" s="248"/>
      <c r="F96" s="248"/>
      <c r="G96" s="248"/>
      <c r="H96" s="248"/>
      <c r="I96" s="77"/>
      <c r="J96" s="248" t="s">
        <v>85</v>
      </c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13">
        <f>'SO 01-10-01.1 - Následná ...'!J30</f>
        <v>0</v>
      </c>
      <c r="AH96" s="214"/>
      <c r="AI96" s="214"/>
      <c r="AJ96" s="214"/>
      <c r="AK96" s="214"/>
      <c r="AL96" s="214"/>
      <c r="AM96" s="214"/>
      <c r="AN96" s="213">
        <f t="shared" si="0"/>
        <v>0</v>
      </c>
      <c r="AO96" s="214"/>
      <c r="AP96" s="214"/>
      <c r="AQ96" s="78" t="s">
        <v>80</v>
      </c>
      <c r="AR96" s="75"/>
      <c r="AS96" s="79">
        <v>0</v>
      </c>
      <c r="AT96" s="80">
        <f t="shared" si="1"/>
        <v>0</v>
      </c>
      <c r="AU96" s="81">
        <f>'SO 01-10-01.1 - Následná ...'!P120</f>
        <v>0</v>
      </c>
      <c r="AV96" s="80">
        <f>'SO 01-10-01.1 - Následná ...'!J33</f>
        <v>0</v>
      </c>
      <c r="AW96" s="80">
        <f>'SO 01-10-01.1 - Následná ...'!J34</f>
        <v>0</v>
      </c>
      <c r="AX96" s="80">
        <f>'SO 01-10-01.1 - Následná ...'!J35</f>
        <v>0</v>
      </c>
      <c r="AY96" s="80">
        <f>'SO 01-10-01.1 - Následná ...'!J36</f>
        <v>0</v>
      </c>
      <c r="AZ96" s="80">
        <f>'SO 01-10-01.1 - Následná ...'!F33</f>
        <v>0</v>
      </c>
      <c r="BA96" s="80">
        <f>'SO 01-10-01.1 - Následná ...'!F34</f>
        <v>0</v>
      </c>
      <c r="BB96" s="80">
        <f>'SO 01-10-01.1 - Následná ...'!F35</f>
        <v>0</v>
      </c>
      <c r="BC96" s="80">
        <f>'SO 01-10-01.1 - Následná ...'!F36</f>
        <v>0</v>
      </c>
      <c r="BD96" s="82">
        <f>'SO 01-10-01.1 - Následná ...'!F37</f>
        <v>0</v>
      </c>
      <c r="BT96" s="83" t="s">
        <v>81</v>
      </c>
      <c r="BV96" s="83" t="s">
        <v>75</v>
      </c>
      <c r="BW96" s="83" t="s">
        <v>86</v>
      </c>
      <c r="BX96" s="83" t="s">
        <v>5</v>
      </c>
      <c r="CL96" s="83" t="s">
        <v>1</v>
      </c>
      <c r="CM96" s="83" t="s">
        <v>83</v>
      </c>
    </row>
    <row r="97" spans="1:91" s="6" customFormat="1" ht="24.75" customHeight="1" x14ac:dyDescent="0.2">
      <c r="A97" s="74" t="s">
        <v>77</v>
      </c>
      <c r="B97" s="75"/>
      <c r="C97" s="76"/>
      <c r="D97" s="248" t="s">
        <v>87</v>
      </c>
      <c r="E97" s="248"/>
      <c r="F97" s="248"/>
      <c r="G97" s="248"/>
      <c r="H97" s="248"/>
      <c r="I97" s="77"/>
      <c r="J97" s="248" t="s">
        <v>88</v>
      </c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13">
        <f>'SO 01-12-01 - ZAST Bílý K...'!J30</f>
        <v>0</v>
      </c>
      <c r="AH97" s="214"/>
      <c r="AI97" s="214"/>
      <c r="AJ97" s="214"/>
      <c r="AK97" s="214"/>
      <c r="AL97" s="214"/>
      <c r="AM97" s="214"/>
      <c r="AN97" s="213">
        <f t="shared" si="0"/>
        <v>0</v>
      </c>
      <c r="AO97" s="214"/>
      <c r="AP97" s="214"/>
      <c r="AQ97" s="78" t="s">
        <v>80</v>
      </c>
      <c r="AR97" s="75"/>
      <c r="AS97" s="79">
        <v>0</v>
      </c>
      <c r="AT97" s="80">
        <f t="shared" si="1"/>
        <v>0</v>
      </c>
      <c r="AU97" s="81">
        <f>'SO 01-12-01 - ZAST Bílý K...'!P120</f>
        <v>0</v>
      </c>
      <c r="AV97" s="80">
        <f>'SO 01-12-01 - ZAST Bílý K...'!J33</f>
        <v>0</v>
      </c>
      <c r="AW97" s="80">
        <f>'SO 01-12-01 - ZAST Bílý K...'!J34</f>
        <v>0</v>
      </c>
      <c r="AX97" s="80">
        <f>'SO 01-12-01 - ZAST Bílý K...'!J35</f>
        <v>0</v>
      </c>
      <c r="AY97" s="80">
        <f>'SO 01-12-01 - ZAST Bílý K...'!J36</f>
        <v>0</v>
      </c>
      <c r="AZ97" s="80">
        <f>'SO 01-12-01 - ZAST Bílý K...'!F33</f>
        <v>0</v>
      </c>
      <c r="BA97" s="80">
        <f>'SO 01-12-01 - ZAST Bílý K...'!F34</f>
        <v>0</v>
      </c>
      <c r="BB97" s="80">
        <f>'SO 01-12-01 - ZAST Bílý K...'!F35</f>
        <v>0</v>
      </c>
      <c r="BC97" s="80">
        <f>'SO 01-12-01 - ZAST Bílý K...'!F36</f>
        <v>0</v>
      </c>
      <c r="BD97" s="82">
        <f>'SO 01-12-01 - ZAST Bílý K...'!F37</f>
        <v>0</v>
      </c>
      <c r="BT97" s="83" t="s">
        <v>81</v>
      </c>
      <c r="BV97" s="83" t="s">
        <v>75</v>
      </c>
      <c r="BW97" s="83" t="s">
        <v>89</v>
      </c>
      <c r="BX97" s="83" t="s">
        <v>5</v>
      </c>
      <c r="CL97" s="83" t="s">
        <v>1</v>
      </c>
      <c r="CM97" s="83" t="s">
        <v>83</v>
      </c>
    </row>
    <row r="98" spans="1:91" s="6" customFormat="1" ht="24.75" customHeight="1" x14ac:dyDescent="0.2">
      <c r="A98" s="74" t="s">
        <v>77</v>
      </c>
      <c r="B98" s="75"/>
      <c r="C98" s="76"/>
      <c r="D98" s="248" t="s">
        <v>90</v>
      </c>
      <c r="E98" s="248"/>
      <c r="F98" s="248"/>
      <c r="G98" s="248"/>
      <c r="H98" s="248"/>
      <c r="I98" s="77"/>
      <c r="J98" s="248" t="s">
        <v>91</v>
      </c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13">
        <f>'SO 01-12-02 - ZAST Chotyn...'!J30</f>
        <v>0</v>
      </c>
      <c r="AH98" s="214"/>
      <c r="AI98" s="214"/>
      <c r="AJ98" s="214"/>
      <c r="AK98" s="214"/>
      <c r="AL98" s="214"/>
      <c r="AM98" s="214"/>
      <c r="AN98" s="213">
        <f t="shared" si="0"/>
        <v>0</v>
      </c>
      <c r="AO98" s="214"/>
      <c r="AP98" s="214"/>
      <c r="AQ98" s="78" t="s">
        <v>80</v>
      </c>
      <c r="AR98" s="75"/>
      <c r="AS98" s="79">
        <v>0</v>
      </c>
      <c r="AT98" s="80">
        <f t="shared" si="1"/>
        <v>0</v>
      </c>
      <c r="AU98" s="81">
        <f>'SO 01-12-02 - ZAST Chotyn...'!P119</f>
        <v>0</v>
      </c>
      <c r="AV98" s="80">
        <f>'SO 01-12-02 - ZAST Chotyn...'!J33</f>
        <v>0</v>
      </c>
      <c r="AW98" s="80">
        <f>'SO 01-12-02 - ZAST Chotyn...'!J34</f>
        <v>0</v>
      </c>
      <c r="AX98" s="80">
        <f>'SO 01-12-02 - ZAST Chotyn...'!J35</f>
        <v>0</v>
      </c>
      <c r="AY98" s="80">
        <f>'SO 01-12-02 - ZAST Chotyn...'!J36</f>
        <v>0</v>
      </c>
      <c r="AZ98" s="80">
        <f>'SO 01-12-02 - ZAST Chotyn...'!F33</f>
        <v>0</v>
      </c>
      <c r="BA98" s="80">
        <f>'SO 01-12-02 - ZAST Chotyn...'!F34</f>
        <v>0</v>
      </c>
      <c r="BB98" s="80">
        <f>'SO 01-12-02 - ZAST Chotyn...'!F35</f>
        <v>0</v>
      </c>
      <c r="BC98" s="80">
        <f>'SO 01-12-02 - ZAST Chotyn...'!F36</f>
        <v>0</v>
      </c>
      <c r="BD98" s="82">
        <f>'SO 01-12-02 - ZAST Chotyn...'!F37</f>
        <v>0</v>
      </c>
      <c r="BT98" s="83" t="s">
        <v>81</v>
      </c>
      <c r="BV98" s="83" t="s">
        <v>75</v>
      </c>
      <c r="BW98" s="83" t="s">
        <v>92</v>
      </c>
      <c r="BX98" s="83" t="s">
        <v>5</v>
      </c>
      <c r="CL98" s="83" t="s">
        <v>1</v>
      </c>
      <c r="CM98" s="83" t="s">
        <v>83</v>
      </c>
    </row>
    <row r="99" spans="1:91" s="6" customFormat="1" ht="24.75" customHeight="1" x14ac:dyDescent="0.2">
      <c r="A99" s="74" t="s">
        <v>77</v>
      </c>
      <c r="B99" s="75"/>
      <c r="C99" s="76"/>
      <c r="D99" s="248" t="s">
        <v>93</v>
      </c>
      <c r="E99" s="248"/>
      <c r="F99" s="248"/>
      <c r="G99" s="248"/>
      <c r="H99" s="248"/>
      <c r="I99" s="77"/>
      <c r="J99" s="248" t="s">
        <v>94</v>
      </c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13">
        <f>'SO 01-13-01 - Železniční ...'!J30</f>
        <v>0</v>
      </c>
      <c r="AH99" s="214"/>
      <c r="AI99" s="214"/>
      <c r="AJ99" s="214"/>
      <c r="AK99" s="214"/>
      <c r="AL99" s="214"/>
      <c r="AM99" s="214"/>
      <c r="AN99" s="213">
        <f t="shared" si="0"/>
        <v>0</v>
      </c>
      <c r="AO99" s="214"/>
      <c r="AP99" s="214"/>
      <c r="AQ99" s="78" t="s">
        <v>80</v>
      </c>
      <c r="AR99" s="75"/>
      <c r="AS99" s="79">
        <v>0</v>
      </c>
      <c r="AT99" s="80">
        <f t="shared" si="1"/>
        <v>0</v>
      </c>
      <c r="AU99" s="81">
        <f>'SO 01-13-01 - Železniční ...'!P119</f>
        <v>0</v>
      </c>
      <c r="AV99" s="80">
        <f>'SO 01-13-01 - Železniční ...'!J33</f>
        <v>0</v>
      </c>
      <c r="AW99" s="80">
        <f>'SO 01-13-01 - Železniční ...'!J34</f>
        <v>0</v>
      </c>
      <c r="AX99" s="80">
        <f>'SO 01-13-01 - Železniční ...'!J35</f>
        <v>0</v>
      </c>
      <c r="AY99" s="80">
        <f>'SO 01-13-01 - Železniční ...'!J36</f>
        <v>0</v>
      </c>
      <c r="AZ99" s="80">
        <f>'SO 01-13-01 - Železniční ...'!F33</f>
        <v>0</v>
      </c>
      <c r="BA99" s="80">
        <f>'SO 01-13-01 - Železniční ...'!F34</f>
        <v>0</v>
      </c>
      <c r="BB99" s="80">
        <f>'SO 01-13-01 - Železniční ...'!F35</f>
        <v>0</v>
      </c>
      <c r="BC99" s="80">
        <f>'SO 01-13-01 - Železniční ...'!F36</f>
        <v>0</v>
      </c>
      <c r="BD99" s="82">
        <f>'SO 01-13-01 - Železniční ...'!F37</f>
        <v>0</v>
      </c>
      <c r="BT99" s="83" t="s">
        <v>81</v>
      </c>
      <c r="BV99" s="83" t="s">
        <v>75</v>
      </c>
      <c r="BW99" s="83" t="s">
        <v>95</v>
      </c>
      <c r="BX99" s="83" t="s">
        <v>5</v>
      </c>
      <c r="CL99" s="83" t="s">
        <v>1</v>
      </c>
      <c r="CM99" s="83" t="s">
        <v>83</v>
      </c>
    </row>
    <row r="100" spans="1:91" s="6" customFormat="1" ht="24.75" customHeight="1" x14ac:dyDescent="0.2">
      <c r="A100" s="74" t="s">
        <v>77</v>
      </c>
      <c r="B100" s="75"/>
      <c r="C100" s="76"/>
      <c r="D100" s="248" t="s">
        <v>96</v>
      </c>
      <c r="E100" s="248"/>
      <c r="F100" s="248"/>
      <c r="G100" s="248"/>
      <c r="H100" s="248"/>
      <c r="I100" s="77"/>
      <c r="J100" s="248" t="s">
        <v>97</v>
      </c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13">
        <f>'SO 01-13-02 - Železniční ...'!J30</f>
        <v>0</v>
      </c>
      <c r="AH100" s="214"/>
      <c r="AI100" s="214"/>
      <c r="AJ100" s="214"/>
      <c r="AK100" s="214"/>
      <c r="AL100" s="214"/>
      <c r="AM100" s="214"/>
      <c r="AN100" s="213">
        <f t="shared" si="0"/>
        <v>0</v>
      </c>
      <c r="AO100" s="214"/>
      <c r="AP100" s="214"/>
      <c r="AQ100" s="78" t="s">
        <v>80</v>
      </c>
      <c r="AR100" s="75"/>
      <c r="AS100" s="79">
        <v>0</v>
      </c>
      <c r="AT100" s="80">
        <f t="shared" si="1"/>
        <v>0</v>
      </c>
      <c r="AU100" s="81">
        <f>'SO 01-13-02 - Železniční ...'!P119</f>
        <v>0</v>
      </c>
      <c r="AV100" s="80">
        <f>'SO 01-13-02 - Železniční ...'!J33</f>
        <v>0</v>
      </c>
      <c r="AW100" s="80">
        <f>'SO 01-13-02 - Železniční ...'!J34</f>
        <v>0</v>
      </c>
      <c r="AX100" s="80">
        <f>'SO 01-13-02 - Železniční ...'!J35</f>
        <v>0</v>
      </c>
      <c r="AY100" s="80">
        <f>'SO 01-13-02 - Železniční ...'!J36</f>
        <v>0</v>
      </c>
      <c r="AZ100" s="80">
        <f>'SO 01-13-02 - Železniční ...'!F33</f>
        <v>0</v>
      </c>
      <c r="BA100" s="80">
        <f>'SO 01-13-02 - Železniční ...'!F34</f>
        <v>0</v>
      </c>
      <c r="BB100" s="80">
        <f>'SO 01-13-02 - Železniční ...'!F35</f>
        <v>0</v>
      </c>
      <c r="BC100" s="80">
        <f>'SO 01-13-02 - Železniční ...'!F36</f>
        <v>0</v>
      </c>
      <c r="BD100" s="82">
        <f>'SO 01-13-02 - Železniční ...'!F37</f>
        <v>0</v>
      </c>
      <c r="BT100" s="83" t="s">
        <v>81</v>
      </c>
      <c r="BV100" s="83" t="s">
        <v>75</v>
      </c>
      <c r="BW100" s="83" t="s">
        <v>98</v>
      </c>
      <c r="BX100" s="83" t="s">
        <v>5</v>
      </c>
      <c r="CL100" s="83" t="s">
        <v>1</v>
      </c>
      <c r="CM100" s="83" t="s">
        <v>83</v>
      </c>
    </row>
    <row r="101" spans="1:91" s="6" customFormat="1" ht="24.75" customHeight="1" x14ac:dyDescent="0.2">
      <c r="A101" s="74" t="s">
        <v>77</v>
      </c>
      <c r="B101" s="75"/>
      <c r="C101" s="76"/>
      <c r="D101" s="248" t="s">
        <v>99</v>
      </c>
      <c r="E101" s="248"/>
      <c r="F101" s="248"/>
      <c r="G101" s="248"/>
      <c r="H101" s="248"/>
      <c r="I101" s="77"/>
      <c r="J101" s="248" t="s">
        <v>100</v>
      </c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13">
        <f>'SO 01-20-01 - Železniční ...'!J30</f>
        <v>0</v>
      </c>
      <c r="AH101" s="214"/>
      <c r="AI101" s="214"/>
      <c r="AJ101" s="214"/>
      <c r="AK101" s="214"/>
      <c r="AL101" s="214"/>
      <c r="AM101" s="214"/>
      <c r="AN101" s="213">
        <f t="shared" si="0"/>
        <v>0</v>
      </c>
      <c r="AO101" s="214"/>
      <c r="AP101" s="214"/>
      <c r="AQ101" s="78" t="s">
        <v>80</v>
      </c>
      <c r="AR101" s="75"/>
      <c r="AS101" s="79">
        <v>0</v>
      </c>
      <c r="AT101" s="80">
        <f t="shared" si="1"/>
        <v>0</v>
      </c>
      <c r="AU101" s="81">
        <f>'SO 01-20-01 - Železniční ...'!P127</f>
        <v>0</v>
      </c>
      <c r="AV101" s="80">
        <f>'SO 01-20-01 - Železniční ...'!J33</f>
        <v>0</v>
      </c>
      <c r="AW101" s="80">
        <f>'SO 01-20-01 - Železniční ...'!J34</f>
        <v>0</v>
      </c>
      <c r="AX101" s="80">
        <f>'SO 01-20-01 - Železniční ...'!J35</f>
        <v>0</v>
      </c>
      <c r="AY101" s="80">
        <f>'SO 01-20-01 - Železniční ...'!J36</f>
        <v>0</v>
      </c>
      <c r="AZ101" s="80">
        <f>'SO 01-20-01 - Železniční ...'!F33</f>
        <v>0</v>
      </c>
      <c r="BA101" s="80">
        <f>'SO 01-20-01 - Železniční ...'!F34</f>
        <v>0</v>
      </c>
      <c r="BB101" s="80">
        <f>'SO 01-20-01 - Železniční ...'!F35</f>
        <v>0</v>
      </c>
      <c r="BC101" s="80">
        <f>'SO 01-20-01 - Železniční ...'!F36</f>
        <v>0</v>
      </c>
      <c r="BD101" s="82">
        <f>'SO 01-20-01 - Železniční ...'!F37</f>
        <v>0</v>
      </c>
      <c r="BT101" s="83" t="s">
        <v>81</v>
      </c>
      <c r="BV101" s="83" t="s">
        <v>75</v>
      </c>
      <c r="BW101" s="83" t="s">
        <v>101</v>
      </c>
      <c r="BX101" s="83" t="s">
        <v>5</v>
      </c>
      <c r="CL101" s="83" t="s">
        <v>1</v>
      </c>
      <c r="CM101" s="83" t="s">
        <v>83</v>
      </c>
    </row>
    <row r="102" spans="1:91" s="6" customFormat="1" ht="24.75" customHeight="1" x14ac:dyDescent="0.2">
      <c r="A102" s="74" t="s">
        <v>77</v>
      </c>
      <c r="B102" s="75"/>
      <c r="C102" s="76"/>
      <c r="D102" s="248" t="s">
        <v>102</v>
      </c>
      <c r="E102" s="248"/>
      <c r="F102" s="248"/>
      <c r="G102" s="248"/>
      <c r="H102" s="248"/>
      <c r="I102" s="77"/>
      <c r="J102" s="248" t="s">
        <v>103</v>
      </c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13">
        <f>'SO 01-20-02 - Železniční ...'!J30</f>
        <v>0</v>
      </c>
      <c r="AH102" s="214"/>
      <c r="AI102" s="214"/>
      <c r="AJ102" s="214"/>
      <c r="AK102" s="214"/>
      <c r="AL102" s="214"/>
      <c r="AM102" s="214"/>
      <c r="AN102" s="213">
        <f t="shared" si="0"/>
        <v>0</v>
      </c>
      <c r="AO102" s="214"/>
      <c r="AP102" s="214"/>
      <c r="AQ102" s="78" t="s">
        <v>80</v>
      </c>
      <c r="AR102" s="75"/>
      <c r="AS102" s="79">
        <v>0</v>
      </c>
      <c r="AT102" s="80">
        <f t="shared" si="1"/>
        <v>0</v>
      </c>
      <c r="AU102" s="81">
        <f>'SO 01-20-02 - Železniční ...'!P127</f>
        <v>0</v>
      </c>
      <c r="AV102" s="80">
        <f>'SO 01-20-02 - Železniční ...'!J33</f>
        <v>0</v>
      </c>
      <c r="AW102" s="80">
        <f>'SO 01-20-02 - Železniční ...'!J34</f>
        <v>0</v>
      </c>
      <c r="AX102" s="80">
        <f>'SO 01-20-02 - Železniční ...'!J35</f>
        <v>0</v>
      </c>
      <c r="AY102" s="80">
        <f>'SO 01-20-02 - Železniční ...'!J36</f>
        <v>0</v>
      </c>
      <c r="AZ102" s="80">
        <f>'SO 01-20-02 - Železniční ...'!F33</f>
        <v>0</v>
      </c>
      <c r="BA102" s="80">
        <f>'SO 01-20-02 - Železniční ...'!F34</f>
        <v>0</v>
      </c>
      <c r="BB102" s="80">
        <f>'SO 01-20-02 - Železniční ...'!F35</f>
        <v>0</v>
      </c>
      <c r="BC102" s="80">
        <f>'SO 01-20-02 - Železniční ...'!F36</f>
        <v>0</v>
      </c>
      <c r="BD102" s="82">
        <f>'SO 01-20-02 - Železniční ...'!F37</f>
        <v>0</v>
      </c>
      <c r="BT102" s="83" t="s">
        <v>81</v>
      </c>
      <c r="BV102" s="83" t="s">
        <v>75</v>
      </c>
      <c r="BW102" s="83" t="s">
        <v>104</v>
      </c>
      <c r="BX102" s="83" t="s">
        <v>5</v>
      </c>
      <c r="CL102" s="83" t="s">
        <v>1</v>
      </c>
      <c r="CM102" s="83" t="s">
        <v>83</v>
      </c>
    </row>
    <row r="103" spans="1:91" s="6" customFormat="1" ht="24.75" customHeight="1" x14ac:dyDescent="0.2">
      <c r="A103" s="74" t="s">
        <v>77</v>
      </c>
      <c r="B103" s="75"/>
      <c r="C103" s="76"/>
      <c r="D103" s="248" t="s">
        <v>105</v>
      </c>
      <c r="E103" s="248"/>
      <c r="F103" s="248"/>
      <c r="G103" s="248"/>
      <c r="H103" s="248"/>
      <c r="I103" s="77"/>
      <c r="J103" s="248" t="s">
        <v>106</v>
      </c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13">
        <f>'SO 01-20-03 - Železniční ...'!J30</f>
        <v>0</v>
      </c>
      <c r="AH103" s="214"/>
      <c r="AI103" s="214"/>
      <c r="AJ103" s="214"/>
      <c r="AK103" s="214"/>
      <c r="AL103" s="214"/>
      <c r="AM103" s="214"/>
      <c r="AN103" s="213">
        <f t="shared" si="0"/>
        <v>0</v>
      </c>
      <c r="AO103" s="214"/>
      <c r="AP103" s="214"/>
      <c r="AQ103" s="78" t="s">
        <v>80</v>
      </c>
      <c r="AR103" s="75"/>
      <c r="AS103" s="79">
        <v>0</v>
      </c>
      <c r="AT103" s="80">
        <f t="shared" si="1"/>
        <v>0</v>
      </c>
      <c r="AU103" s="81">
        <f>'SO 01-20-03 - Železniční ...'!P129</f>
        <v>0</v>
      </c>
      <c r="AV103" s="80">
        <f>'SO 01-20-03 - Železniční ...'!J33</f>
        <v>0</v>
      </c>
      <c r="AW103" s="80">
        <f>'SO 01-20-03 - Železniční ...'!J34</f>
        <v>0</v>
      </c>
      <c r="AX103" s="80">
        <f>'SO 01-20-03 - Železniční ...'!J35</f>
        <v>0</v>
      </c>
      <c r="AY103" s="80">
        <f>'SO 01-20-03 - Železniční ...'!J36</f>
        <v>0</v>
      </c>
      <c r="AZ103" s="80">
        <f>'SO 01-20-03 - Železniční ...'!F33</f>
        <v>0</v>
      </c>
      <c r="BA103" s="80">
        <f>'SO 01-20-03 - Železniční ...'!F34</f>
        <v>0</v>
      </c>
      <c r="BB103" s="80">
        <f>'SO 01-20-03 - Železniční ...'!F35</f>
        <v>0</v>
      </c>
      <c r="BC103" s="80">
        <f>'SO 01-20-03 - Železniční ...'!F36</f>
        <v>0</v>
      </c>
      <c r="BD103" s="82">
        <f>'SO 01-20-03 - Železniční ...'!F37</f>
        <v>0</v>
      </c>
      <c r="BT103" s="83" t="s">
        <v>81</v>
      </c>
      <c r="BV103" s="83" t="s">
        <v>75</v>
      </c>
      <c r="BW103" s="83" t="s">
        <v>107</v>
      </c>
      <c r="BX103" s="83" t="s">
        <v>5</v>
      </c>
      <c r="CL103" s="83" t="s">
        <v>1</v>
      </c>
      <c r="CM103" s="83" t="s">
        <v>83</v>
      </c>
    </row>
    <row r="104" spans="1:91" s="6" customFormat="1" ht="24.75" customHeight="1" x14ac:dyDescent="0.2">
      <c r="A104" s="74" t="s">
        <v>77</v>
      </c>
      <c r="B104" s="75"/>
      <c r="C104" s="76"/>
      <c r="D104" s="248" t="s">
        <v>108</v>
      </c>
      <c r="E104" s="248"/>
      <c r="F104" s="248"/>
      <c r="G104" s="248"/>
      <c r="H104" s="248"/>
      <c r="I104" s="77"/>
      <c r="J104" s="248" t="s">
        <v>109</v>
      </c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13">
        <f>'SO 01-20-04 - Železniční ...'!J30</f>
        <v>0</v>
      </c>
      <c r="AH104" s="214"/>
      <c r="AI104" s="214"/>
      <c r="AJ104" s="214"/>
      <c r="AK104" s="214"/>
      <c r="AL104" s="214"/>
      <c r="AM104" s="214"/>
      <c r="AN104" s="213">
        <f t="shared" si="0"/>
        <v>0</v>
      </c>
      <c r="AO104" s="214"/>
      <c r="AP104" s="214"/>
      <c r="AQ104" s="78" t="s">
        <v>80</v>
      </c>
      <c r="AR104" s="75"/>
      <c r="AS104" s="79">
        <v>0</v>
      </c>
      <c r="AT104" s="80">
        <f t="shared" si="1"/>
        <v>0</v>
      </c>
      <c r="AU104" s="81">
        <f>'SO 01-20-04 - Železniční ...'!P128</f>
        <v>0</v>
      </c>
      <c r="AV104" s="80">
        <f>'SO 01-20-04 - Železniční ...'!J33</f>
        <v>0</v>
      </c>
      <c r="AW104" s="80">
        <f>'SO 01-20-04 - Železniční ...'!J34</f>
        <v>0</v>
      </c>
      <c r="AX104" s="80">
        <f>'SO 01-20-04 - Železniční ...'!J35</f>
        <v>0</v>
      </c>
      <c r="AY104" s="80">
        <f>'SO 01-20-04 - Železniční ...'!J36</f>
        <v>0</v>
      </c>
      <c r="AZ104" s="80">
        <f>'SO 01-20-04 - Železniční ...'!F33</f>
        <v>0</v>
      </c>
      <c r="BA104" s="80">
        <f>'SO 01-20-04 - Železniční ...'!F34</f>
        <v>0</v>
      </c>
      <c r="BB104" s="80">
        <f>'SO 01-20-04 - Železniční ...'!F35</f>
        <v>0</v>
      </c>
      <c r="BC104" s="80">
        <f>'SO 01-20-04 - Železniční ...'!F36</f>
        <v>0</v>
      </c>
      <c r="BD104" s="82">
        <f>'SO 01-20-04 - Železniční ...'!F37</f>
        <v>0</v>
      </c>
      <c r="BT104" s="83" t="s">
        <v>81</v>
      </c>
      <c r="BV104" s="83" t="s">
        <v>75</v>
      </c>
      <c r="BW104" s="83" t="s">
        <v>110</v>
      </c>
      <c r="BX104" s="83" t="s">
        <v>5</v>
      </c>
      <c r="CL104" s="83" t="s">
        <v>1</v>
      </c>
      <c r="CM104" s="83" t="s">
        <v>83</v>
      </c>
    </row>
    <row r="105" spans="1:91" s="6" customFormat="1" ht="24.75" customHeight="1" x14ac:dyDescent="0.2">
      <c r="A105" s="74" t="s">
        <v>77</v>
      </c>
      <c r="B105" s="75"/>
      <c r="C105" s="76"/>
      <c r="D105" s="248" t="s">
        <v>111</v>
      </c>
      <c r="E105" s="248"/>
      <c r="F105" s="248"/>
      <c r="G105" s="248"/>
      <c r="H105" s="248"/>
      <c r="I105" s="77"/>
      <c r="J105" s="248" t="s">
        <v>112</v>
      </c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13">
        <f>'SO 01-21-01 - Železniční ...'!J30</f>
        <v>0</v>
      </c>
      <c r="AH105" s="214"/>
      <c r="AI105" s="214"/>
      <c r="AJ105" s="214"/>
      <c r="AK105" s="214"/>
      <c r="AL105" s="214"/>
      <c r="AM105" s="214"/>
      <c r="AN105" s="213">
        <f t="shared" si="0"/>
        <v>0</v>
      </c>
      <c r="AO105" s="214"/>
      <c r="AP105" s="214"/>
      <c r="AQ105" s="78" t="s">
        <v>80</v>
      </c>
      <c r="AR105" s="75"/>
      <c r="AS105" s="79">
        <v>0</v>
      </c>
      <c r="AT105" s="80">
        <f t="shared" si="1"/>
        <v>0</v>
      </c>
      <c r="AU105" s="81">
        <f>'SO 01-21-01 - Železniční ...'!P126</f>
        <v>0</v>
      </c>
      <c r="AV105" s="80">
        <f>'SO 01-21-01 - Železniční ...'!J33</f>
        <v>0</v>
      </c>
      <c r="AW105" s="80">
        <f>'SO 01-21-01 - Železniční ...'!J34</f>
        <v>0</v>
      </c>
      <c r="AX105" s="80">
        <f>'SO 01-21-01 - Železniční ...'!J35</f>
        <v>0</v>
      </c>
      <c r="AY105" s="80">
        <f>'SO 01-21-01 - Železniční ...'!J36</f>
        <v>0</v>
      </c>
      <c r="AZ105" s="80">
        <f>'SO 01-21-01 - Železniční ...'!F33</f>
        <v>0</v>
      </c>
      <c r="BA105" s="80">
        <f>'SO 01-21-01 - Železniční ...'!F34</f>
        <v>0</v>
      </c>
      <c r="BB105" s="80">
        <f>'SO 01-21-01 - Železniční ...'!F35</f>
        <v>0</v>
      </c>
      <c r="BC105" s="80">
        <f>'SO 01-21-01 - Železniční ...'!F36</f>
        <v>0</v>
      </c>
      <c r="BD105" s="82">
        <f>'SO 01-21-01 - Železniční ...'!F37</f>
        <v>0</v>
      </c>
      <c r="BT105" s="83" t="s">
        <v>81</v>
      </c>
      <c r="BV105" s="83" t="s">
        <v>75</v>
      </c>
      <c r="BW105" s="83" t="s">
        <v>113</v>
      </c>
      <c r="BX105" s="83" t="s">
        <v>5</v>
      </c>
      <c r="CL105" s="83" t="s">
        <v>1</v>
      </c>
      <c r="CM105" s="83" t="s">
        <v>83</v>
      </c>
    </row>
    <row r="106" spans="1:91" s="6" customFormat="1" ht="24.75" customHeight="1" x14ac:dyDescent="0.2">
      <c r="A106" s="74" t="s">
        <v>77</v>
      </c>
      <c r="B106" s="75"/>
      <c r="C106" s="76"/>
      <c r="D106" s="248" t="s">
        <v>114</v>
      </c>
      <c r="E106" s="248"/>
      <c r="F106" s="248"/>
      <c r="G106" s="248"/>
      <c r="H106" s="248"/>
      <c r="I106" s="77"/>
      <c r="J106" s="248" t="s">
        <v>115</v>
      </c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13">
        <f>'SO 01-14-01 - Výstroj tra...'!J30</f>
        <v>0</v>
      </c>
      <c r="AH106" s="214"/>
      <c r="AI106" s="214"/>
      <c r="AJ106" s="214"/>
      <c r="AK106" s="214"/>
      <c r="AL106" s="214"/>
      <c r="AM106" s="214"/>
      <c r="AN106" s="213">
        <f t="shared" si="0"/>
        <v>0</v>
      </c>
      <c r="AO106" s="214"/>
      <c r="AP106" s="214"/>
      <c r="AQ106" s="78" t="s">
        <v>80</v>
      </c>
      <c r="AR106" s="75"/>
      <c r="AS106" s="79">
        <v>0</v>
      </c>
      <c r="AT106" s="80">
        <f t="shared" si="1"/>
        <v>0</v>
      </c>
      <c r="AU106" s="81">
        <f>'SO 01-14-01 - Výstroj tra...'!P119</f>
        <v>0</v>
      </c>
      <c r="AV106" s="80">
        <f>'SO 01-14-01 - Výstroj tra...'!J33</f>
        <v>0</v>
      </c>
      <c r="AW106" s="80">
        <f>'SO 01-14-01 - Výstroj tra...'!J34</f>
        <v>0</v>
      </c>
      <c r="AX106" s="80">
        <f>'SO 01-14-01 - Výstroj tra...'!J35</f>
        <v>0</v>
      </c>
      <c r="AY106" s="80">
        <f>'SO 01-14-01 - Výstroj tra...'!J36</f>
        <v>0</v>
      </c>
      <c r="AZ106" s="80">
        <f>'SO 01-14-01 - Výstroj tra...'!F33</f>
        <v>0</v>
      </c>
      <c r="BA106" s="80">
        <f>'SO 01-14-01 - Výstroj tra...'!F34</f>
        <v>0</v>
      </c>
      <c r="BB106" s="80">
        <f>'SO 01-14-01 - Výstroj tra...'!F35</f>
        <v>0</v>
      </c>
      <c r="BC106" s="80">
        <f>'SO 01-14-01 - Výstroj tra...'!F36</f>
        <v>0</v>
      </c>
      <c r="BD106" s="82">
        <f>'SO 01-14-01 - Výstroj tra...'!F37</f>
        <v>0</v>
      </c>
      <c r="BT106" s="83" t="s">
        <v>81</v>
      </c>
      <c r="BV106" s="83" t="s">
        <v>75</v>
      </c>
      <c r="BW106" s="83" t="s">
        <v>116</v>
      </c>
      <c r="BX106" s="83" t="s">
        <v>5</v>
      </c>
      <c r="CL106" s="83" t="s">
        <v>1</v>
      </c>
      <c r="CM106" s="83" t="s">
        <v>83</v>
      </c>
    </row>
    <row r="107" spans="1:91" s="6" customFormat="1" ht="24.75" customHeight="1" x14ac:dyDescent="0.2">
      <c r="A107" s="74" t="s">
        <v>77</v>
      </c>
      <c r="B107" s="75"/>
      <c r="C107" s="76"/>
      <c r="D107" s="248" t="s">
        <v>117</v>
      </c>
      <c r="E107" s="248"/>
      <c r="F107" s="248"/>
      <c r="G107" s="248"/>
      <c r="H107" s="248"/>
      <c r="I107" s="77"/>
      <c r="J107" s="248" t="s">
        <v>118</v>
      </c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13">
        <f>'SO 01-86-01 - ZAST Bílý K...'!J30</f>
        <v>0</v>
      </c>
      <c r="AH107" s="214"/>
      <c r="AI107" s="214"/>
      <c r="AJ107" s="214"/>
      <c r="AK107" s="214"/>
      <c r="AL107" s="214"/>
      <c r="AM107" s="214"/>
      <c r="AN107" s="213">
        <f t="shared" si="0"/>
        <v>0</v>
      </c>
      <c r="AO107" s="214"/>
      <c r="AP107" s="214"/>
      <c r="AQ107" s="78" t="s">
        <v>80</v>
      </c>
      <c r="AR107" s="75"/>
      <c r="AS107" s="79">
        <v>0</v>
      </c>
      <c r="AT107" s="80">
        <f t="shared" si="1"/>
        <v>0</v>
      </c>
      <c r="AU107" s="81">
        <f>'SO 01-86-01 - ZAST Bílý K...'!P168</f>
        <v>0</v>
      </c>
      <c r="AV107" s="80">
        <f>'SO 01-86-01 - ZAST Bílý K...'!J33</f>
        <v>0</v>
      </c>
      <c r="AW107" s="80">
        <f>'SO 01-86-01 - ZAST Bílý K...'!J34</f>
        <v>0</v>
      </c>
      <c r="AX107" s="80">
        <f>'SO 01-86-01 - ZAST Bílý K...'!J35</f>
        <v>0</v>
      </c>
      <c r="AY107" s="80">
        <f>'SO 01-86-01 - ZAST Bílý K...'!J36</f>
        <v>0</v>
      </c>
      <c r="AZ107" s="80">
        <f>'SO 01-86-01 - ZAST Bílý K...'!F33</f>
        <v>0</v>
      </c>
      <c r="BA107" s="80">
        <f>'SO 01-86-01 - ZAST Bílý K...'!F34</f>
        <v>0</v>
      </c>
      <c r="BB107" s="80">
        <f>'SO 01-86-01 - ZAST Bílý K...'!F35</f>
        <v>0</v>
      </c>
      <c r="BC107" s="80">
        <f>'SO 01-86-01 - ZAST Bílý K...'!F36</f>
        <v>0</v>
      </c>
      <c r="BD107" s="82">
        <f>'SO 01-86-01 - ZAST Bílý K...'!F37</f>
        <v>0</v>
      </c>
      <c r="BT107" s="83" t="s">
        <v>81</v>
      </c>
      <c r="BV107" s="83" t="s">
        <v>75</v>
      </c>
      <c r="BW107" s="83" t="s">
        <v>119</v>
      </c>
      <c r="BX107" s="83" t="s">
        <v>5</v>
      </c>
      <c r="CL107" s="83" t="s">
        <v>1</v>
      </c>
      <c r="CM107" s="83" t="s">
        <v>83</v>
      </c>
    </row>
    <row r="108" spans="1:91" s="6" customFormat="1" ht="24.75" customHeight="1" x14ac:dyDescent="0.2">
      <c r="A108" s="74" t="s">
        <v>77</v>
      </c>
      <c r="B108" s="75"/>
      <c r="C108" s="76"/>
      <c r="D108" s="248" t="s">
        <v>120</v>
      </c>
      <c r="E108" s="248"/>
      <c r="F108" s="248"/>
      <c r="G108" s="248"/>
      <c r="H108" s="248"/>
      <c r="I108" s="77"/>
      <c r="J108" s="248" t="s">
        <v>121</v>
      </c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13">
        <f>'SO 01-86-02 - ZAST Chotyn...'!J30</f>
        <v>0</v>
      </c>
      <c r="AH108" s="214"/>
      <c r="AI108" s="214"/>
      <c r="AJ108" s="214"/>
      <c r="AK108" s="214"/>
      <c r="AL108" s="214"/>
      <c r="AM108" s="214"/>
      <c r="AN108" s="213">
        <f t="shared" si="0"/>
        <v>0</v>
      </c>
      <c r="AO108" s="214"/>
      <c r="AP108" s="214"/>
      <c r="AQ108" s="78" t="s">
        <v>80</v>
      </c>
      <c r="AR108" s="75"/>
      <c r="AS108" s="79">
        <v>0</v>
      </c>
      <c r="AT108" s="80">
        <f t="shared" si="1"/>
        <v>0</v>
      </c>
      <c r="AU108" s="81">
        <f>'SO 01-86-02 - ZAST Chotyn...'!P170</f>
        <v>0</v>
      </c>
      <c r="AV108" s="80">
        <f>'SO 01-86-02 - ZAST Chotyn...'!J33</f>
        <v>0</v>
      </c>
      <c r="AW108" s="80">
        <f>'SO 01-86-02 - ZAST Chotyn...'!J34</f>
        <v>0</v>
      </c>
      <c r="AX108" s="80">
        <f>'SO 01-86-02 - ZAST Chotyn...'!J35</f>
        <v>0</v>
      </c>
      <c r="AY108" s="80">
        <f>'SO 01-86-02 - ZAST Chotyn...'!J36</f>
        <v>0</v>
      </c>
      <c r="AZ108" s="80">
        <f>'SO 01-86-02 - ZAST Chotyn...'!F33</f>
        <v>0</v>
      </c>
      <c r="BA108" s="80">
        <f>'SO 01-86-02 - ZAST Chotyn...'!F34</f>
        <v>0</v>
      </c>
      <c r="BB108" s="80">
        <f>'SO 01-86-02 - ZAST Chotyn...'!F35</f>
        <v>0</v>
      </c>
      <c r="BC108" s="80">
        <f>'SO 01-86-02 - ZAST Chotyn...'!F36</f>
        <v>0</v>
      </c>
      <c r="BD108" s="82">
        <f>'SO 01-86-02 - ZAST Chotyn...'!F37</f>
        <v>0</v>
      </c>
      <c r="BT108" s="83" t="s">
        <v>81</v>
      </c>
      <c r="BV108" s="83" t="s">
        <v>75</v>
      </c>
      <c r="BW108" s="83" t="s">
        <v>122</v>
      </c>
      <c r="BX108" s="83" t="s">
        <v>5</v>
      </c>
      <c r="CL108" s="83" t="s">
        <v>1</v>
      </c>
      <c r="CM108" s="83" t="s">
        <v>83</v>
      </c>
    </row>
    <row r="109" spans="1:91" s="6" customFormat="1" ht="24.75" customHeight="1" x14ac:dyDescent="0.2">
      <c r="B109" s="75"/>
      <c r="C109" s="76"/>
      <c r="D109" s="248" t="s">
        <v>123</v>
      </c>
      <c r="E109" s="248"/>
      <c r="F109" s="248"/>
      <c r="G109" s="248"/>
      <c r="H109" s="248"/>
      <c r="I109" s="77"/>
      <c r="J109" s="248" t="s">
        <v>124</v>
      </c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17">
        <f>ROUND(SUM(AG110:AG111),2)</f>
        <v>0</v>
      </c>
      <c r="AH109" s="214"/>
      <c r="AI109" s="214"/>
      <c r="AJ109" s="214"/>
      <c r="AK109" s="214"/>
      <c r="AL109" s="214"/>
      <c r="AM109" s="214"/>
      <c r="AN109" s="213">
        <f t="shared" si="0"/>
        <v>0</v>
      </c>
      <c r="AO109" s="214"/>
      <c r="AP109" s="214"/>
      <c r="AQ109" s="78" t="s">
        <v>80</v>
      </c>
      <c r="AR109" s="75"/>
      <c r="AS109" s="79">
        <f>ROUND(SUM(AS110:AS111),2)</f>
        <v>0</v>
      </c>
      <c r="AT109" s="80">
        <f t="shared" si="1"/>
        <v>0</v>
      </c>
      <c r="AU109" s="81">
        <f>ROUND(SUM(AU110:AU111),5)</f>
        <v>0</v>
      </c>
      <c r="AV109" s="80">
        <f>ROUND(AZ109*L29,2)</f>
        <v>0</v>
      </c>
      <c r="AW109" s="80">
        <f>ROUND(BA109*L30,2)</f>
        <v>0</v>
      </c>
      <c r="AX109" s="80">
        <f>ROUND(BB109*L29,2)</f>
        <v>0</v>
      </c>
      <c r="AY109" s="80">
        <f>ROUND(BC109*L30,2)</f>
        <v>0</v>
      </c>
      <c r="AZ109" s="80">
        <f>ROUND(SUM(AZ110:AZ111),2)</f>
        <v>0</v>
      </c>
      <c r="BA109" s="80">
        <f>ROUND(SUM(BA110:BA111),2)</f>
        <v>0</v>
      </c>
      <c r="BB109" s="80">
        <f>ROUND(SUM(BB110:BB111),2)</f>
        <v>0</v>
      </c>
      <c r="BC109" s="80">
        <f>ROUND(SUM(BC110:BC111),2)</f>
        <v>0</v>
      </c>
      <c r="BD109" s="82">
        <f>ROUND(SUM(BD110:BD111),2)</f>
        <v>0</v>
      </c>
      <c r="BS109" s="83" t="s">
        <v>72</v>
      </c>
      <c r="BT109" s="83" t="s">
        <v>81</v>
      </c>
      <c r="BV109" s="83" t="s">
        <v>75</v>
      </c>
      <c r="BW109" s="83" t="s">
        <v>125</v>
      </c>
      <c r="BX109" s="83" t="s">
        <v>5</v>
      </c>
      <c r="CL109" s="83" t="s">
        <v>1</v>
      </c>
      <c r="CM109" s="83" t="s">
        <v>83</v>
      </c>
    </row>
    <row r="110" spans="1:91" s="3" customFormat="1" ht="23.25" customHeight="1" x14ac:dyDescent="0.2">
      <c r="A110" s="74" t="s">
        <v>77</v>
      </c>
      <c r="B110" s="48"/>
      <c r="C110" s="9"/>
      <c r="D110" s="9"/>
      <c r="E110" s="249" t="s">
        <v>123</v>
      </c>
      <c r="F110" s="249"/>
      <c r="G110" s="249"/>
      <c r="H110" s="249"/>
      <c r="I110" s="249"/>
      <c r="J110" s="9"/>
      <c r="K110" s="249" t="s">
        <v>124</v>
      </c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11">
        <f>'SO 90-90 - Odpady'!J30</f>
        <v>0</v>
      </c>
      <c r="AH110" s="212"/>
      <c r="AI110" s="212"/>
      <c r="AJ110" s="212"/>
      <c r="AK110" s="212"/>
      <c r="AL110" s="212"/>
      <c r="AM110" s="212"/>
      <c r="AN110" s="211">
        <f t="shared" si="0"/>
        <v>0</v>
      </c>
      <c r="AO110" s="212"/>
      <c r="AP110" s="212"/>
      <c r="AQ110" s="84" t="s">
        <v>126</v>
      </c>
      <c r="AR110" s="48"/>
      <c r="AS110" s="85">
        <v>0</v>
      </c>
      <c r="AT110" s="86">
        <f t="shared" si="1"/>
        <v>0</v>
      </c>
      <c r="AU110" s="87">
        <f>'SO 90-90 - Odpady'!P127</f>
        <v>0</v>
      </c>
      <c r="AV110" s="86">
        <f>'SO 90-90 - Odpady'!J33</f>
        <v>0</v>
      </c>
      <c r="AW110" s="86">
        <f>'SO 90-90 - Odpady'!J34</f>
        <v>0</v>
      </c>
      <c r="AX110" s="86">
        <f>'SO 90-90 - Odpady'!J35</f>
        <v>0</v>
      </c>
      <c r="AY110" s="86">
        <f>'SO 90-90 - Odpady'!J36</f>
        <v>0</v>
      </c>
      <c r="AZ110" s="86">
        <f>'SO 90-90 - Odpady'!F33</f>
        <v>0</v>
      </c>
      <c r="BA110" s="86">
        <f>'SO 90-90 - Odpady'!F34</f>
        <v>0</v>
      </c>
      <c r="BB110" s="86">
        <f>'SO 90-90 - Odpady'!F35</f>
        <v>0</v>
      </c>
      <c r="BC110" s="86">
        <f>'SO 90-90 - Odpady'!F36</f>
        <v>0</v>
      </c>
      <c r="BD110" s="88">
        <f>'SO 90-90 - Odpady'!F37</f>
        <v>0</v>
      </c>
      <c r="BT110" s="25" t="s">
        <v>83</v>
      </c>
      <c r="BU110" s="25" t="s">
        <v>127</v>
      </c>
      <c r="BV110" s="25" t="s">
        <v>75</v>
      </c>
      <c r="BW110" s="25" t="s">
        <v>125</v>
      </c>
      <c r="BX110" s="25" t="s">
        <v>5</v>
      </c>
      <c r="CL110" s="25" t="s">
        <v>1</v>
      </c>
      <c r="CM110" s="25" t="s">
        <v>83</v>
      </c>
    </row>
    <row r="111" spans="1:91" s="3" customFormat="1" ht="23.25" customHeight="1" x14ac:dyDescent="0.2">
      <c r="A111" s="74" t="s">
        <v>77</v>
      </c>
      <c r="B111" s="48"/>
      <c r="C111" s="9"/>
      <c r="D111" s="9"/>
      <c r="E111" s="249" t="s">
        <v>128</v>
      </c>
      <c r="F111" s="249"/>
      <c r="G111" s="249"/>
      <c r="H111" s="249"/>
      <c r="I111" s="249"/>
      <c r="J111" s="9"/>
      <c r="K111" s="249" t="s">
        <v>129</v>
      </c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11">
        <f>'SO 90-90.1 - Odpady_kateg...'!J32</f>
        <v>0</v>
      </c>
      <c r="AH111" s="212"/>
      <c r="AI111" s="212"/>
      <c r="AJ111" s="212"/>
      <c r="AK111" s="212"/>
      <c r="AL111" s="212"/>
      <c r="AM111" s="212"/>
      <c r="AN111" s="211">
        <f t="shared" si="0"/>
        <v>0</v>
      </c>
      <c r="AO111" s="212"/>
      <c r="AP111" s="212"/>
      <c r="AQ111" s="84" t="s">
        <v>126</v>
      </c>
      <c r="AR111" s="48"/>
      <c r="AS111" s="85">
        <v>0</v>
      </c>
      <c r="AT111" s="86">
        <f t="shared" si="1"/>
        <v>0</v>
      </c>
      <c r="AU111" s="87">
        <f>'SO 90-90.1 - Odpady_kateg...'!P122</f>
        <v>0</v>
      </c>
      <c r="AV111" s="86">
        <f>'SO 90-90.1 - Odpady_kateg...'!J35</f>
        <v>0</v>
      </c>
      <c r="AW111" s="86">
        <f>'SO 90-90.1 - Odpady_kateg...'!J36</f>
        <v>0</v>
      </c>
      <c r="AX111" s="86">
        <f>'SO 90-90.1 - Odpady_kateg...'!J37</f>
        <v>0</v>
      </c>
      <c r="AY111" s="86">
        <f>'SO 90-90.1 - Odpady_kateg...'!J38</f>
        <v>0</v>
      </c>
      <c r="AZ111" s="86">
        <f>'SO 90-90.1 - Odpady_kateg...'!F35</f>
        <v>0</v>
      </c>
      <c r="BA111" s="86">
        <f>'SO 90-90.1 - Odpady_kateg...'!F36</f>
        <v>0</v>
      </c>
      <c r="BB111" s="86">
        <f>'SO 90-90.1 - Odpady_kateg...'!F37</f>
        <v>0</v>
      </c>
      <c r="BC111" s="86">
        <f>'SO 90-90.1 - Odpady_kateg...'!F38</f>
        <v>0</v>
      </c>
      <c r="BD111" s="88">
        <f>'SO 90-90.1 - Odpady_kateg...'!F39</f>
        <v>0</v>
      </c>
      <c r="BT111" s="25" t="s">
        <v>83</v>
      </c>
      <c r="BV111" s="25" t="s">
        <v>75</v>
      </c>
      <c r="BW111" s="25" t="s">
        <v>130</v>
      </c>
      <c r="BX111" s="25" t="s">
        <v>125</v>
      </c>
      <c r="CL111" s="25" t="s">
        <v>1</v>
      </c>
    </row>
    <row r="112" spans="1:91" s="6" customFormat="1" ht="16.5" customHeight="1" x14ac:dyDescent="0.2">
      <c r="A112" s="74" t="s">
        <v>77</v>
      </c>
      <c r="B112" s="75"/>
      <c r="C112" s="76"/>
      <c r="D112" s="248" t="s">
        <v>131</v>
      </c>
      <c r="E112" s="248"/>
      <c r="F112" s="248"/>
      <c r="G112" s="248"/>
      <c r="H112" s="248"/>
      <c r="I112" s="77"/>
      <c r="J112" s="248" t="s">
        <v>132</v>
      </c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13">
        <f>'VON - Vedlejší a ostatní ...'!J30</f>
        <v>0</v>
      </c>
      <c r="AH112" s="214"/>
      <c r="AI112" s="214"/>
      <c r="AJ112" s="214"/>
      <c r="AK112" s="214"/>
      <c r="AL112" s="214"/>
      <c r="AM112" s="214"/>
      <c r="AN112" s="213">
        <f t="shared" si="0"/>
        <v>0</v>
      </c>
      <c r="AO112" s="214"/>
      <c r="AP112" s="214"/>
      <c r="AQ112" s="78" t="s">
        <v>80</v>
      </c>
      <c r="AR112" s="75"/>
      <c r="AS112" s="79">
        <v>0</v>
      </c>
      <c r="AT112" s="80">
        <f t="shared" si="1"/>
        <v>0</v>
      </c>
      <c r="AU112" s="81">
        <f>'VON - Vedlejší a ostatní ...'!P118</f>
        <v>0</v>
      </c>
      <c r="AV112" s="80">
        <f>'VON - Vedlejší a ostatní ...'!J33</f>
        <v>0</v>
      </c>
      <c r="AW112" s="80">
        <f>'VON - Vedlejší a ostatní ...'!J34</f>
        <v>0</v>
      </c>
      <c r="AX112" s="80">
        <f>'VON - Vedlejší a ostatní ...'!J35</f>
        <v>0</v>
      </c>
      <c r="AY112" s="80">
        <f>'VON - Vedlejší a ostatní ...'!J36</f>
        <v>0</v>
      </c>
      <c r="AZ112" s="80">
        <f>'VON - Vedlejší a ostatní ...'!F33</f>
        <v>0</v>
      </c>
      <c r="BA112" s="80">
        <f>'VON - Vedlejší a ostatní ...'!F34</f>
        <v>0</v>
      </c>
      <c r="BB112" s="80">
        <f>'VON - Vedlejší a ostatní ...'!F35</f>
        <v>0</v>
      </c>
      <c r="BC112" s="80">
        <f>'VON - Vedlejší a ostatní ...'!F36</f>
        <v>0</v>
      </c>
      <c r="BD112" s="82">
        <f>'VON - Vedlejší a ostatní ...'!F37</f>
        <v>0</v>
      </c>
      <c r="BT112" s="83" t="s">
        <v>81</v>
      </c>
      <c r="BV112" s="83" t="s">
        <v>75</v>
      </c>
      <c r="BW112" s="83" t="s">
        <v>133</v>
      </c>
      <c r="BX112" s="83" t="s">
        <v>5</v>
      </c>
      <c r="CL112" s="83" t="s">
        <v>1</v>
      </c>
      <c r="CM112" s="83" t="s">
        <v>83</v>
      </c>
    </row>
    <row r="113" spans="1:91" s="6" customFormat="1" ht="16.5" customHeight="1" x14ac:dyDescent="0.2">
      <c r="A113" s="74" t="s">
        <v>77</v>
      </c>
      <c r="B113" s="75"/>
      <c r="C113" s="76"/>
      <c r="D113" s="248" t="s">
        <v>134</v>
      </c>
      <c r="E113" s="248"/>
      <c r="F113" s="248"/>
      <c r="G113" s="248"/>
      <c r="H113" s="248"/>
      <c r="I113" s="77"/>
      <c r="J113" s="248" t="s">
        <v>135</v>
      </c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13">
        <f>'OBJ - Dodávka objednatele'!J30</f>
        <v>0</v>
      </c>
      <c r="AH113" s="214"/>
      <c r="AI113" s="214"/>
      <c r="AJ113" s="214"/>
      <c r="AK113" s="214"/>
      <c r="AL113" s="214"/>
      <c r="AM113" s="214"/>
      <c r="AN113" s="213">
        <f t="shared" si="0"/>
        <v>0</v>
      </c>
      <c r="AO113" s="214"/>
      <c r="AP113" s="214"/>
      <c r="AQ113" s="78" t="s">
        <v>80</v>
      </c>
      <c r="AR113" s="75"/>
      <c r="AS113" s="89">
        <v>0</v>
      </c>
      <c r="AT113" s="90">
        <f t="shared" si="1"/>
        <v>0</v>
      </c>
      <c r="AU113" s="91">
        <f>'OBJ - Dodávka objednatele'!P118</f>
        <v>0</v>
      </c>
      <c r="AV113" s="90">
        <f>'OBJ - Dodávka objednatele'!J33</f>
        <v>0</v>
      </c>
      <c r="AW113" s="90">
        <f>'OBJ - Dodávka objednatele'!J34</f>
        <v>0</v>
      </c>
      <c r="AX113" s="90">
        <f>'OBJ - Dodávka objednatele'!J35</f>
        <v>0</v>
      </c>
      <c r="AY113" s="90">
        <f>'OBJ - Dodávka objednatele'!J36</f>
        <v>0</v>
      </c>
      <c r="AZ113" s="90">
        <f>'OBJ - Dodávka objednatele'!F33</f>
        <v>0</v>
      </c>
      <c r="BA113" s="90">
        <f>'OBJ - Dodávka objednatele'!F34</f>
        <v>0</v>
      </c>
      <c r="BB113" s="90">
        <f>'OBJ - Dodávka objednatele'!F35</f>
        <v>0</v>
      </c>
      <c r="BC113" s="90">
        <f>'OBJ - Dodávka objednatele'!F36</f>
        <v>0</v>
      </c>
      <c r="BD113" s="92">
        <f>'OBJ - Dodávka objednatele'!F37</f>
        <v>0</v>
      </c>
      <c r="BT113" s="83" t="s">
        <v>81</v>
      </c>
      <c r="BV113" s="83" t="s">
        <v>75</v>
      </c>
      <c r="BW113" s="83" t="s">
        <v>136</v>
      </c>
      <c r="BX113" s="83" t="s">
        <v>5</v>
      </c>
      <c r="CL113" s="83" t="s">
        <v>1</v>
      </c>
      <c r="CM113" s="83" t="s">
        <v>83</v>
      </c>
    </row>
    <row r="114" spans="1:91" s="1" customFormat="1" ht="30" customHeight="1" x14ac:dyDescent="0.2">
      <c r="B114" s="32"/>
      <c r="AR114" s="32"/>
    </row>
    <row r="115" spans="1:91" s="1" customFormat="1" ht="6.95" customHeight="1" x14ac:dyDescent="0.2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32"/>
    </row>
  </sheetData>
  <sheetProtection algorithmName="SHA-512" hashValue="ZnvXcg2/rbnSPQaqMgklQaQt/zbMqgkrc4upnBg3+TfMvLYwf1R/yQQYFKGbdKuJmyPm09NGbEakHPozaF5/xw==" saltValue="2hSL5wM9InEltsnFjMzamG+P1Toi4utAiFgl5iGQNJOTuqy4sH18PnbNhMfm1VRomRtZtIkVUaKKcXUdKmI3Pw==" spinCount="100000" sheet="1" objects="1" scenarios="1" formatColumns="0" formatRows="0"/>
  <mergeCells count="114">
    <mergeCell ref="E111:I111"/>
    <mergeCell ref="K111:AF111"/>
    <mergeCell ref="D112:H112"/>
    <mergeCell ref="J112:AF112"/>
    <mergeCell ref="D113:H113"/>
    <mergeCell ref="J113:AF113"/>
    <mergeCell ref="L85:AJ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104:AM104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AK32:AO32"/>
    <mergeCell ref="L32:P32"/>
    <mergeCell ref="W32:AE32"/>
    <mergeCell ref="AK33:AO33"/>
    <mergeCell ref="L33:P33"/>
    <mergeCell ref="W33:AE33"/>
    <mergeCell ref="D109:H109"/>
    <mergeCell ref="J109:AF109"/>
    <mergeCell ref="E110:I110"/>
    <mergeCell ref="K110:AF110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S89:AT91"/>
    <mergeCell ref="BE5:BE34"/>
    <mergeCell ref="K5:AJ5"/>
    <mergeCell ref="K6:AJ6"/>
    <mergeCell ref="E14:AJ14"/>
    <mergeCell ref="E23:AN23"/>
    <mergeCell ref="AK26:AO26"/>
    <mergeCell ref="L28:P28"/>
    <mergeCell ref="W28:AE28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K35:AO35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04:AP104"/>
    <mergeCell ref="AN103:AP103"/>
    <mergeCell ref="AN97:AP97"/>
  </mergeCells>
  <hyperlinks>
    <hyperlink ref="A95" location="'SO 01-10-01 - Železniční ...'!C2" display="/" xr:uid="{00000000-0004-0000-0000-000000000000}"/>
    <hyperlink ref="A96" location="'SO 01-10-01.1 - Následná ...'!C2" display="/" xr:uid="{00000000-0004-0000-0000-000001000000}"/>
    <hyperlink ref="A97" location="'SO 01-12-01 - ZAST Bílý K...'!C2" display="/" xr:uid="{00000000-0004-0000-0000-000002000000}"/>
    <hyperlink ref="A98" location="'SO 01-12-02 - ZAST Chotyn...'!C2" display="/" xr:uid="{00000000-0004-0000-0000-000003000000}"/>
    <hyperlink ref="A99" location="'SO 01-13-01 - Železniční ...'!C2" display="/" xr:uid="{00000000-0004-0000-0000-000004000000}"/>
    <hyperlink ref="A100" location="'SO 01-13-02 - Železniční ...'!C2" display="/" xr:uid="{00000000-0004-0000-0000-000005000000}"/>
    <hyperlink ref="A101" location="'SO 01-20-01 - Železniční ...'!C2" display="/" xr:uid="{00000000-0004-0000-0000-000006000000}"/>
    <hyperlink ref="A102" location="'SO 01-20-02 - Železniční ...'!C2" display="/" xr:uid="{00000000-0004-0000-0000-000007000000}"/>
    <hyperlink ref="A103" location="'SO 01-20-03 - Železniční ...'!C2" display="/" xr:uid="{00000000-0004-0000-0000-000008000000}"/>
    <hyperlink ref="A104" location="'SO 01-20-04 - Železniční ...'!C2" display="/" xr:uid="{00000000-0004-0000-0000-000009000000}"/>
    <hyperlink ref="A105" location="'SO 01-21-01 - Železniční ...'!C2" display="/" xr:uid="{00000000-0004-0000-0000-00000A000000}"/>
    <hyperlink ref="A106" location="'SO 01-14-01 - Výstroj tra...'!C2" display="/" xr:uid="{00000000-0004-0000-0000-00000B000000}"/>
    <hyperlink ref="A107" location="'SO 01-86-01 - ZAST Bílý K...'!C2" display="/" xr:uid="{00000000-0004-0000-0000-00000C000000}"/>
    <hyperlink ref="A108" location="'SO 01-86-02 - ZAST Chotyn...'!C2" display="/" xr:uid="{00000000-0004-0000-0000-00000D000000}"/>
    <hyperlink ref="A110" location="'SO 90-90 - Odpady'!C2" display="/" xr:uid="{00000000-0004-0000-0000-00000E000000}"/>
    <hyperlink ref="A111" location="'SO 90-90.1 - Odpady_kateg...'!C2" display="/" xr:uid="{00000000-0004-0000-0000-00000F000000}"/>
    <hyperlink ref="A112" location="'VON - Vedlejší a ostatní ...'!C2" display="/" xr:uid="{00000000-0004-0000-0000-000010000000}"/>
    <hyperlink ref="A113" location="'OBJ - Dodávka objednatele'!C2" display="/" xr:uid="{00000000-0004-0000-00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82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30" customHeight="1" x14ac:dyDescent="0.2">
      <c r="B9" s="32"/>
      <c r="E9" s="251" t="s">
        <v>139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ROUND(J121,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ROUND((SUM(BE121:BE394)),  2)</f>
        <v>0</v>
      </c>
      <c r="I33" s="96">
        <v>0.21</v>
      </c>
      <c r="J33" s="86">
        <f>ROUND(((SUM(BE121:BE394))*I33),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ROUND((SUM(BF121:BF394)),  2)</f>
        <v>0</v>
      </c>
      <c r="I34" s="96">
        <v>0.12</v>
      </c>
      <c r="J34" s="86">
        <f>ROUND(((SUM(BF121:BF394))*I34),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ROUND((SUM(BG121:BG394)),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ROUND((SUM(BH121:BH394)),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ROUND((SUM(BI121:BI394)),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30" customHeight="1" x14ac:dyDescent="0.2">
      <c r="B87" s="32"/>
      <c r="E87" s="251" t="str">
        <f>E9</f>
        <v>SO 01-10-01 - Železniční svršek a spodek, km 11,300 - km 19,605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J121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2:12" s="9" customFormat="1" ht="19.899999999999999" customHeight="1" x14ac:dyDescent="0.2">
      <c r="B98" s="112"/>
      <c r="D98" s="113" t="s">
        <v>146</v>
      </c>
      <c r="E98" s="114"/>
      <c r="F98" s="114"/>
      <c r="G98" s="114"/>
      <c r="H98" s="114"/>
      <c r="I98" s="114"/>
      <c r="J98" s="115">
        <f>J123</f>
        <v>0</v>
      </c>
      <c r="L98" s="112"/>
    </row>
    <row r="99" spans="2:12" s="9" customFormat="1" ht="19.899999999999999" customHeight="1" x14ac:dyDescent="0.2">
      <c r="B99" s="112"/>
      <c r="D99" s="113" t="s">
        <v>147</v>
      </c>
      <c r="E99" s="114"/>
      <c r="F99" s="114"/>
      <c r="G99" s="114"/>
      <c r="H99" s="114"/>
      <c r="I99" s="114"/>
      <c r="J99" s="115">
        <f>J149</f>
        <v>0</v>
      </c>
      <c r="L99" s="112"/>
    </row>
    <row r="100" spans="2:12" s="9" customFormat="1" ht="19.899999999999999" customHeight="1" x14ac:dyDescent="0.2">
      <c r="B100" s="112"/>
      <c r="D100" s="113" t="s">
        <v>148</v>
      </c>
      <c r="E100" s="114"/>
      <c r="F100" s="114"/>
      <c r="G100" s="114"/>
      <c r="H100" s="114"/>
      <c r="I100" s="114"/>
      <c r="J100" s="115">
        <f>J292</f>
        <v>0</v>
      </c>
      <c r="L100" s="112"/>
    </row>
    <row r="101" spans="2:12" s="9" customFormat="1" ht="19.899999999999999" customHeight="1" x14ac:dyDescent="0.2">
      <c r="B101" s="112"/>
      <c r="D101" s="113" t="s">
        <v>149</v>
      </c>
      <c r="E101" s="114"/>
      <c r="F101" s="114"/>
      <c r="G101" s="114"/>
      <c r="H101" s="114"/>
      <c r="I101" s="114"/>
      <c r="J101" s="115">
        <f>J362</f>
        <v>0</v>
      </c>
      <c r="L101" s="112"/>
    </row>
    <row r="102" spans="2:12" s="1" customFormat="1" ht="21.75" customHeight="1" x14ac:dyDescent="0.2">
      <c r="B102" s="32"/>
      <c r="L102" s="32"/>
    </row>
    <row r="103" spans="2:12" s="1" customFormat="1" ht="6.95" customHeight="1" x14ac:dyDescent="0.2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 x14ac:dyDescent="0.2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 x14ac:dyDescent="0.2">
      <c r="B108" s="32"/>
      <c r="C108" s="21" t="s">
        <v>150</v>
      </c>
      <c r="L108" s="32"/>
    </row>
    <row r="109" spans="2:12" s="1" customFormat="1" ht="6.95" customHeight="1" x14ac:dyDescent="0.2">
      <c r="B109" s="32"/>
      <c r="L109" s="32"/>
    </row>
    <row r="110" spans="2:12" s="1" customFormat="1" ht="12" customHeight="1" x14ac:dyDescent="0.2">
      <c r="B110" s="32"/>
      <c r="C110" s="27" t="s">
        <v>16</v>
      </c>
      <c r="L110" s="32"/>
    </row>
    <row r="111" spans="2:12" s="1" customFormat="1" ht="26.25" customHeight="1" x14ac:dyDescent="0.2">
      <c r="B111" s="32"/>
      <c r="E111" s="254" t="str">
        <f>E7</f>
        <v>Prostá rekonstrukce trati v úseku Chrastava - Hrádek nad Nisou (ÚOŽI)_24.02.2025_v.8</v>
      </c>
      <c r="F111" s="255"/>
      <c r="G111" s="255"/>
      <c r="H111" s="255"/>
      <c r="L111" s="32"/>
    </row>
    <row r="112" spans="2:12" s="1" customFormat="1" ht="12" customHeight="1" x14ac:dyDescent="0.2">
      <c r="B112" s="32"/>
      <c r="C112" s="27" t="s">
        <v>138</v>
      </c>
      <c r="L112" s="32"/>
    </row>
    <row r="113" spans="2:65" s="1" customFormat="1" ht="30" customHeight="1" x14ac:dyDescent="0.2">
      <c r="B113" s="32"/>
      <c r="E113" s="251" t="str">
        <f>E9</f>
        <v>SO 01-10-01 - Železniční svršek a spodek, km 11,300 - km 19,605</v>
      </c>
      <c r="F113" s="253"/>
      <c r="G113" s="253"/>
      <c r="H113" s="253"/>
      <c r="L113" s="32"/>
    </row>
    <row r="114" spans="2:65" s="1" customFormat="1" ht="6.95" customHeight="1" x14ac:dyDescent="0.2">
      <c r="B114" s="32"/>
      <c r="L114" s="32"/>
    </row>
    <row r="115" spans="2:65" s="1" customFormat="1" ht="12" customHeight="1" x14ac:dyDescent="0.2">
      <c r="B115" s="32"/>
      <c r="C115" s="27" t="s">
        <v>20</v>
      </c>
      <c r="F115" s="25" t="str">
        <f>F12</f>
        <v xml:space="preserve"> </v>
      </c>
      <c r="I115" s="27" t="s">
        <v>22</v>
      </c>
      <c r="J115" s="52" t="str">
        <f>IF(J12="","",J12)</f>
        <v>24. 1. 2025</v>
      </c>
      <c r="L115" s="32"/>
    </row>
    <row r="116" spans="2:65" s="1" customFormat="1" ht="6.95" customHeight="1" x14ac:dyDescent="0.2">
      <c r="B116" s="32"/>
      <c r="L116" s="32"/>
    </row>
    <row r="117" spans="2:65" s="1" customFormat="1" ht="15.2" customHeight="1" x14ac:dyDescent="0.2">
      <c r="B117" s="32"/>
      <c r="C117" s="27" t="s">
        <v>24</v>
      </c>
      <c r="F117" s="25" t="str">
        <f>E15</f>
        <v xml:space="preserve"> </v>
      </c>
      <c r="I117" s="27" t="s">
        <v>29</v>
      </c>
      <c r="J117" s="30" t="str">
        <f>E21</f>
        <v xml:space="preserve"> </v>
      </c>
      <c r="L117" s="32"/>
    </row>
    <row r="118" spans="2:65" s="1" customFormat="1" ht="15.2" customHeight="1" x14ac:dyDescent="0.2">
      <c r="B118" s="32"/>
      <c r="C118" s="27" t="s">
        <v>27</v>
      </c>
      <c r="F118" s="25" t="str">
        <f>IF(E18="","",E18)</f>
        <v>Vyplň údaj</v>
      </c>
      <c r="I118" s="27" t="s">
        <v>31</v>
      </c>
      <c r="J118" s="30" t="str">
        <f>E24</f>
        <v xml:space="preserve"> </v>
      </c>
      <c r="L118" s="32"/>
    </row>
    <row r="119" spans="2:65" s="1" customFormat="1" ht="10.35" customHeight="1" x14ac:dyDescent="0.2">
      <c r="B119" s="32"/>
      <c r="L119" s="32"/>
    </row>
    <row r="120" spans="2:65" s="10" customFormat="1" ht="29.25" customHeight="1" x14ac:dyDescent="0.2">
      <c r="B120" s="116"/>
      <c r="C120" s="117" t="s">
        <v>151</v>
      </c>
      <c r="D120" s="118" t="s">
        <v>58</v>
      </c>
      <c r="E120" s="118" t="s">
        <v>54</v>
      </c>
      <c r="F120" s="118" t="s">
        <v>55</v>
      </c>
      <c r="G120" s="118" t="s">
        <v>152</v>
      </c>
      <c r="H120" s="118" t="s">
        <v>153</v>
      </c>
      <c r="I120" s="118" t="s">
        <v>154</v>
      </c>
      <c r="J120" s="118" t="s">
        <v>142</v>
      </c>
      <c r="K120" s="119" t="s">
        <v>155</v>
      </c>
      <c r="L120" s="116"/>
      <c r="M120" s="59" t="s">
        <v>1</v>
      </c>
      <c r="N120" s="60" t="s">
        <v>37</v>
      </c>
      <c r="O120" s="60" t="s">
        <v>156</v>
      </c>
      <c r="P120" s="60" t="s">
        <v>157</v>
      </c>
      <c r="Q120" s="60" t="s">
        <v>158</v>
      </c>
      <c r="R120" s="60" t="s">
        <v>159</v>
      </c>
      <c r="S120" s="60" t="s">
        <v>160</v>
      </c>
      <c r="T120" s="61" t="s">
        <v>161</v>
      </c>
    </row>
    <row r="121" spans="2:65" s="1" customFormat="1" ht="22.9" customHeight="1" x14ac:dyDescent="0.25">
      <c r="B121" s="32"/>
      <c r="C121" s="64" t="s">
        <v>162</v>
      </c>
      <c r="J121" s="120">
        <f>BK121</f>
        <v>0</v>
      </c>
      <c r="L121" s="32"/>
      <c r="M121" s="62"/>
      <c r="N121" s="53"/>
      <c r="O121" s="53"/>
      <c r="P121" s="121">
        <f>P122</f>
        <v>0</v>
      </c>
      <c r="Q121" s="53"/>
      <c r="R121" s="121">
        <f>R122</f>
        <v>20096.80243</v>
      </c>
      <c r="S121" s="53"/>
      <c r="T121" s="122">
        <f>T122</f>
        <v>0</v>
      </c>
      <c r="AT121" s="17" t="s">
        <v>72</v>
      </c>
      <c r="AU121" s="17" t="s">
        <v>144</v>
      </c>
      <c r="BK121" s="123">
        <f>BK122</f>
        <v>0</v>
      </c>
    </row>
    <row r="122" spans="2:65" s="11" customFormat="1" ht="25.9" customHeight="1" x14ac:dyDescent="0.2">
      <c r="B122" s="124"/>
      <c r="D122" s="125" t="s">
        <v>72</v>
      </c>
      <c r="E122" s="126" t="s">
        <v>163</v>
      </c>
      <c r="F122" s="126" t="s">
        <v>164</v>
      </c>
      <c r="I122" s="127"/>
      <c r="J122" s="128">
        <f>BK122</f>
        <v>0</v>
      </c>
      <c r="L122" s="124"/>
      <c r="M122" s="129"/>
      <c r="P122" s="130">
        <f>P123+P149+P292+P362</f>
        <v>0</v>
      </c>
      <c r="R122" s="130">
        <f>R123+R149+R292+R362</f>
        <v>20096.80243</v>
      </c>
      <c r="T122" s="131">
        <f>T123+T149+T292+T362</f>
        <v>0</v>
      </c>
      <c r="AR122" s="125" t="s">
        <v>81</v>
      </c>
      <c r="AT122" s="132" t="s">
        <v>72</v>
      </c>
      <c r="AU122" s="132" t="s">
        <v>73</v>
      </c>
      <c r="AY122" s="125" t="s">
        <v>165</v>
      </c>
      <c r="BK122" s="133">
        <f>BK123+BK149+BK292+BK362</f>
        <v>0</v>
      </c>
    </row>
    <row r="123" spans="2:65" s="11" customFormat="1" ht="22.9" customHeight="1" x14ac:dyDescent="0.2">
      <c r="B123" s="124"/>
      <c r="D123" s="125" t="s">
        <v>72</v>
      </c>
      <c r="E123" s="134" t="s">
        <v>81</v>
      </c>
      <c r="F123" s="134" t="s">
        <v>166</v>
      </c>
      <c r="I123" s="127"/>
      <c r="J123" s="135">
        <f>BK123</f>
        <v>0</v>
      </c>
      <c r="L123" s="124"/>
      <c r="M123" s="129"/>
      <c r="P123" s="130">
        <f>SUM(P124:P148)</f>
        <v>0</v>
      </c>
      <c r="R123" s="130">
        <f>SUM(R124:R148)</f>
        <v>1.7549100000000002</v>
      </c>
      <c r="T123" s="131">
        <f>SUM(T124:T148)</f>
        <v>0</v>
      </c>
      <c r="AR123" s="125" t="s">
        <v>81</v>
      </c>
      <c r="AT123" s="132" t="s">
        <v>72</v>
      </c>
      <c r="AU123" s="132" t="s">
        <v>81</v>
      </c>
      <c r="AY123" s="125" t="s">
        <v>165</v>
      </c>
      <c r="BK123" s="133">
        <f>SUM(BK124:BK148)</f>
        <v>0</v>
      </c>
    </row>
    <row r="124" spans="2:65" s="1" customFormat="1" ht="24.2" customHeight="1" x14ac:dyDescent="0.2">
      <c r="B124" s="32"/>
      <c r="C124" s="136" t="s">
        <v>81</v>
      </c>
      <c r="D124" s="136" t="s">
        <v>167</v>
      </c>
      <c r="E124" s="137" t="s">
        <v>168</v>
      </c>
      <c r="F124" s="138" t="s">
        <v>169</v>
      </c>
      <c r="G124" s="139" t="s">
        <v>170</v>
      </c>
      <c r="H124" s="140">
        <v>16.25</v>
      </c>
      <c r="I124" s="141"/>
      <c r="J124" s="142">
        <f>ROUND(I124*H124,2)</f>
        <v>0</v>
      </c>
      <c r="K124" s="138" t="s">
        <v>171</v>
      </c>
      <c r="L124" s="32"/>
      <c r="M124" s="143" t="s">
        <v>1</v>
      </c>
      <c r="N124" s="144" t="s">
        <v>38</v>
      </c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AR124" s="147" t="s">
        <v>172</v>
      </c>
      <c r="AT124" s="147" t="s">
        <v>167</v>
      </c>
      <c r="AU124" s="147" t="s">
        <v>83</v>
      </c>
      <c r="AY124" s="17" t="s">
        <v>165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7" t="s">
        <v>81</v>
      </c>
      <c r="BK124" s="148">
        <f>ROUND(I124*H124,2)</f>
        <v>0</v>
      </c>
      <c r="BL124" s="17" t="s">
        <v>172</v>
      </c>
      <c r="BM124" s="147" t="s">
        <v>173</v>
      </c>
    </row>
    <row r="125" spans="2:65" s="1" customFormat="1" ht="48.75" x14ac:dyDescent="0.2">
      <c r="B125" s="32"/>
      <c r="D125" s="149" t="s">
        <v>174</v>
      </c>
      <c r="F125" s="150" t="s">
        <v>175</v>
      </c>
      <c r="I125" s="151"/>
      <c r="L125" s="32"/>
      <c r="M125" s="152"/>
      <c r="T125" s="56"/>
      <c r="AT125" s="17" t="s">
        <v>174</v>
      </c>
      <c r="AU125" s="17" t="s">
        <v>83</v>
      </c>
    </row>
    <row r="126" spans="2:65" s="12" customFormat="1" ht="22.5" x14ac:dyDescent="0.2">
      <c r="B126" s="153"/>
      <c r="D126" s="149" t="s">
        <v>176</v>
      </c>
      <c r="E126" s="154" t="s">
        <v>1</v>
      </c>
      <c r="F126" s="155" t="s">
        <v>177</v>
      </c>
      <c r="H126" s="156">
        <v>16.25</v>
      </c>
      <c r="I126" s="157"/>
      <c r="L126" s="153"/>
      <c r="M126" s="158"/>
      <c r="T126" s="159"/>
      <c r="AT126" s="154" t="s">
        <v>176</v>
      </c>
      <c r="AU126" s="154" t="s">
        <v>83</v>
      </c>
      <c r="AV126" s="12" t="s">
        <v>83</v>
      </c>
      <c r="AW126" s="12" t="s">
        <v>30</v>
      </c>
      <c r="AX126" s="12" t="s">
        <v>81</v>
      </c>
      <c r="AY126" s="154" t="s">
        <v>165</v>
      </c>
    </row>
    <row r="127" spans="2:65" s="1" customFormat="1" ht="24.2" customHeight="1" x14ac:dyDescent="0.2">
      <c r="B127" s="32"/>
      <c r="C127" s="136" t="s">
        <v>83</v>
      </c>
      <c r="D127" s="136" t="s">
        <v>167</v>
      </c>
      <c r="E127" s="137" t="s">
        <v>178</v>
      </c>
      <c r="F127" s="138" t="s">
        <v>179</v>
      </c>
      <c r="G127" s="139" t="s">
        <v>170</v>
      </c>
      <c r="H127" s="140">
        <v>7128.6210000000001</v>
      </c>
      <c r="I127" s="141"/>
      <c r="J127" s="142">
        <f>ROUND(I127*H127,2)</f>
        <v>0</v>
      </c>
      <c r="K127" s="138" t="s">
        <v>171</v>
      </c>
      <c r="L127" s="32"/>
      <c r="M127" s="143" t="s">
        <v>1</v>
      </c>
      <c r="N127" s="144" t="s">
        <v>38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172</v>
      </c>
      <c r="AT127" s="147" t="s">
        <v>167</v>
      </c>
      <c r="AU127" s="147" t="s">
        <v>83</v>
      </c>
      <c r="AY127" s="17" t="s">
        <v>165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81</v>
      </c>
      <c r="BK127" s="148">
        <f>ROUND(I127*H127,2)</f>
        <v>0</v>
      </c>
      <c r="BL127" s="17" t="s">
        <v>172</v>
      </c>
      <c r="BM127" s="147" t="s">
        <v>180</v>
      </c>
    </row>
    <row r="128" spans="2:65" s="1" customFormat="1" ht="39" x14ac:dyDescent="0.2">
      <c r="B128" s="32"/>
      <c r="D128" s="149" t="s">
        <v>174</v>
      </c>
      <c r="F128" s="150" t="s">
        <v>181</v>
      </c>
      <c r="I128" s="151"/>
      <c r="L128" s="32"/>
      <c r="M128" s="152"/>
      <c r="T128" s="56"/>
      <c r="AT128" s="17" t="s">
        <v>174</v>
      </c>
      <c r="AU128" s="17" t="s">
        <v>83</v>
      </c>
    </row>
    <row r="129" spans="2:65" s="12" customFormat="1" ht="22.5" x14ac:dyDescent="0.2">
      <c r="B129" s="153"/>
      <c r="D129" s="149" t="s">
        <v>176</v>
      </c>
      <c r="E129" s="154" t="s">
        <v>1</v>
      </c>
      <c r="F129" s="155" t="s">
        <v>182</v>
      </c>
      <c r="H129" s="156">
        <v>7128.6210000000001</v>
      </c>
      <c r="I129" s="157"/>
      <c r="L129" s="153"/>
      <c r="M129" s="158"/>
      <c r="T129" s="159"/>
      <c r="AT129" s="154" t="s">
        <v>176</v>
      </c>
      <c r="AU129" s="154" t="s">
        <v>83</v>
      </c>
      <c r="AV129" s="12" t="s">
        <v>83</v>
      </c>
      <c r="AW129" s="12" t="s">
        <v>30</v>
      </c>
      <c r="AX129" s="12" t="s">
        <v>81</v>
      </c>
      <c r="AY129" s="154" t="s">
        <v>165</v>
      </c>
    </row>
    <row r="130" spans="2:65" s="1" customFormat="1" ht="24.2" customHeight="1" x14ac:dyDescent="0.2">
      <c r="B130" s="32"/>
      <c r="C130" s="136" t="s">
        <v>183</v>
      </c>
      <c r="D130" s="136" t="s">
        <v>167</v>
      </c>
      <c r="E130" s="137" t="s">
        <v>184</v>
      </c>
      <c r="F130" s="138" t="s">
        <v>185</v>
      </c>
      <c r="G130" s="139" t="s">
        <v>170</v>
      </c>
      <c r="H130" s="140">
        <v>879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172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186</v>
      </c>
    </row>
    <row r="131" spans="2:65" s="1" customFormat="1" ht="19.5" x14ac:dyDescent="0.2">
      <c r="B131" s="32"/>
      <c r="D131" s="149" t="s">
        <v>174</v>
      </c>
      <c r="F131" s="150" t="s">
        <v>185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 x14ac:dyDescent="0.2">
      <c r="B132" s="153"/>
      <c r="D132" s="149" t="s">
        <v>176</v>
      </c>
      <c r="E132" s="154" t="s">
        <v>1</v>
      </c>
      <c r="F132" s="155" t="s">
        <v>187</v>
      </c>
      <c r="H132" s="156">
        <v>580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73</v>
      </c>
      <c r="AY132" s="154" t="s">
        <v>165</v>
      </c>
    </row>
    <row r="133" spans="2:65" s="12" customFormat="1" x14ac:dyDescent="0.2">
      <c r="B133" s="153"/>
      <c r="D133" s="149" t="s">
        <v>176</v>
      </c>
      <c r="E133" s="154" t="s">
        <v>1</v>
      </c>
      <c r="F133" s="155" t="s">
        <v>188</v>
      </c>
      <c r="H133" s="156">
        <v>299</v>
      </c>
      <c r="I133" s="157"/>
      <c r="L133" s="153"/>
      <c r="M133" s="158"/>
      <c r="T133" s="159"/>
      <c r="AT133" s="154" t="s">
        <v>176</v>
      </c>
      <c r="AU133" s="154" t="s">
        <v>83</v>
      </c>
      <c r="AV133" s="12" t="s">
        <v>83</v>
      </c>
      <c r="AW133" s="12" t="s">
        <v>30</v>
      </c>
      <c r="AX133" s="12" t="s">
        <v>73</v>
      </c>
      <c r="AY133" s="154" t="s">
        <v>165</v>
      </c>
    </row>
    <row r="134" spans="2:65" s="13" customFormat="1" x14ac:dyDescent="0.2">
      <c r="B134" s="160"/>
      <c r="D134" s="149" t="s">
        <v>176</v>
      </c>
      <c r="E134" s="161" t="s">
        <v>1</v>
      </c>
      <c r="F134" s="162" t="s">
        <v>189</v>
      </c>
      <c r="H134" s="163">
        <v>879</v>
      </c>
      <c r="I134" s="164"/>
      <c r="L134" s="160"/>
      <c r="M134" s="165"/>
      <c r="T134" s="166"/>
      <c r="AT134" s="161" t="s">
        <v>176</v>
      </c>
      <c r="AU134" s="161" t="s">
        <v>83</v>
      </c>
      <c r="AV134" s="13" t="s">
        <v>172</v>
      </c>
      <c r="AW134" s="13" t="s">
        <v>30</v>
      </c>
      <c r="AX134" s="13" t="s">
        <v>81</v>
      </c>
      <c r="AY134" s="161" t="s">
        <v>165</v>
      </c>
    </row>
    <row r="135" spans="2:65" s="1" customFormat="1" ht="24.2" customHeight="1" x14ac:dyDescent="0.2">
      <c r="B135" s="32"/>
      <c r="C135" s="136" t="s">
        <v>172</v>
      </c>
      <c r="D135" s="136" t="s">
        <v>167</v>
      </c>
      <c r="E135" s="137" t="s">
        <v>190</v>
      </c>
      <c r="F135" s="138" t="s">
        <v>191</v>
      </c>
      <c r="G135" s="139" t="s">
        <v>192</v>
      </c>
      <c r="H135" s="140">
        <v>9146.7199999999993</v>
      </c>
      <c r="I135" s="141"/>
      <c r="J135" s="142">
        <f>ROUND(I135*H135,2)</f>
        <v>0</v>
      </c>
      <c r="K135" s="138" t="s">
        <v>171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172</v>
      </c>
      <c r="AT135" s="147" t="s">
        <v>167</v>
      </c>
      <c r="AU135" s="147" t="s">
        <v>83</v>
      </c>
      <c r="AY135" s="17" t="s">
        <v>165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172</v>
      </c>
      <c r="BM135" s="147" t="s">
        <v>193</v>
      </c>
    </row>
    <row r="136" spans="2:65" s="1" customFormat="1" ht="39" x14ac:dyDescent="0.2">
      <c r="B136" s="32"/>
      <c r="D136" s="149" t="s">
        <v>174</v>
      </c>
      <c r="F136" s="150" t="s">
        <v>194</v>
      </c>
      <c r="I136" s="151"/>
      <c r="L136" s="32"/>
      <c r="M136" s="152"/>
      <c r="T136" s="56"/>
      <c r="AT136" s="17" t="s">
        <v>174</v>
      </c>
      <c r="AU136" s="17" t="s">
        <v>83</v>
      </c>
    </row>
    <row r="137" spans="2:65" s="12" customFormat="1" ht="22.5" x14ac:dyDescent="0.2">
      <c r="B137" s="153"/>
      <c r="D137" s="149" t="s">
        <v>176</v>
      </c>
      <c r="E137" s="154" t="s">
        <v>1</v>
      </c>
      <c r="F137" s="155" t="s">
        <v>195</v>
      </c>
      <c r="H137" s="156">
        <v>9146.7199999999993</v>
      </c>
      <c r="I137" s="157"/>
      <c r="L137" s="153"/>
      <c r="M137" s="158"/>
      <c r="T137" s="159"/>
      <c r="AT137" s="154" t="s">
        <v>176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165</v>
      </c>
    </row>
    <row r="138" spans="2:65" s="1" customFormat="1" ht="24.2" customHeight="1" x14ac:dyDescent="0.2">
      <c r="B138" s="32"/>
      <c r="C138" s="136" t="s">
        <v>196</v>
      </c>
      <c r="D138" s="136" t="s">
        <v>167</v>
      </c>
      <c r="E138" s="137" t="s">
        <v>197</v>
      </c>
      <c r="F138" s="138" t="s">
        <v>198</v>
      </c>
      <c r="G138" s="139" t="s">
        <v>192</v>
      </c>
      <c r="H138" s="140">
        <v>4743</v>
      </c>
      <c r="I138" s="141"/>
      <c r="J138" s="142">
        <f>ROUND(I138*H138,2)</f>
        <v>0</v>
      </c>
      <c r="K138" s="138" t="s">
        <v>1</v>
      </c>
      <c r="L138" s="32"/>
      <c r="M138" s="143" t="s">
        <v>1</v>
      </c>
      <c r="N138" s="144" t="s">
        <v>38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172</v>
      </c>
      <c r="AT138" s="147" t="s">
        <v>167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199</v>
      </c>
    </row>
    <row r="139" spans="2:65" s="1" customFormat="1" ht="19.5" x14ac:dyDescent="0.2">
      <c r="B139" s="32"/>
      <c r="D139" s="149" t="s">
        <v>174</v>
      </c>
      <c r="F139" s="150" t="s">
        <v>198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" customFormat="1" ht="16.5" customHeight="1" x14ac:dyDescent="0.2">
      <c r="B140" s="32"/>
      <c r="C140" s="136" t="s">
        <v>200</v>
      </c>
      <c r="D140" s="136" t="s">
        <v>167</v>
      </c>
      <c r="E140" s="137" t="s">
        <v>201</v>
      </c>
      <c r="F140" s="138" t="s">
        <v>202</v>
      </c>
      <c r="G140" s="139" t="s">
        <v>192</v>
      </c>
      <c r="H140" s="140">
        <v>4743</v>
      </c>
      <c r="I140" s="141"/>
      <c r="J140" s="142">
        <f>ROUND(I140*H140,2)</f>
        <v>0</v>
      </c>
      <c r="K140" s="138" t="s">
        <v>1</v>
      </c>
      <c r="L140" s="32"/>
      <c r="M140" s="143" t="s">
        <v>1</v>
      </c>
      <c r="N140" s="144" t="s">
        <v>38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172</v>
      </c>
      <c r="AT140" s="147" t="s">
        <v>167</v>
      </c>
      <c r="AU140" s="147" t="s">
        <v>83</v>
      </c>
      <c r="AY140" s="17" t="s">
        <v>165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81</v>
      </c>
      <c r="BK140" s="148">
        <f>ROUND(I140*H140,2)</f>
        <v>0</v>
      </c>
      <c r="BL140" s="17" t="s">
        <v>172</v>
      </c>
      <c r="BM140" s="147" t="s">
        <v>203</v>
      </c>
    </row>
    <row r="141" spans="2:65" s="1" customFormat="1" x14ac:dyDescent="0.2">
      <c r="B141" s="32"/>
      <c r="D141" s="149" t="s">
        <v>174</v>
      </c>
      <c r="F141" s="150" t="s">
        <v>202</v>
      </c>
      <c r="I141" s="151"/>
      <c r="L141" s="32"/>
      <c r="M141" s="152"/>
      <c r="T141" s="56"/>
      <c r="AT141" s="17" t="s">
        <v>174</v>
      </c>
      <c r="AU141" s="17" t="s">
        <v>83</v>
      </c>
    </row>
    <row r="142" spans="2:65" s="1" customFormat="1" ht="16.5" customHeight="1" x14ac:dyDescent="0.2">
      <c r="B142" s="32"/>
      <c r="C142" s="167" t="s">
        <v>204</v>
      </c>
      <c r="D142" s="167" t="s">
        <v>205</v>
      </c>
      <c r="E142" s="168" t="s">
        <v>206</v>
      </c>
      <c r="F142" s="169" t="s">
        <v>207</v>
      </c>
      <c r="G142" s="170" t="s">
        <v>208</v>
      </c>
      <c r="H142" s="171">
        <v>237.15</v>
      </c>
      <c r="I142" s="172"/>
      <c r="J142" s="173">
        <f>ROUND(I142*H142,2)</f>
        <v>0</v>
      </c>
      <c r="K142" s="169" t="s">
        <v>1</v>
      </c>
      <c r="L142" s="174"/>
      <c r="M142" s="175" t="s">
        <v>1</v>
      </c>
      <c r="N142" s="176" t="s">
        <v>38</v>
      </c>
      <c r="P142" s="145">
        <f>O142*H142</f>
        <v>0</v>
      </c>
      <c r="Q142" s="145">
        <v>1E-3</v>
      </c>
      <c r="R142" s="145">
        <f>Q142*H142</f>
        <v>0.23715</v>
      </c>
      <c r="S142" s="145">
        <v>0</v>
      </c>
      <c r="T142" s="146">
        <f>S142*H142</f>
        <v>0</v>
      </c>
      <c r="AR142" s="147" t="s">
        <v>209</v>
      </c>
      <c r="AT142" s="147" t="s">
        <v>205</v>
      </c>
      <c r="AU142" s="147" t="s">
        <v>83</v>
      </c>
      <c r="AY142" s="17" t="s">
        <v>165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172</v>
      </c>
      <c r="BM142" s="147" t="s">
        <v>210</v>
      </c>
    </row>
    <row r="143" spans="2:65" s="1" customFormat="1" x14ac:dyDescent="0.2">
      <c r="B143" s="32"/>
      <c r="D143" s="149" t="s">
        <v>174</v>
      </c>
      <c r="F143" s="150" t="s">
        <v>207</v>
      </c>
      <c r="I143" s="151"/>
      <c r="L143" s="32"/>
      <c r="M143" s="152"/>
      <c r="T143" s="56"/>
      <c r="AT143" s="17" t="s">
        <v>174</v>
      </c>
      <c r="AU143" s="17" t="s">
        <v>83</v>
      </c>
    </row>
    <row r="144" spans="2:65" s="12" customFormat="1" x14ac:dyDescent="0.2">
      <c r="B144" s="153"/>
      <c r="D144" s="149" t="s">
        <v>176</v>
      </c>
      <c r="E144" s="154" t="s">
        <v>1</v>
      </c>
      <c r="F144" s="155" t="s">
        <v>211</v>
      </c>
      <c r="H144" s="156">
        <v>237.15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81</v>
      </c>
      <c r="AY144" s="154" t="s">
        <v>165</v>
      </c>
    </row>
    <row r="145" spans="2:65" s="1" customFormat="1" ht="16.5" customHeight="1" x14ac:dyDescent="0.2">
      <c r="B145" s="32"/>
      <c r="C145" s="136" t="s">
        <v>209</v>
      </c>
      <c r="D145" s="136" t="s">
        <v>167</v>
      </c>
      <c r="E145" s="137" t="s">
        <v>212</v>
      </c>
      <c r="F145" s="138" t="s">
        <v>213</v>
      </c>
      <c r="G145" s="139" t="s">
        <v>192</v>
      </c>
      <c r="H145" s="140">
        <v>4743</v>
      </c>
      <c r="I145" s="141"/>
      <c r="J145" s="142">
        <f>ROUND(I145*H145,2)</f>
        <v>0</v>
      </c>
      <c r="K145" s="138" t="s">
        <v>171</v>
      </c>
      <c r="L145" s="32"/>
      <c r="M145" s="143" t="s">
        <v>1</v>
      </c>
      <c r="N145" s="144" t="s">
        <v>38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172</v>
      </c>
      <c r="AT145" s="147" t="s">
        <v>167</v>
      </c>
      <c r="AU145" s="147" t="s">
        <v>83</v>
      </c>
      <c r="AY145" s="17" t="s">
        <v>165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81</v>
      </c>
      <c r="BK145" s="148">
        <f>ROUND(I145*H145,2)</f>
        <v>0</v>
      </c>
      <c r="BL145" s="17" t="s">
        <v>172</v>
      </c>
      <c r="BM145" s="147" t="s">
        <v>214</v>
      </c>
    </row>
    <row r="146" spans="2:65" s="1" customFormat="1" ht="39" x14ac:dyDescent="0.2">
      <c r="B146" s="32"/>
      <c r="D146" s="149" t="s">
        <v>174</v>
      </c>
      <c r="F146" s="150" t="s">
        <v>215</v>
      </c>
      <c r="I146" s="151"/>
      <c r="L146" s="32"/>
      <c r="M146" s="152"/>
      <c r="T146" s="56"/>
      <c r="AT146" s="17" t="s">
        <v>174</v>
      </c>
      <c r="AU146" s="17" t="s">
        <v>83</v>
      </c>
    </row>
    <row r="147" spans="2:65" s="1" customFormat="1" ht="16.5" customHeight="1" x14ac:dyDescent="0.2">
      <c r="B147" s="32"/>
      <c r="C147" s="167" t="s">
        <v>216</v>
      </c>
      <c r="D147" s="167" t="s">
        <v>205</v>
      </c>
      <c r="E147" s="168" t="s">
        <v>217</v>
      </c>
      <c r="F147" s="169" t="s">
        <v>218</v>
      </c>
      <c r="G147" s="170" t="s">
        <v>192</v>
      </c>
      <c r="H147" s="171">
        <v>4743</v>
      </c>
      <c r="I147" s="172"/>
      <c r="J147" s="173">
        <f>ROUND(I147*H147,2)</f>
        <v>0</v>
      </c>
      <c r="K147" s="169" t="s">
        <v>171</v>
      </c>
      <c r="L147" s="174"/>
      <c r="M147" s="175" t="s">
        <v>1</v>
      </c>
      <c r="N147" s="176" t="s">
        <v>38</v>
      </c>
      <c r="P147" s="145">
        <f>O147*H147</f>
        <v>0</v>
      </c>
      <c r="Q147" s="145">
        <v>3.2000000000000003E-4</v>
      </c>
      <c r="R147" s="145">
        <f>Q147*H147</f>
        <v>1.5177600000000002</v>
      </c>
      <c r="S147" s="145">
        <v>0</v>
      </c>
      <c r="T147" s="146">
        <f>S147*H147</f>
        <v>0</v>
      </c>
      <c r="AR147" s="147" t="s">
        <v>209</v>
      </c>
      <c r="AT147" s="147" t="s">
        <v>205</v>
      </c>
      <c r="AU147" s="147" t="s">
        <v>83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219</v>
      </c>
    </row>
    <row r="148" spans="2:65" s="1" customFormat="1" x14ac:dyDescent="0.2">
      <c r="B148" s="32"/>
      <c r="D148" s="149" t="s">
        <v>174</v>
      </c>
      <c r="F148" s="150" t="s">
        <v>218</v>
      </c>
      <c r="I148" s="151"/>
      <c r="L148" s="32"/>
      <c r="M148" s="152"/>
      <c r="T148" s="56"/>
      <c r="AT148" s="17" t="s">
        <v>174</v>
      </c>
      <c r="AU148" s="17" t="s">
        <v>83</v>
      </c>
    </row>
    <row r="149" spans="2:65" s="11" customFormat="1" ht="22.9" customHeight="1" x14ac:dyDescent="0.2">
      <c r="B149" s="124"/>
      <c r="D149" s="125" t="s">
        <v>72</v>
      </c>
      <c r="E149" s="134" t="s">
        <v>196</v>
      </c>
      <c r="F149" s="134" t="s">
        <v>220</v>
      </c>
      <c r="I149" s="127"/>
      <c r="J149" s="135">
        <f>BK149</f>
        <v>0</v>
      </c>
      <c r="L149" s="124"/>
      <c r="M149" s="129"/>
      <c r="P149" s="130">
        <f>SUM(P150:P291)</f>
        <v>0</v>
      </c>
      <c r="R149" s="130">
        <f>SUM(R150:R291)</f>
        <v>20014.971720000001</v>
      </c>
      <c r="T149" s="131">
        <f>SUM(T150:T291)</f>
        <v>0</v>
      </c>
      <c r="AR149" s="125" t="s">
        <v>81</v>
      </c>
      <c r="AT149" s="132" t="s">
        <v>72</v>
      </c>
      <c r="AU149" s="132" t="s">
        <v>81</v>
      </c>
      <c r="AY149" s="125" t="s">
        <v>165</v>
      </c>
      <c r="BK149" s="133">
        <f>SUM(BK150:BK291)</f>
        <v>0</v>
      </c>
    </row>
    <row r="150" spans="2:65" s="1" customFormat="1" ht="16.5" customHeight="1" x14ac:dyDescent="0.2">
      <c r="B150" s="32"/>
      <c r="C150" s="136" t="s">
        <v>221</v>
      </c>
      <c r="D150" s="136" t="s">
        <v>167</v>
      </c>
      <c r="E150" s="137" t="s">
        <v>222</v>
      </c>
      <c r="F150" s="138" t="s">
        <v>223</v>
      </c>
      <c r="G150" s="139" t="s">
        <v>170</v>
      </c>
      <c r="H150" s="140">
        <v>314</v>
      </c>
      <c r="I150" s="141"/>
      <c r="J150" s="142">
        <f>ROUND(I150*H150,2)</f>
        <v>0</v>
      </c>
      <c r="K150" s="138" t="s">
        <v>171</v>
      </c>
      <c r="L150" s="32"/>
      <c r="M150" s="143" t="s">
        <v>1</v>
      </c>
      <c r="N150" s="144" t="s">
        <v>38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172</v>
      </c>
      <c r="AT150" s="147" t="s">
        <v>167</v>
      </c>
      <c r="AU150" s="147" t="s">
        <v>83</v>
      </c>
      <c r="AY150" s="17" t="s">
        <v>165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81</v>
      </c>
      <c r="BK150" s="148">
        <f>ROUND(I150*H150,2)</f>
        <v>0</v>
      </c>
      <c r="BL150" s="17" t="s">
        <v>172</v>
      </c>
      <c r="BM150" s="147" t="s">
        <v>224</v>
      </c>
    </row>
    <row r="151" spans="2:65" s="1" customFormat="1" ht="58.5" x14ac:dyDescent="0.2">
      <c r="B151" s="32"/>
      <c r="D151" s="149" t="s">
        <v>174</v>
      </c>
      <c r="F151" s="150" t="s">
        <v>225</v>
      </c>
      <c r="I151" s="151"/>
      <c r="L151" s="32"/>
      <c r="M151" s="152"/>
      <c r="T151" s="56"/>
      <c r="AT151" s="17" t="s">
        <v>174</v>
      </c>
      <c r="AU151" s="17" t="s">
        <v>83</v>
      </c>
    </row>
    <row r="152" spans="2:65" s="1" customFormat="1" ht="16.5" customHeight="1" x14ac:dyDescent="0.2">
      <c r="B152" s="32"/>
      <c r="C152" s="136" t="s">
        <v>226</v>
      </c>
      <c r="D152" s="136" t="s">
        <v>167</v>
      </c>
      <c r="E152" s="137" t="s">
        <v>227</v>
      </c>
      <c r="F152" s="138" t="s">
        <v>228</v>
      </c>
      <c r="G152" s="139" t="s">
        <v>170</v>
      </c>
      <c r="H152" s="140">
        <v>10785</v>
      </c>
      <c r="I152" s="141"/>
      <c r="J152" s="142">
        <f>ROUND(I152*H152,2)</f>
        <v>0</v>
      </c>
      <c r="K152" s="138" t="s">
        <v>171</v>
      </c>
      <c r="L152" s="32"/>
      <c r="M152" s="143" t="s">
        <v>1</v>
      </c>
      <c r="N152" s="144" t="s">
        <v>38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172</v>
      </c>
      <c r="AT152" s="147" t="s">
        <v>167</v>
      </c>
      <c r="AU152" s="147" t="s">
        <v>83</v>
      </c>
      <c r="AY152" s="17" t="s">
        <v>165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81</v>
      </c>
      <c r="BK152" s="148">
        <f>ROUND(I152*H152,2)</f>
        <v>0</v>
      </c>
      <c r="BL152" s="17" t="s">
        <v>172</v>
      </c>
      <c r="BM152" s="147" t="s">
        <v>229</v>
      </c>
    </row>
    <row r="153" spans="2:65" s="1" customFormat="1" ht="48.75" x14ac:dyDescent="0.2">
      <c r="B153" s="32"/>
      <c r="D153" s="149" t="s">
        <v>174</v>
      </c>
      <c r="F153" s="150" t="s">
        <v>230</v>
      </c>
      <c r="I153" s="151"/>
      <c r="L153" s="32"/>
      <c r="M153" s="152"/>
      <c r="T153" s="56"/>
      <c r="AT153" s="17" t="s">
        <v>174</v>
      </c>
      <c r="AU153" s="17" t="s">
        <v>83</v>
      </c>
    </row>
    <row r="154" spans="2:65" s="12" customFormat="1" x14ac:dyDescent="0.2">
      <c r="B154" s="153"/>
      <c r="D154" s="149" t="s">
        <v>176</v>
      </c>
      <c r="E154" s="154" t="s">
        <v>1</v>
      </c>
      <c r="F154" s="155" t="s">
        <v>231</v>
      </c>
      <c r="H154" s="156">
        <v>8229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73</v>
      </c>
      <c r="AY154" s="154" t="s">
        <v>165</v>
      </c>
    </row>
    <row r="155" spans="2:65" s="12" customFormat="1" x14ac:dyDescent="0.2">
      <c r="B155" s="153"/>
      <c r="D155" s="149" t="s">
        <v>176</v>
      </c>
      <c r="E155" s="154" t="s">
        <v>1</v>
      </c>
      <c r="F155" s="155" t="s">
        <v>232</v>
      </c>
      <c r="H155" s="156">
        <v>202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73</v>
      </c>
      <c r="AY155" s="154" t="s">
        <v>165</v>
      </c>
    </row>
    <row r="156" spans="2:65" s="12" customFormat="1" ht="22.5" x14ac:dyDescent="0.2">
      <c r="B156" s="153"/>
      <c r="D156" s="149" t="s">
        <v>176</v>
      </c>
      <c r="E156" s="154" t="s">
        <v>1</v>
      </c>
      <c r="F156" s="155" t="s">
        <v>233</v>
      </c>
      <c r="H156" s="156">
        <v>2283</v>
      </c>
      <c r="I156" s="157"/>
      <c r="L156" s="153"/>
      <c r="M156" s="158"/>
      <c r="T156" s="159"/>
      <c r="AT156" s="154" t="s">
        <v>176</v>
      </c>
      <c r="AU156" s="154" t="s">
        <v>83</v>
      </c>
      <c r="AV156" s="12" t="s">
        <v>83</v>
      </c>
      <c r="AW156" s="12" t="s">
        <v>30</v>
      </c>
      <c r="AX156" s="12" t="s">
        <v>73</v>
      </c>
      <c r="AY156" s="154" t="s">
        <v>165</v>
      </c>
    </row>
    <row r="157" spans="2:65" s="12" customFormat="1" x14ac:dyDescent="0.2">
      <c r="B157" s="153"/>
      <c r="D157" s="149" t="s">
        <v>176</v>
      </c>
      <c r="E157" s="154" t="s">
        <v>1</v>
      </c>
      <c r="F157" s="155" t="s">
        <v>234</v>
      </c>
      <c r="H157" s="156">
        <v>50</v>
      </c>
      <c r="I157" s="157"/>
      <c r="L157" s="153"/>
      <c r="M157" s="158"/>
      <c r="T157" s="159"/>
      <c r="AT157" s="154" t="s">
        <v>176</v>
      </c>
      <c r="AU157" s="154" t="s">
        <v>83</v>
      </c>
      <c r="AV157" s="12" t="s">
        <v>83</v>
      </c>
      <c r="AW157" s="12" t="s">
        <v>30</v>
      </c>
      <c r="AX157" s="12" t="s">
        <v>73</v>
      </c>
      <c r="AY157" s="154" t="s">
        <v>165</v>
      </c>
    </row>
    <row r="158" spans="2:65" s="12" customFormat="1" ht="22.5" x14ac:dyDescent="0.2">
      <c r="B158" s="153"/>
      <c r="D158" s="149" t="s">
        <v>176</v>
      </c>
      <c r="E158" s="154" t="s">
        <v>1</v>
      </c>
      <c r="F158" s="155" t="s">
        <v>235</v>
      </c>
      <c r="H158" s="156">
        <v>21</v>
      </c>
      <c r="I158" s="157"/>
      <c r="L158" s="153"/>
      <c r="M158" s="158"/>
      <c r="T158" s="159"/>
      <c r="AT158" s="154" t="s">
        <v>176</v>
      </c>
      <c r="AU158" s="154" t="s">
        <v>83</v>
      </c>
      <c r="AV158" s="12" t="s">
        <v>83</v>
      </c>
      <c r="AW158" s="12" t="s">
        <v>30</v>
      </c>
      <c r="AX158" s="12" t="s">
        <v>73</v>
      </c>
      <c r="AY158" s="154" t="s">
        <v>165</v>
      </c>
    </row>
    <row r="159" spans="2:65" s="13" customFormat="1" x14ac:dyDescent="0.2">
      <c r="B159" s="160"/>
      <c r="D159" s="149" t="s">
        <v>176</v>
      </c>
      <c r="E159" s="161" t="s">
        <v>1</v>
      </c>
      <c r="F159" s="162" t="s">
        <v>189</v>
      </c>
      <c r="H159" s="163">
        <v>10785</v>
      </c>
      <c r="I159" s="164"/>
      <c r="L159" s="160"/>
      <c r="M159" s="165"/>
      <c r="T159" s="166"/>
      <c r="AT159" s="161" t="s">
        <v>176</v>
      </c>
      <c r="AU159" s="161" t="s">
        <v>83</v>
      </c>
      <c r="AV159" s="13" t="s">
        <v>172</v>
      </c>
      <c r="AW159" s="13" t="s">
        <v>30</v>
      </c>
      <c r="AX159" s="13" t="s">
        <v>81</v>
      </c>
      <c r="AY159" s="161" t="s">
        <v>165</v>
      </c>
    </row>
    <row r="160" spans="2:65" s="1" customFormat="1" ht="21.75" customHeight="1" x14ac:dyDescent="0.2">
      <c r="B160" s="32"/>
      <c r="C160" s="167" t="s">
        <v>8</v>
      </c>
      <c r="D160" s="167" t="s">
        <v>205</v>
      </c>
      <c r="E160" s="168" t="s">
        <v>236</v>
      </c>
      <c r="F160" s="169" t="s">
        <v>237</v>
      </c>
      <c r="G160" s="170" t="s">
        <v>238</v>
      </c>
      <c r="H160" s="171">
        <v>19978.2</v>
      </c>
      <c r="I160" s="172"/>
      <c r="J160" s="173">
        <f>ROUND(I160*H160,2)</f>
        <v>0</v>
      </c>
      <c r="K160" s="169" t="s">
        <v>171</v>
      </c>
      <c r="L160" s="174"/>
      <c r="M160" s="175" t="s">
        <v>1</v>
      </c>
      <c r="N160" s="176" t="s">
        <v>38</v>
      </c>
      <c r="P160" s="145">
        <f>O160*H160</f>
        <v>0</v>
      </c>
      <c r="Q160" s="145">
        <v>1</v>
      </c>
      <c r="R160" s="145">
        <f>Q160*H160</f>
        <v>19978.2</v>
      </c>
      <c r="S160" s="145">
        <v>0</v>
      </c>
      <c r="T160" s="146">
        <f>S160*H160</f>
        <v>0</v>
      </c>
      <c r="AR160" s="147" t="s">
        <v>209</v>
      </c>
      <c r="AT160" s="147" t="s">
        <v>205</v>
      </c>
      <c r="AU160" s="147" t="s">
        <v>83</v>
      </c>
      <c r="AY160" s="17" t="s">
        <v>165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81</v>
      </c>
      <c r="BK160" s="148">
        <f>ROUND(I160*H160,2)</f>
        <v>0</v>
      </c>
      <c r="BL160" s="17" t="s">
        <v>172</v>
      </c>
      <c r="BM160" s="147" t="s">
        <v>239</v>
      </c>
    </row>
    <row r="161" spans="2:65" s="1" customFormat="1" x14ac:dyDescent="0.2">
      <c r="B161" s="32"/>
      <c r="D161" s="149" t="s">
        <v>174</v>
      </c>
      <c r="F161" s="150" t="s">
        <v>237</v>
      </c>
      <c r="I161" s="151"/>
      <c r="L161" s="32"/>
      <c r="M161" s="152"/>
      <c r="T161" s="56"/>
      <c r="AT161" s="17" t="s">
        <v>174</v>
      </c>
      <c r="AU161" s="17" t="s">
        <v>83</v>
      </c>
    </row>
    <row r="162" spans="2:65" s="12" customFormat="1" x14ac:dyDescent="0.2">
      <c r="B162" s="153"/>
      <c r="D162" s="149" t="s">
        <v>176</v>
      </c>
      <c r="E162" s="154" t="s">
        <v>1</v>
      </c>
      <c r="F162" s="155" t="s">
        <v>231</v>
      </c>
      <c r="H162" s="156">
        <v>8229</v>
      </c>
      <c r="I162" s="157"/>
      <c r="L162" s="153"/>
      <c r="M162" s="158"/>
      <c r="T162" s="159"/>
      <c r="AT162" s="154" t="s">
        <v>176</v>
      </c>
      <c r="AU162" s="154" t="s">
        <v>83</v>
      </c>
      <c r="AV162" s="12" t="s">
        <v>83</v>
      </c>
      <c r="AW162" s="12" t="s">
        <v>30</v>
      </c>
      <c r="AX162" s="12" t="s">
        <v>73</v>
      </c>
      <c r="AY162" s="154" t="s">
        <v>165</v>
      </c>
    </row>
    <row r="163" spans="2:65" s="12" customFormat="1" x14ac:dyDescent="0.2">
      <c r="B163" s="153"/>
      <c r="D163" s="149" t="s">
        <v>176</v>
      </c>
      <c r="E163" s="154" t="s">
        <v>1</v>
      </c>
      <c r="F163" s="155" t="s">
        <v>232</v>
      </c>
      <c r="H163" s="156">
        <v>202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73</v>
      </c>
      <c r="AY163" s="154" t="s">
        <v>165</v>
      </c>
    </row>
    <row r="164" spans="2:65" s="12" customFormat="1" ht="22.5" x14ac:dyDescent="0.2">
      <c r="B164" s="153"/>
      <c r="D164" s="149" t="s">
        <v>176</v>
      </c>
      <c r="E164" s="154" t="s">
        <v>1</v>
      </c>
      <c r="F164" s="155" t="s">
        <v>233</v>
      </c>
      <c r="H164" s="156">
        <v>2283</v>
      </c>
      <c r="I164" s="157"/>
      <c r="L164" s="153"/>
      <c r="M164" s="158"/>
      <c r="T164" s="159"/>
      <c r="AT164" s="154" t="s">
        <v>176</v>
      </c>
      <c r="AU164" s="154" t="s">
        <v>83</v>
      </c>
      <c r="AV164" s="12" t="s">
        <v>83</v>
      </c>
      <c r="AW164" s="12" t="s">
        <v>30</v>
      </c>
      <c r="AX164" s="12" t="s">
        <v>73</v>
      </c>
      <c r="AY164" s="154" t="s">
        <v>165</v>
      </c>
    </row>
    <row r="165" spans="2:65" s="12" customFormat="1" x14ac:dyDescent="0.2">
      <c r="B165" s="153"/>
      <c r="D165" s="149" t="s">
        <v>176</v>
      </c>
      <c r="E165" s="154" t="s">
        <v>1</v>
      </c>
      <c r="F165" s="155" t="s">
        <v>234</v>
      </c>
      <c r="H165" s="156">
        <v>50</v>
      </c>
      <c r="I165" s="157"/>
      <c r="L165" s="153"/>
      <c r="M165" s="158"/>
      <c r="T165" s="159"/>
      <c r="AT165" s="154" t="s">
        <v>176</v>
      </c>
      <c r="AU165" s="154" t="s">
        <v>83</v>
      </c>
      <c r="AV165" s="12" t="s">
        <v>83</v>
      </c>
      <c r="AW165" s="12" t="s">
        <v>30</v>
      </c>
      <c r="AX165" s="12" t="s">
        <v>73</v>
      </c>
      <c r="AY165" s="154" t="s">
        <v>165</v>
      </c>
    </row>
    <row r="166" spans="2:65" s="12" customFormat="1" ht="22.5" x14ac:dyDescent="0.2">
      <c r="B166" s="153"/>
      <c r="D166" s="149" t="s">
        <v>176</v>
      </c>
      <c r="E166" s="154" t="s">
        <v>1</v>
      </c>
      <c r="F166" s="155" t="s">
        <v>235</v>
      </c>
      <c r="H166" s="156">
        <v>21</v>
      </c>
      <c r="I166" s="157"/>
      <c r="L166" s="153"/>
      <c r="M166" s="158"/>
      <c r="T166" s="159"/>
      <c r="AT166" s="154" t="s">
        <v>176</v>
      </c>
      <c r="AU166" s="154" t="s">
        <v>83</v>
      </c>
      <c r="AV166" s="12" t="s">
        <v>83</v>
      </c>
      <c r="AW166" s="12" t="s">
        <v>30</v>
      </c>
      <c r="AX166" s="12" t="s">
        <v>73</v>
      </c>
      <c r="AY166" s="154" t="s">
        <v>165</v>
      </c>
    </row>
    <row r="167" spans="2:65" s="12" customFormat="1" x14ac:dyDescent="0.2">
      <c r="B167" s="153"/>
      <c r="D167" s="149" t="s">
        <v>176</v>
      </c>
      <c r="E167" s="154" t="s">
        <v>1</v>
      </c>
      <c r="F167" s="155" t="s">
        <v>240</v>
      </c>
      <c r="H167" s="156">
        <v>314</v>
      </c>
      <c r="I167" s="157"/>
      <c r="L167" s="153"/>
      <c r="M167" s="158"/>
      <c r="T167" s="159"/>
      <c r="AT167" s="154" t="s">
        <v>176</v>
      </c>
      <c r="AU167" s="154" t="s">
        <v>83</v>
      </c>
      <c r="AV167" s="12" t="s">
        <v>83</v>
      </c>
      <c r="AW167" s="12" t="s">
        <v>30</v>
      </c>
      <c r="AX167" s="12" t="s">
        <v>73</v>
      </c>
      <c r="AY167" s="154" t="s">
        <v>165</v>
      </c>
    </row>
    <row r="168" spans="2:65" s="14" customFormat="1" x14ac:dyDescent="0.2">
      <c r="B168" s="177"/>
      <c r="D168" s="149" t="s">
        <v>176</v>
      </c>
      <c r="E168" s="178" t="s">
        <v>1</v>
      </c>
      <c r="F168" s="179" t="s">
        <v>241</v>
      </c>
      <c r="H168" s="180">
        <v>11099</v>
      </c>
      <c r="I168" s="181"/>
      <c r="L168" s="177"/>
      <c r="M168" s="182"/>
      <c r="T168" s="183"/>
      <c r="AT168" s="178" t="s">
        <v>176</v>
      </c>
      <c r="AU168" s="178" t="s">
        <v>83</v>
      </c>
      <c r="AV168" s="14" t="s">
        <v>183</v>
      </c>
      <c r="AW168" s="14" t="s">
        <v>30</v>
      </c>
      <c r="AX168" s="14" t="s">
        <v>73</v>
      </c>
      <c r="AY168" s="178" t="s">
        <v>165</v>
      </c>
    </row>
    <row r="169" spans="2:65" s="12" customFormat="1" x14ac:dyDescent="0.2">
      <c r="B169" s="153"/>
      <c r="D169" s="149" t="s">
        <v>176</v>
      </c>
      <c r="E169" s="154" t="s">
        <v>1</v>
      </c>
      <c r="F169" s="155" t="s">
        <v>242</v>
      </c>
      <c r="H169" s="156">
        <v>19978.2</v>
      </c>
      <c r="I169" s="157"/>
      <c r="L169" s="153"/>
      <c r="M169" s="158"/>
      <c r="T169" s="159"/>
      <c r="AT169" s="154" t="s">
        <v>176</v>
      </c>
      <c r="AU169" s="154" t="s">
        <v>83</v>
      </c>
      <c r="AV169" s="12" t="s">
        <v>83</v>
      </c>
      <c r="AW169" s="12" t="s">
        <v>30</v>
      </c>
      <c r="AX169" s="12" t="s">
        <v>81</v>
      </c>
      <c r="AY169" s="154" t="s">
        <v>165</v>
      </c>
    </row>
    <row r="170" spans="2:65" s="1" customFormat="1" ht="24.2" customHeight="1" x14ac:dyDescent="0.2">
      <c r="B170" s="32"/>
      <c r="C170" s="136" t="s">
        <v>243</v>
      </c>
      <c r="D170" s="136" t="s">
        <v>167</v>
      </c>
      <c r="E170" s="137" t="s">
        <v>244</v>
      </c>
      <c r="F170" s="138" t="s">
        <v>245</v>
      </c>
      <c r="G170" s="139" t="s">
        <v>246</v>
      </c>
      <c r="H170" s="140">
        <v>7.4889999999999999</v>
      </c>
      <c r="I170" s="141"/>
      <c r="J170" s="142">
        <f>ROUND(I170*H170,2)</f>
        <v>0</v>
      </c>
      <c r="K170" s="138" t="s">
        <v>171</v>
      </c>
      <c r="L170" s="32"/>
      <c r="M170" s="143" t="s">
        <v>1</v>
      </c>
      <c r="N170" s="144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172</v>
      </c>
      <c r="AT170" s="147" t="s">
        <v>167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247</v>
      </c>
    </row>
    <row r="171" spans="2:65" s="1" customFormat="1" ht="39" x14ac:dyDescent="0.2">
      <c r="B171" s="32"/>
      <c r="D171" s="149" t="s">
        <v>174</v>
      </c>
      <c r="F171" s="150" t="s">
        <v>248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2" customFormat="1" x14ac:dyDescent="0.2">
      <c r="B172" s="153"/>
      <c r="D172" s="149" t="s">
        <v>176</v>
      </c>
      <c r="E172" s="154" t="s">
        <v>1</v>
      </c>
      <c r="F172" s="155" t="s">
        <v>249</v>
      </c>
      <c r="H172" s="156">
        <v>7.4889999999999999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81</v>
      </c>
      <c r="AY172" s="154" t="s">
        <v>165</v>
      </c>
    </row>
    <row r="173" spans="2:65" s="1" customFormat="1" ht="24.2" customHeight="1" x14ac:dyDescent="0.2">
      <c r="B173" s="32"/>
      <c r="C173" s="136" t="s">
        <v>250</v>
      </c>
      <c r="D173" s="136" t="s">
        <v>167</v>
      </c>
      <c r="E173" s="137" t="s">
        <v>251</v>
      </c>
      <c r="F173" s="138" t="s">
        <v>252</v>
      </c>
      <c r="G173" s="139" t="s">
        <v>253</v>
      </c>
      <c r="H173" s="140">
        <v>70</v>
      </c>
      <c r="I173" s="141"/>
      <c r="J173" s="142">
        <f>ROUND(I173*H173,2)</f>
        <v>0</v>
      </c>
      <c r="K173" s="138" t="s">
        <v>171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254</v>
      </c>
    </row>
    <row r="174" spans="2:65" s="1" customFormat="1" ht="87.75" x14ac:dyDescent="0.2">
      <c r="B174" s="32"/>
      <c r="D174" s="149" t="s">
        <v>174</v>
      </c>
      <c r="F174" s="150" t="s">
        <v>255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2" customFormat="1" x14ac:dyDescent="0.2">
      <c r="B175" s="153"/>
      <c r="D175" s="149" t="s">
        <v>176</v>
      </c>
      <c r="E175" s="154" t="s">
        <v>1</v>
      </c>
      <c r="F175" s="155" t="s">
        <v>256</v>
      </c>
      <c r="H175" s="156">
        <v>140</v>
      </c>
      <c r="I175" s="157"/>
      <c r="L175" s="153"/>
      <c r="M175" s="158"/>
      <c r="T175" s="159"/>
      <c r="AT175" s="154" t="s">
        <v>176</v>
      </c>
      <c r="AU175" s="154" t="s">
        <v>83</v>
      </c>
      <c r="AV175" s="12" t="s">
        <v>83</v>
      </c>
      <c r="AW175" s="12" t="s">
        <v>30</v>
      </c>
      <c r="AX175" s="12" t="s">
        <v>73</v>
      </c>
      <c r="AY175" s="154" t="s">
        <v>165</v>
      </c>
    </row>
    <row r="176" spans="2:65" s="12" customFormat="1" x14ac:dyDescent="0.2">
      <c r="B176" s="153"/>
      <c r="D176" s="149" t="s">
        <v>176</v>
      </c>
      <c r="E176" s="154" t="s">
        <v>1</v>
      </c>
      <c r="F176" s="155" t="s">
        <v>257</v>
      </c>
      <c r="H176" s="156">
        <v>-70</v>
      </c>
      <c r="I176" s="157"/>
      <c r="L176" s="153"/>
      <c r="M176" s="158"/>
      <c r="T176" s="159"/>
      <c r="AT176" s="154" t="s">
        <v>176</v>
      </c>
      <c r="AU176" s="154" t="s">
        <v>83</v>
      </c>
      <c r="AV176" s="12" t="s">
        <v>83</v>
      </c>
      <c r="AW176" s="12" t="s">
        <v>30</v>
      </c>
      <c r="AX176" s="12" t="s">
        <v>73</v>
      </c>
      <c r="AY176" s="154" t="s">
        <v>165</v>
      </c>
    </row>
    <row r="177" spans="2:65" s="13" customFormat="1" x14ac:dyDescent="0.2">
      <c r="B177" s="160"/>
      <c r="D177" s="149" t="s">
        <v>176</v>
      </c>
      <c r="E177" s="161" t="s">
        <v>1</v>
      </c>
      <c r="F177" s="162" t="s">
        <v>189</v>
      </c>
      <c r="H177" s="163">
        <v>70</v>
      </c>
      <c r="I177" s="164"/>
      <c r="L177" s="160"/>
      <c r="M177" s="165"/>
      <c r="T177" s="166"/>
      <c r="AT177" s="161" t="s">
        <v>176</v>
      </c>
      <c r="AU177" s="161" t="s">
        <v>83</v>
      </c>
      <c r="AV177" s="13" t="s">
        <v>172</v>
      </c>
      <c r="AW177" s="13" t="s">
        <v>30</v>
      </c>
      <c r="AX177" s="13" t="s">
        <v>81</v>
      </c>
      <c r="AY177" s="161" t="s">
        <v>165</v>
      </c>
    </row>
    <row r="178" spans="2:65" s="1" customFormat="1" ht="24.2" customHeight="1" x14ac:dyDescent="0.2">
      <c r="B178" s="32"/>
      <c r="C178" s="136" t="s">
        <v>258</v>
      </c>
      <c r="D178" s="136" t="s">
        <v>167</v>
      </c>
      <c r="E178" s="137" t="s">
        <v>259</v>
      </c>
      <c r="F178" s="138" t="s">
        <v>260</v>
      </c>
      <c r="G178" s="139" t="s">
        <v>253</v>
      </c>
      <c r="H178" s="140">
        <v>70</v>
      </c>
      <c r="I178" s="141"/>
      <c r="J178" s="142">
        <f>ROUND(I178*H178,2)</f>
        <v>0</v>
      </c>
      <c r="K178" s="138" t="s">
        <v>171</v>
      </c>
      <c r="L178" s="32"/>
      <c r="M178" s="143" t="s">
        <v>1</v>
      </c>
      <c r="N178" s="144" t="s">
        <v>38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172</v>
      </c>
      <c r="AT178" s="147" t="s">
        <v>167</v>
      </c>
      <c r="AU178" s="147" t="s">
        <v>83</v>
      </c>
      <c r="AY178" s="17" t="s">
        <v>165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81</v>
      </c>
      <c r="BK178" s="148">
        <f>ROUND(I178*H178,2)</f>
        <v>0</v>
      </c>
      <c r="BL178" s="17" t="s">
        <v>172</v>
      </c>
      <c r="BM178" s="147" t="s">
        <v>261</v>
      </c>
    </row>
    <row r="179" spans="2:65" s="1" customFormat="1" ht="68.25" x14ac:dyDescent="0.2">
      <c r="B179" s="32"/>
      <c r="D179" s="149" t="s">
        <v>174</v>
      </c>
      <c r="F179" s="150" t="s">
        <v>262</v>
      </c>
      <c r="I179" s="151"/>
      <c r="L179" s="32"/>
      <c r="M179" s="152"/>
      <c r="T179" s="56"/>
      <c r="AT179" s="17" t="s">
        <v>174</v>
      </c>
      <c r="AU179" s="17" t="s">
        <v>83</v>
      </c>
    </row>
    <row r="180" spans="2:65" s="12" customFormat="1" x14ac:dyDescent="0.2">
      <c r="B180" s="153"/>
      <c r="D180" s="149" t="s">
        <v>176</v>
      </c>
      <c r="E180" s="154" t="s">
        <v>1</v>
      </c>
      <c r="F180" s="155" t="s">
        <v>263</v>
      </c>
      <c r="H180" s="156">
        <v>70</v>
      </c>
      <c r="I180" s="157"/>
      <c r="L180" s="153"/>
      <c r="M180" s="158"/>
      <c r="T180" s="159"/>
      <c r="AT180" s="154" t="s">
        <v>176</v>
      </c>
      <c r="AU180" s="154" t="s">
        <v>83</v>
      </c>
      <c r="AV180" s="12" t="s">
        <v>83</v>
      </c>
      <c r="AW180" s="12" t="s">
        <v>30</v>
      </c>
      <c r="AX180" s="12" t="s">
        <v>73</v>
      </c>
      <c r="AY180" s="154" t="s">
        <v>165</v>
      </c>
    </row>
    <row r="181" spans="2:65" s="13" customFormat="1" x14ac:dyDescent="0.2">
      <c r="B181" s="160"/>
      <c r="D181" s="149" t="s">
        <v>176</v>
      </c>
      <c r="E181" s="161" t="s">
        <v>1</v>
      </c>
      <c r="F181" s="162" t="s">
        <v>189</v>
      </c>
      <c r="H181" s="163">
        <v>70</v>
      </c>
      <c r="I181" s="164"/>
      <c r="L181" s="160"/>
      <c r="M181" s="165"/>
      <c r="T181" s="166"/>
      <c r="AT181" s="161" t="s">
        <v>176</v>
      </c>
      <c r="AU181" s="161" t="s">
        <v>83</v>
      </c>
      <c r="AV181" s="13" t="s">
        <v>172</v>
      </c>
      <c r="AW181" s="13" t="s">
        <v>30</v>
      </c>
      <c r="AX181" s="13" t="s">
        <v>81</v>
      </c>
      <c r="AY181" s="161" t="s">
        <v>165</v>
      </c>
    </row>
    <row r="182" spans="2:65" s="1" customFormat="1" ht="24.2" customHeight="1" x14ac:dyDescent="0.2">
      <c r="B182" s="32"/>
      <c r="C182" s="136" t="s">
        <v>264</v>
      </c>
      <c r="D182" s="136" t="s">
        <v>167</v>
      </c>
      <c r="E182" s="137" t="s">
        <v>265</v>
      </c>
      <c r="F182" s="138" t="s">
        <v>266</v>
      </c>
      <c r="G182" s="139" t="s">
        <v>253</v>
      </c>
      <c r="H182" s="140">
        <v>70</v>
      </c>
      <c r="I182" s="141"/>
      <c r="J182" s="142">
        <f>ROUND(I182*H182,2)</f>
        <v>0</v>
      </c>
      <c r="K182" s="138" t="s">
        <v>171</v>
      </c>
      <c r="L182" s="32"/>
      <c r="M182" s="143" t="s">
        <v>1</v>
      </c>
      <c r="N182" s="144" t="s">
        <v>38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172</v>
      </c>
      <c r="AT182" s="147" t="s">
        <v>167</v>
      </c>
      <c r="AU182" s="147" t="s">
        <v>83</v>
      </c>
      <c r="AY182" s="17" t="s">
        <v>165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81</v>
      </c>
      <c r="BK182" s="148">
        <f>ROUND(I182*H182,2)</f>
        <v>0</v>
      </c>
      <c r="BL182" s="17" t="s">
        <v>172</v>
      </c>
      <c r="BM182" s="147" t="s">
        <v>267</v>
      </c>
    </row>
    <row r="183" spans="2:65" s="1" customFormat="1" ht="58.5" x14ac:dyDescent="0.2">
      <c r="B183" s="32"/>
      <c r="D183" s="149" t="s">
        <v>174</v>
      </c>
      <c r="F183" s="150" t="s">
        <v>268</v>
      </c>
      <c r="I183" s="151"/>
      <c r="L183" s="32"/>
      <c r="M183" s="152"/>
      <c r="T183" s="56"/>
      <c r="AT183" s="17" t="s">
        <v>174</v>
      </c>
      <c r="AU183" s="17" t="s">
        <v>83</v>
      </c>
    </row>
    <row r="184" spans="2:65" s="12" customFormat="1" x14ac:dyDescent="0.2">
      <c r="B184" s="153"/>
      <c r="D184" s="149" t="s">
        <v>176</v>
      </c>
      <c r="E184" s="154" t="s">
        <v>1</v>
      </c>
      <c r="F184" s="155" t="s">
        <v>269</v>
      </c>
      <c r="H184" s="156">
        <v>70</v>
      </c>
      <c r="I184" s="157"/>
      <c r="L184" s="153"/>
      <c r="M184" s="158"/>
      <c r="T184" s="159"/>
      <c r="AT184" s="154" t="s">
        <v>176</v>
      </c>
      <c r="AU184" s="154" t="s">
        <v>83</v>
      </c>
      <c r="AV184" s="12" t="s">
        <v>83</v>
      </c>
      <c r="AW184" s="12" t="s">
        <v>30</v>
      </c>
      <c r="AX184" s="12" t="s">
        <v>73</v>
      </c>
      <c r="AY184" s="154" t="s">
        <v>165</v>
      </c>
    </row>
    <row r="185" spans="2:65" s="13" customFormat="1" x14ac:dyDescent="0.2">
      <c r="B185" s="160"/>
      <c r="D185" s="149" t="s">
        <v>176</v>
      </c>
      <c r="E185" s="161" t="s">
        <v>1</v>
      </c>
      <c r="F185" s="162" t="s">
        <v>189</v>
      </c>
      <c r="H185" s="163">
        <v>70</v>
      </c>
      <c r="I185" s="164"/>
      <c r="L185" s="160"/>
      <c r="M185" s="165"/>
      <c r="T185" s="166"/>
      <c r="AT185" s="161" t="s">
        <v>176</v>
      </c>
      <c r="AU185" s="161" t="s">
        <v>83</v>
      </c>
      <c r="AV185" s="13" t="s">
        <v>172</v>
      </c>
      <c r="AW185" s="13" t="s">
        <v>30</v>
      </c>
      <c r="AX185" s="13" t="s">
        <v>81</v>
      </c>
      <c r="AY185" s="161" t="s">
        <v>165</v>
      </c>
    </row>
    <row r="186" spans="2:65" s="1" customFormat="1" ht="37.9" customHeight="1" x14ac:dyDescent="0.2">
      <c r="B186" s="32"/>
      <c r="C186" s="136" t="s">
        <v>270</v>
      </c>
      <c r="D186" s="136" t="s">
        <v>167</v>
      </c>
      <c r="E186" s="137" t="s">
        <v>271</v>
      </c>
      <c r="F186" s="138" t="s">
        <v>272</v>
      </c>
      <c r="G186" s="139" t="s">
        <v>238</v>
      </c>
      <c r="H186" s="140">
        <v>19979.150000000001</v>
      </c>
      <c r="I186" s="141"/>
      <c r="J186" s="142">
        <f>ROUND(I186*H186,2)</f>
        <v>0</v>
      </c>
      <c r="K186" s="138" t="s">
        <v>171</v>
      </c>
      <c r="L186" s="32"/>
      <c r="M186" s="143" t="s">
        <v>1</v>
      </c>
      <c r="N186" s="144" t="s">
        <v>38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273</v>
      </c>
      <c r="AT186" s="147" t="s">
        <v>167</v>
      </c>
      <c r="AU186" s="147" t="s">
        <v>83</v>
      </c>
      <c r="AY186" s="17" t="s">
        <v>165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273</v>
      </c>
      <c r="BM186" s="147" t="s">
        <v>274</v>
      </c>
    </row>
    <row r="187" spans="2:65" s="1" customFormat="1" ht="68.25" x14ac:dyDescent="0.2">
      <c r="B187" s="32"/>
      <c r="D187" s="149" t="s">
        <v>174</v>
      </c>
      <c r="F187" s="150" t="s">
        <v>275</v>
      </c>
      <c r="I187" s="151"/>
      <c r="L187" s="32"/>
      <c r="M187" s="152"/>
      <c r="T187" s="56"/>
      <c r="AT187" s="17" t="s">
        <v>174</v>
      </c>
      <c r="AU187" s="17" t="s">
        <v>83</v>
      </c>
    </row>
    <row r="188" spans="2:65" s="12" customFormat="1" x14ac:dyDescent="0.2">
      <c r="B188" s="153"/>
      <c r="D188" s="149" t="s">
        <v>176</v>
      </c>
      <c r="E188" s="154" t="s">
        <v>1</v>
      </c>
      <c r="F188" s="155" t="s">
        <v>276</v>
      </c>
      <c r="H188" s="156">
        <v>19978.2</v>
      </c>
      <c r="I188" s="157"/>
      <c r="L188" s="153"/>
      <c r="M188" s="158"/>
      <c r="T188" s="159"/>
      <c r="AT188" s="154" t="s">
        <v>176</v>
      </c>
      <c r="AU188" s="154" t="s">
        <v>83</v>
      </c>
      <c r="AV188" s="12" t="s">
        <v>83</v>
      </c>
      <c r="AW188" s="12" t="s">
        <v>30</v>
      </c>
      <c r="AX188" s="12" t="s">
        <v>73</v>
      </c>
      <c r="AY188" s="154" t="s">
        <v>165</v>
      </c>
    </row>
    <row r="189" spans="2:65" s="12" customFormat="1" x14ac:dyDescent="0.2">
      <c r="B189" s="153"/>
      <c r="D189" s="149" t="s">
        <v>176</v>
      </c>
      <c r="E189" s="154" t="s">
        <v>1</v>
      </c>
      <c r="F189" s="155" t="s">
        <v>277</v>
      </c>
      <c r="H189" s="156">
        <v>0.95</v>
      </c>
      <c r="I189" s="157"/>
      <c r="L189" s="153"/>
      <c r="M189" s="158"/>
      <c r="T189" s="159"/>
      <c r="AT189" s="154" t="s">
        <v>176</v>
      </c>
      <c r="AU189" s="154" t="s">
        <v>83</v>
      </c>
      <c r="AV189" s="12" t="s">
        <v>83</v>
      </c>
      <c r="AW189" s="12" t="s">
        <v>30</v>
      </c>
      <c r="AX189" s="12" t="s">
        <v>73</v>
      </c>
      <c r="AY189" s="154" t="s">
        <v>165</v>
      </c>
    </row>
    <row r="190" spans="2:65" s="13" customFormat="1" x14ac:dyDescent="0.2">
      <c r="B190" s="160"/>
      <c r="D190" s="149" t="s">
        <v>176</v>
      </c>
      <c r="E190" s="161" t="s">
        <v>1</v>
      </c>
      <c r="F190" s="162" t="s">
        <v>189</v>
      </c>
      <c r="H190" s="163">
        <v>19979.150000000001</v>
      </c>
      <c r="I190" s="164"/>
      <c r="L190" s="160"/>
      <c r="M190" s="165"/>
      <c r="T190" s="166"/>
      <c r="AT190" s="161" t="s">
        <v>176</v>
      </c>
      <c r="AU190" s="161" t="s">
        <v>83</v>
      </c>
      <c r="AV190" s="13" t="s">
        <v>172</v>
      </c>
      <c r="AW190" s="13" t="s">
        <v>30</v>
      </c>
      <c r="AX190" s="13" t="s">
        <v>81</v>
      </c>
      <c r="AY190" s="161" t="s">
        <v>165</v>
      </c>
    </row>
    <row r="191" spans="2:65" s="1" customFormat="1" ht="44.25" customHeight="1" x14ac:dyDescent="0.2">
      <c r="B191" s="32"/>
      <c r="C191" s="136" t="s">
        <v>278</v>
      </c>
      <c r="D191" s="136" t="s">
        <v>167</v>
      </c>
      <c r="E191" s="137" t="s">
        <v>279</v>
      </c>
      <c r="F191" s="138" t="s">
        <v>280</v>
      </c>
      <c r="G191" s="139" t="s">
        <v>238</v>
      </c>
      <c r="H191" s="140">
        <v>119874.9</v>
      </c>
      <c r="I191" s="141"/>
      <c r="J191" s="142">
        <f>ROUND(I191*H191,2)</f>
        <v>0</v>
      </c>
      <c r="K191" s="138" t="s">
        <v>171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273</v>
      </c>
      <c r="AT191" s="147" t="s">
        <v>167</v>
      </c>
      <c r="AU191" s="147" t="s">
        <v>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273</v>
      </c>
      <c r="BM191" s="147" t="s">
        <v>281</v>
      </c>
    </row>
    <row r="192" spans="2:65" s="1" customFormat="1" ht="68.25" x14ac:dyDescent="0.2">
      <c r="B192" s="32"/>
      <c r="D192" s="149" t="s">
        <v>174</v>
      </c>
      <c r="F192" s="150" t="s">
        <v>282</v>
      </c>
      <c r="I192" s="151"/>
      <c r="L192" s="32"/>
      <c r="M192" s="152"/>
      <c r="T192" s="56"/>
      <c r="AT192" s="17" t="s">
        <v>174</v>
      </c>
      <c r="AU192" s="17" t="s">
        <v>83</v>
      </c>
    </row>
    <row r="193" spans="2:65" s="12" customFormat="1" x14ac:dyDescent="0.2">
      <c r="B193" s="153"/>
      <c r="D193" s="149" t="s">
        <v>176</v>
      </c>
      <c r="E193" s="154" t="s">
        <v>1</v>
      </c>
      <c r="F193" s="155" t="s">
        <v>283</v>
      </c>
      <c r="H193" s="156">
        <v>119874.9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81</v>
      </c>
      <c r="AY193" s="154" t="s">
        <v>165</v>
      </c>
    </row>
    <row r="194" spans="2:65" s="1" customFormat="1" ht="21.75" customHeight="1" x14ac:dyDescent="0.2">
      <c r="B194" s="32"/>
      <c r="C194" s="136" t="s">
        <v>284</v>
      </c>
      <c r="D194" s="136" t="s">
        <v>167</v>
      </c>
      <c r="E194" s="137" t="s">
        <v>285</v>
      </c>
      <c r="F194" s="138" t="s">
        <v>286</v>
      </c>
      <c r="G194" s="139" t="s">
        <v>246</v>
      </c>
      <c r="H194" s="140">
        <v>7.3780000000000001</v>
      </c>
      <c r="I194" s="141"/>
      <c r="J194" s="142">
        <f>ROUND(I194*H194,2)</f>
        <v>0</v>
      </c>
      <c r="K194" s="138" t="s">
        <v>171</v>
      </c>
      <c r="L194" s="32"/>
      <c r="M194" s="143" t="s">
        <v>1</v>
      </c>
      <c r="N194" s="144" t="s">
        <v>38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172</v>
      </c>
      <c r="AT194" s="147" t="s">
        <v>167</v>
      </c>
      <c r="AU194" s="147" t="s">
        <v>83</v>
      </c>
      <c r="AY194" s="17" t="s">
        <v>165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172</v>
      </c>
      <c r="BM194" s="147" t="s">
        <v>287</v>
      </c>
    </row>
    <row r="195" spans="2:65" s="1" customFormat="1" ht="146.25" x14ac:dyDescent="0.2">
      <c r="B195" s="32"/>
      <c r="D195" s="149" t="s">
        <v>174</v>
      </c>
      <c r="F195" s="150" t="s">
        <v>288</v>
      </c>
      <c r="I195" s="151"/>
      <c r="L195" s="32"/>
      <c r="M195" s="152"/>
      <c r="T195" s="56"/>
      <c r="AT195" s="17" t="s">
        <v>174</v>
      </c>
      <c r="AU195" s="17" t="s">
        <v>83</v>
      </c>
    </row>
    <row r="196" spans="2:65" s="1" customFormat="1" ht="24.2" customHeight="1" x14ac:dyDescent="0.2">
      <c r="B196" s="32"/>
      <c r="C196" s="136" t="s">
        <v>289</v>
      </c>
      <c r="D196" s="136" t="s">
        <v>167</v>
      </c>
      <c r="E196" s="137" t="s">
        <v>290</v>
      </c>
      <c r="F196" s="138" t="s">
        <v>291</v>
      </c>
      <c r="G196" s="139" t="s">
        <v>246</v>
      </c>
      <c r="H196" s="140">
        <v>0.111</v>
      </c>
      <c r="I196" s="141"/>
      <c r="J196" s="142">
        <f>ROUND(I196*H196,2)</f>
        <v>0</v>
      </c>
      <c r="K196" s="138" t="s">
        <v>171</v>
      </c>
      <c r="L196" s="32"/>
      <c r="M196" s="143" t="s">
        <v>1</v>
      </c>
      <c r="N196" s="144" t="s">
        <v>38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172</v>
      </c>
      <c r="AT196" s="147" t="s">
        <v>167</v>
      </c>
      <c r="AU196" s="147" t="s">
        <v>83</v>
      </c>
      <c r="AY196" s="17" t="s">
        <v>165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81</v>
      </c>
      <c r="BK196" s="148">
        <f>ROUND(I196*H196,2)</f>
        <v>0</v>
      </c>
      <c r="BL196" s="17" t="s">
        <v>172</v>
      </c>
      <c r="BM196" s="147" t="s">
        <v>292</v>
      </c>
    </row>
    <row r="197" spans="2:65" s="1" customFormat="1" ht="48.75" x14ac:dyDescent="0.2">
      <c r="B197" s="32"/>
      <c r="D197" s="149" t="s">
        <v>174</v>
      </c>
      <c r="F197" s="150" t="s">
        <v>293</v>
      </c>
      <c r="I197" s="151"/>
      <c r="L197" s="32"/>
      <c r="M197" s="152"/>
      <c r="T197" s="56"/>
      <c r="AT197" s="17" t="s">
        <v>174</v>
      </c>
      <c r="AU197" s="17" t="s">
        <v>83</v>
      </c>
    </row>
    <row r="198" spans="2:65" s="15" customFormat="1" ht="33.75" x14ac:dyDescent="0.2">
      <c r="B198" s="184"/>
      <c r="D198" s="149" t="s">
        <v>176</v>
      </c>
      <c r="E198" s="185" t="s">
        <v>1</v>
      </c>
      <c r="F198" s="186" t="s">
        <v>294</v>
      </c>
      <c r="H198" s="185" t="s">
        <v>1</v>
      </c>
      <c r="I198" s="187"/>
      <c r="L198" s="184"/>
      <c r="M198" s="188"/>
      <c r="T198" s="189"/>
      <c r="AT198" s="185" t="s">
        <v>176</v>
      </c>
      <c r="AU198" s="185" t="s">
        <v>83</v>
      </c>
      <c r="AV198" s="15" t="s">
        <v>81</v>
      </c>
      <c r="AW198" s="15" t="s">
        <v>30</v>
      </c>
      <c r="AX198" s="15" t="s">
        <v>73</v>
      </c>
      <c r="AY198" s="185" t="s">
        <v>165</v>
      </c>
    </row>
    <row r="199" spans="2:65" s="12" customFormat="1" ht="22.5" x14ac:dyDescent="0.2">
      <c r="B199" s="153"/>
      <c r="D199" s="149" t="s">
        <v>176</v>
      </c>
      <c r="E199" s="154" t="s">
        <v>1</v>
      </c>
      <c r="F199" s="155" t="s">
        <v>295</v>
      </c>
      <c r="H199" s="156">
        <v>25</v>
      </c>
      <c r="I199" s="157"/>
      <c r="L199" s="153"/>
      <c r="M199" s="158"/>
      <c r="T199" s="159"/>
      <c r="AT199" s="154" t="s">
        <v>176</v>
      </c>
      <c r="AU199" s="154" t="s">
        <v>83</v>
      </c>
      <c r="AV199" s="12" t="s">
        <v>83</v>
      </c>
      <c r="AW199" s="12" t="s">
        <v>30</v>
      </c>
      <c r="AX199" s="12" t="s">
        <v>73</v>
      </c>
      <c r="AY199" s="154" t="s">
        <v>165</v>
      </c>
    </row>
    <row r="200" spans="2:65" s="12" customFormat="1" ht="22.5" x14ac:dyDescent="0.2">
      <c r="B200" s="153"/>
      <c r="D200" s="149" t="s">
        <v>176</v>
      </c>
      <c r="E200" s="154" t="s">
        <v>1</v>
      </c>
      <c r="F200" s="155" t="s">
        <v>296</v>
      </c>
      <c r="H200" s="156">
        <v>25</v>
      </c>
      <c r="I200" s="157"/>
      <c r="L200" s="153"/>
      <c r="M200" s="158"/>
      <c r="T200" s="159"/>
      <c r="AT200" s="154" t="s">
        <v>176</v>
      </c>
      <c r="AU200" s="154" t="s">
        <v>83</v>
      </c>
      <c r="AV200" s="12" t="s">
        <v>83</v>
      </c>
      <c r="AW200" s="12" t="s">
        <v>30</v>
      </c>
      <c r="AX200" s="12" t="s">
        <v>73</v>
      </c>
      <c r="AY200" s="154" t="s">
        <v>165</v>
      </c>
    </row>
    <row r="201" spans="2:65" s="12" customFormat="1" ht="22.5" x14ac:dyDescent="0.2">
      <c r="B201" s="153"/>
      <c r="D201" s="149" t="s">
        <v>176</v>
      </c>
      <c r="E201" s="154" t="s">
        <v>1</v>
      </c>
      <c r="F201" s="155" t="s">
        <v>297</v>
      </c>
      <c r="H201" s="156">
        <v>26.7</v>
      </c>
      <c r="I201" s="157"/>
      <c r="L201" s="153"/>
      <c r="M201" s="158"/>
      <c r="T201" s="159"/>
      <c r="AT201" s="154" t="s">
        <v>176</v>
      </c>
      <c r="AU201" s="154" t="s">
        <v>83</v>
      </c>
      <c r="AV201" s="12" t="s">
        <v>83</v>
      </c>
      <c r="AW201" s="12" t="s">
        <v>30</v>
      </c>
      <c r="AX201" s="12" t="s">
        <v>73</v>
      </c>
      <c r="AY201" s="154" t="s">
        <v>165</v>
      </c>
    </row>
    <row r="202" spans="2:65" s="12" customFormat="1" ht="22.5" x14ac:dyDescent="0.2">
      <c r="B202" s="153"/>
      <c r="D202" s="149" t="s">
        <v>176</v>
      </c>
      <c r="E202" s="154" t="s">
        <v>1</v>
      </c>
      <c r="F202" s="155" t="s">
        <v>298</v>
      </c>
      <c r="H202" s="156">
        <v>10.25</v>
      </c>
      <c r="I202" s="157"/>
      <c r="L202" s="153"/>
      <c r="M202" s="158"/>
      <c r="T202" s="159"/>
      <c r="AT202" s="154" t="s">
        <v>176</v>
      </c>
      <c r="AU202" s="154" t="s">
        <v>83</v>
      </c>
      <c r="AV202" s="12" t="s">
        <v>83</v>
      </c>
      <c r="AW202" s="12" t="s">
        <v>30</v>
      </c>
      <c r="AX202" s="12" t="s">
        <v>73</v>
      </c>
      <c r="AY202" s="154" t="s">
        <v>165</v>
      </c>
    </row>
    <row r="203" spans="2:65" s="12" customFormat="1" ht="22.5" x14ac:dyDescent="0.2">
      <c r="B203" s="153"/>
      <c r="D203" s="149" t="s">
        <v>176</v>
      </c>
      <c r="E203" s="154" t="s">
        <v>1</v>
      </c>
      <c r="F203" s="155" t="s">
        <v>299</v>
      </c>
      <c r="H203" s="156">
        <v>24.5</v>
      </c>
      <c r="I203" s="157"/>
      <c r="L203" s="153"/>
      <c r="M203" s="158"/>
      <c r="T203" s="159"/>
      <c r="AT203" s="154" t="s">
        <v>176</v>
      </c>
      <c r="AU203" s="154" t="s">
        <v>83</v>
      </c>
      <c r="AV203" s="12" t="s">
        <v>83</v>
      </c>
      <c r="AW203" s="12" t="s">
        <v>30</v>
      </c>
      <c r="AX203" s="12" t="s">
        <v>73</v>
      </c>
      <c r="AY203" s="154" t="s">
        <v>165</v>
      </c>
    </row>
    <row r="204" spans="2:65" s="14" customFormat="1" x14ac:dyDescent="0.2">
      <c r="B204" s="177"/>
      <c r="D204" s="149" t="s">
        <v>176</v>
      </c>
      <c r="E204" s="178" t="s">
        <v>1</v>
      </c>
      <c r="F204" s="179" t="s">
        <v>241</v>
      </c>
      <c r="H204" s="180">
        <v>111.45</v>
      </c>
      <c r="I204" s="181"/>
      <c r="L204" s="177"/>
      <c r="M204" s="182"/>
      <c r="T204" s="183"/>
      <c r="AT204" s="178" t="s">
        <v>176</v>
      </c>
      <c r="AU204" s="178" t="s">
        <v>83</v>
      </c>
      <c r="AV204" s="14" t="s">
        <v>183</v>
      </c>
      <c r="AW204" s="14" t="s">
        <v>30</v>
      </c>
      <c r="AX204" s="14" t="s">
        <v>73</v>
      </c>
      <c r="AY204" s="178" t="s">
        <v>165</v>
      </c>
    </row>
    <row r="205" spans="2:65" s="12" customFormat="1" x14ac:dyDescent="0.2">
      <c r="B205" s="153"/>
      <c r="D205" s="149" t="s">
        <v>176</v>
      </c>
      <c r="E205" s="154" t="s">
        <v>1</v>
      </c>
      <c r="F205" s="155" t="s">
        <v>300</v>
      </c>
      <c r="H205" s="156">
        <v>0.111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165</v>
      </c>
    </row>
    <row r="206" spans="2:65" s="1" customFormat="1" ht="16.5" customHeight="1" x14ac:dyDescent="0.2">
      <c r="B206" s="32"/>
      <c r="C206" s="136" t="s">
        <v>7</v>
      </c>
      <c r="D206" s="136" t="s">
        <v>167</v>
      </c>
      <c r="E206" s="137" t="s">
        <v>301</v>
      </c>
      <c r="F206" s="138" t="s">
        <v>302</v>
      </c>
      <c r="G206" s="139" t="s">
        <v>303</v>
      </c>
      <c r="H206" s="140">
        <v>8308.3790000000008</v>
      </c>
      <c r="I206" s="141"/>
      <c r="J206" s="142">
        <f>ROUND(I206*H206,2)</f>
        <v>0</v>
      </c>
      <c r="K206" s="138" t="s">
        <v>1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304</v>
      </c>
    </row>
    <row r="207" spans="2:65" s="1" customFormat="1" x14ac:dyDescent="0.2">
      <c r="B207" s="32"/>
      <c r="D207" s="149" t="s">
        <v>174</v>
      </c>
      <c r="F207" s="150" t="s">
        <v>302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" customFormat="1" ht="16.5" customHeight="1" x14ac:dyDescent="0.2">
      <c r="B208" s="32"/>
      <c r="C208" s="136" t="s">
        <v>305</v>
      </c>
      <c r="D208" s="136" t="s">
        <v>167</v>
      </c>
      <c r="E208" s="137" t="s">
        <v>306</v>
      </c>
      <c r="F208" s="138" t="s">
        <v>307</v>
      </c>
      <c r="G208" s="139" t="s">
        <v>303</v>
      </c>
      <c r="H208" s="140">
        <v>8308.3790000000008</v>
      </c>
      <c r="I208" s="141"/>
      <c r="J208" s="142">
        <f>ROUND(I208*H208,2)</f>
        <v>0</v>
      </c>
      <c r="K208" s="138" t="s">
        <v>1</v>
      </c>
      <c r="L208" s="32"/>
      <c r="M208" s="143" t="s">
        <v>1</v>
      </c>
      <c r="N208" s="144" t="s">
        <v>38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172</v>
      </c>
      <c r="AT208" s="147" t="s">
        <v>167</v>
      </c>
      <c r="AU208" s="147" t="s">
        <v>83</v>
      </c>
      <c r="AY208" s="17" t="s">
        <v>165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81</v>
      </c>
      <c r="BK208" s="148">
        <f>ROUND(I208*H208,2)</f>
        <v>0</v>
      </c>
      <c r="BL208" s="17" t="s">
        <v>172</v>
      </c>
      <c r="BM208" s="147" t="s">
        <v>308</v>
      </c>
    </row>
    <row r="209" spans="2:65" s="1" customFormat="1" x14ac:dyDescent="0.2">
      <c r="B209" s="32"/>
      <c r="D209" s="149" t="s">
        <v>174</v>
      </c>
      <c r="F209" s="150" t="s">
        <v>307</v>
      </c>
      <c r="I209" s="151"/>
      <c r="L209" s="32"/>
      <c r="M209" s="152"/>
      <c r="T209" s="56"/>
      <c r="AT209" s="17" t="s">
        <v>174</v>
      </c>
      <c r="AU209" s="17" t="s">
        <v>83</v>
      </c>
    </row>
    <row r="210" spans="2:65" s="1" customFormat="1" ht="24.2" customHeight="1" x14ac:dyDescent="0.2">
      <c r="B210" s="32"/>
      <c r="C210" s="136" t="s">
        <v>309</v>
      </c>
      <c r="D210" s="136" t="s">
        <v>167</v>
      </c>
      <c r="E210" s="137" t="s">
        <v>310</v>
      </c>
      <c r="F210" s="138" t="s">
        <v>311</v>
      </c>
      <c r="G210" s="139" t="s">
        <v>246</v>
      </c>
      <c r="H210" s="140">
        <v>0.13200000000000001</v>
      </c>
      <c r="I210" s="141"/>
      <c r="J210" s="142">
        <f>ROUND(I210*H210,2)</f>
        <v>0</v>
      </c>
      <c r="K210" s="138" t="s">
        <v>171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312</v>
      </c>
    </row>
    <row r="211" spans="2:65" s="1" customFormat="1" ht="107.25" x14ac:dyDescent="0.2">
      <c r="B211" s="32"/>
      <c r="D211" s="149" t="s">
        <v>174</v>
      </c>
      <c r="F211" s="150" t="s">
        <v>313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" customFormat="1" ht="33" customHeight="1" x14ac:dyDescent="0.2">
      <c r="B212" s="32"/>
      <c r="C212" s="136" t="s">
        <v>314</v>
      </c>
      <c r="D212" s="136" t="s">
        <v>167</v>
      </c>
      <c r="E212" s="137" t="s">
        <v>315</v>
      </c>
      <c r="F212" s="138" t="s">
        <v>316</v>
      </c>
      <c r="G212" s="139" t="s">
        <v>317</v>
      </c>
      <c r="H212" s="140">
        <v>30</v>
      </c>
      <c r="I212" s="141"/>
      <c r="J212" s="142">
        <f>ROUND(I212*H212,2)</f>
        <v>0</v>
      </c>
      <c r="K212" s="138" t="s">
        <v>171</v>
      </c>
      <c r="L212" s="32"/>
      <c r="M212" s="143" t="s">
        <v>1</v>
      </c>
      <c r="N212" s="144" t="s">
        <v>38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172</v>
      </c>
      <c r="AT212" s="147" t="s">
        <v>167</v>
      </c>
      <c r="AU212" s="147" t="s">
        <v>83</v>
      </c>
      <c r="AY212" s="17" t="s">
        <v>165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81</v>
      </c>
      <c r="BK212" s="148">
        <f>ROUND(I212*H212,2)</f>
        <v>0</v>
      </c>
      <c r="BL212" s="17" t="s">
        <v>172</v>
      </c>
      <c r="BM212" s="147" t="s">
        <v>318</v>
      </c>
    </row>
    <row r="213" spans="2:65" s="1" customFormat="1" ht="97.5" x14ac:dyDescent="0.2">
      <c r="B213" s="32"/>
      <c r="D213" s="149" t="s">
        <v>174</v>
      </c>
      <c r="F213" s="150" t="s">
        <v>319</v>
      </c>
      <c r="I213" s="151"/>
      <c r="L213" s="32"/>
      <c r="M213" s="152"/>
      <c r="T213" s="56"/>
      <c r="AT213" s="17" t="s">
        <v>174</v>
      </c>
      <c r="AU213" s="17" t="s">
        <v>83</v>
      </c>
    </row>
    <row r="214" spans="2:65" s="12" customFormat="1" x14ac:dyDescent="0.2">
      <c r="B214" s="153"/>
      <c r="D214" s="149" t="s">
        <v>176</v>
      </c>
      <c r="E214" s="154" t="s">
        <v>1</v>
      </c>
      <c r="F214" s="155" t="s">
        <v>320</v>
      </c>
      <c r="H214" s="156">
        <v>10</v>
      </c>
      <c r="I214" s="157"/>
      <c r="L214" s="153"/>
      <c r="M214" s="158"/>
      <c r="T214" s="159"/>
      <c r="AT214" s="154" t="s">
        <v>176</v>
      </c>
      <c r="AU214" s="154" t="s">
        <v>83</v>
      </c>
      <c r="AV214" s="12" t="s">
        <v>83</v>
      </c>
      <c r="AW214" s="12" t="s">
        <v>30</v>
      </c>
      <c r="AX214" s="12" t="s">
        <v>73</v>
      </c>
      <c r="AY214" s="154" t="s">
        <v>165</v>
      </c>
    </row>
    <row r="215" spans="2:65" s="12" customFormat="1" x14ac:dyDescent="0.2">
      <c r="B215" s="153"/>
      <c r="D215" s="149" t="s">
        <v>176</v>
      </c>
      <c r="E215" s="154" t="s">
        <v>1</v>
      </c>
      <c r="F215" s="155" t="s">
        <v>321</v>
      </c>
      <c r="H215" s="156">
        <v>10</v>
      </c>
      <c r="I215" s="157"/>
      <c r="L215" s="153"/>
      <c r="M215" s="158"/>
      <c r="T215" s="159"/>
      <c r="AT215" s="154" t="s">
        <v>176</v>
      </c>
      <c r="AU215" s="154" t="s">
        <v>83</v>
      </c>
      <c r="AV215" s="12" t="s">
        <v>83</v>
      </c>
      <c r="AW215" s="12" t="s">
        <v>30</v>
      </c>
      <c r="AX215" s="12" t="s">
        <v>73</v>
      </c>
      <c r="AY215" s="154" t="s">
        <v>165</v>
      </c>
    </row>
    <row r="216" spans="2:65" s="12" customFormat="1" ht="22.5" x14ac:dyDescent="0.2">
      <c r="B216" s="153"/>
      <c r="D216" s="149" t="s">
        <v>176</v>
      </c>
      <c r="E216" s="154" t="s">
        <v>1</v>
      </c>
      <c r="F216" s="155" t="s">
        <v>322</v>
      </c>
      <c r="H216" s="156">
        <v>10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73</v>
      </c>
      <c r="AY216" s="154" t="s">
        <v>165</v>
      </c>
    </row>
    <row r="217" spans="2:65" s="13" customFormat="1" x14ac:dyDescent="0.2">
      <c r="B217" s="160"/>
      <c r="D217" s="149" t="s">
        <v>176</v>
      </c>
      <c r="E217" s="161" t="s">
        <v>1</v>
      </c>
      <c r="F217" s="162" t="s">
        <v>189</v>
      </c>
      <c r="H217" s="163">
        <v>30</v>
      </c>
      <c r="I217" s="164"/>
      <c r="L217" s="160"/>
      <c r="M217" s="165"/>
      <c r="T217" s="166"/>
      <c r="AT217" s="161" t="s">
        <v>176</v>
      </c>
      <c r="AU217" s="161" t="s">
        <v>83</v>
      </c>
      <c r="AV217" s="13" t="s">
        <v>172</v>
      </c>
      <c r="AW217" s="13" t="s">
        <v>30</v>
      </c>
      <c r="AX217" s="13" t="s">
        <v>81</v>
      </c>
      <c r="AY217" s="161" t="s">
        <v>165</v>
      </c>
    </row>
    <row r="218" spans="2:65" s="1" customFormat="1" ht="24.2" customHeight="1" x14ac:dyDescent="0.2">
      <c r="B218" s="32"/>
      <c r="C218" s="136" t="s">
        <v>323</v>
      </c>
      <c r="D218" s="136" t="s">
        <v>167</v>
      </c>
      <c r="E218" s="137" t="s">
        <v>324</v>
      </c>
      <c r="F218" s="138" t="s">
        <v>325</v>
      </c>
      <c r="G218" s="139" t="s">
        <v>317</v>
      </c>
      <c r="H218" s="140">
        <v>30</v>
      </c>
      <c r="I218" s="141"/>
      <c r="J218" s="142">
        <f>ROUND(I218*H218,2)</f>
        <v>0</v>
      </c>
      <c r="K218" s="138" t="s">
        <v>171</v>
      </c>
      <c r="L218" s="32"/>
      <c r="M218" s="143" t="s">
        <v>1</v>
      </c>
      <c r="N218" s="144" t="s">
        <v>38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172</v>
      </c>
      <c r="AT218" s="147" t="s">
        <v>167</v>
      </c>
      <c r="AU218" s="147" t="s">
        <v>83</v>
      </c>
      <c r="AY218" s="17" t="s">
        <v>165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81</v>
      </c>
      <c r="BK218" s="148">
        <f>ROUND(I218*H218,2)</f>
        <v>0</v>
      </c>
      <c r="BL218" s="17" t="s">
        <v>172</v>
      </c>
      <c r="BM218" s="147" t="s">
        <v>326</v>
      </c>
    </row>
    <row r="219" spans="2:65" s="1" customFormat="1" ht="68.25" x14ac:dyDescent="0.2">
      <c r="B219" s="32"/>
      <c r="D219" s="149" t="s">
        <v>174</v>
      </c>
      <c r="F219" s="150" t="s">
        <v>327</v>
      </c>
      <c r="I219" s="151"/>
      <c r="L219" s="32"/>
      <c r="M219" s="152"/>
      <c r="T219" s="56"/>
      <c r="AT219" s="17" t="s">
        <v>174</v>
      </c>
      <c r="AU219" s="17" t="s">
        <v>83</v>
      </c>
    </row>
    <row r="220" spans="2:65" s="1" customFormat="1" ht="24.2" customHeight="1" x14ac:dyDescent="0.2">
      <c r="B220" s="32"/>
      <c r="C220" s="136" t="s">
        <v>328</v>
      </c>
      <c r="D220" s="136" t="s">
        <v>167</v>
      </c>
      <c r="E220" s="137" t="s">
        <v>329</v>
      </c>
      <c r="F220" s="138" t="s">
        <v>330</v>
      </c>
      <c r="G220" s="139" t="s">
        <v>303</v>
      </c>
      <c r="H220" s="140">
        <v>16616.8</v>
      </c>
      <c r="I220" s="141"/>
      <c r="J220" s="142">
        <f>ROUND(I220*H220,2)</f>
        <v>0</v>
      </c>
      <c r="K220" s="138" t="s">
        <v>171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172</v>
      </c>
      <c r="AT220" s="147" t="s">
        <v>167</v>
      </c>
      <c r="AU220" s="147" t="s">
        <v>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331</v>
      </c>
    </row>
    <row r="221" spans="2:65" s="1" customFormat="1" ht="68.25" x14ac:dyDescent="0.2">
      <c r="B221" s="32"/>
      <c r="D221" s="149" t="s">
        <v>174</v>
      </c>
      <c r="F221" s="150" t="s">
        <v>332</v>
      </c>
      <c r="I221" s="151"/>
      <c r="L221" s="32"/>
      <c r="M221" s="152"/>
      <c r="T221" s="56"/>
      <c r="AT221" s="17" t="s">
        <v>174</v>
      </c>
      <c r="AU221" s="17" t="s">
        <v>83</v>
      </c>
    </row>
    <row r="222" spans="2:65" s="12" customFormat="1" ht="22.5" x14ac:dyDescent="0.2">
      <c r="B222" s="153"/>
      <c r="D222" s="149" t="s">
        <v>176</v>
      </c>
      <c r="E222" s="154" t="s">
        <v>1</v>
      </c>
      <c r="F222" s="155" t="s">
        <v>333</v>
      </c>
      <c r="H222" s="156">
        <v>1585.3</v>
      </c>
      <c r="I222" s="157"/>
      <c r="L222" s="153"/>
      <c r="M222" s="158"/>
      <c r="T222" s="159"/>
      <c r="AT222" s="154" t="s">
        <v>176</v>
      </c>
      <c r="AU222" s="154" t="s">
        <v>83</v>
      </c>
      <c r="AV222" s="12" t="s">
        <v>83</v>
      </c>
      <c r="AW222" s="12" t="s">
        <v>30</v>
      </c>
      <c r="AX222" s="12" t="s">
        <v>73</v>
      </c>
      <c r="AY222" s="154" t="s">
        <v>165</v>
      </c>
    </row>
    <row r="223" spans="2:65" s="12" customFormat="1" ht="22.5" x14ac:dyDescent="0.2">
      <c r="B223" s="153"/>
      <c r="D223" s="149" t="s">
        <v>176</v>
      </c>
      <c r="E223" s="154" t="s">
        <v>1</v>
      </c>
      <c r="F223" s="155" t="s">
        <v>334</v>
      </c>
      <c r="H223" s="156">
        <v>211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73</v>
      </c>
      <c r="AY223" s="154" t="s">
        <v>165</v>
      </c>
    </row>
    <row r="224" spans="2:65" s="12" customFormat="1" ht="22.5" x14ac:dyDescent="0.2">
      <c r="B224" s="153"/>
      <c r="D224" s="149" t="s">
        <v>176</v>
      </c>
      <c r="E224" s="154" t="s">
        <v>1</v>
      </c>
      <c r="F224" s="155" t="s">
        <v>335</v>
      </c>
      <c r="H224" s="156">
        <v>387</v>
      </c>
      <c r="I224" s="157"/>
      <c r="L224" s="153"/>
      <c r="M224" s="158"/>
      <c r="T224" s="159"/>
      <c r="AT224" s="154" t="s">
        <v>176</v>
      </c>
      <c r="AU224" s="154" t="s">
        <v>83</v>
      </c>
      <c r="AV224" s="12" t="s">
        <v>83</v>
      </c>
      <c r="AW224" s="12" t="s">
        <v>30</v>
      </c>
      <c r="AX224" s="12" t="s">
        <v>73</v>
      </c>
      <c r="AY224" s="154" t="s">
        <v>165</v>
      </c>
    </row>
    <row r="225" spans="2:65" s="12" customFormat="1" ht="22.5" x14ac:dyDescent="0.2">
      <c r="B225" s="153"/>
      <c r="D225" s="149" t="s">
        <v>176</v>
      </c>
      <c r="E225" s="154" t="s">
        <v>1</v>
      </c>
      <c r="F225" s="155" t="s">
        <v>336</v>
      </c>
      <c r="H225" s="156">
        <v>9</v>
      </c>
      <c r="I225" s="157"/>
      <c r="L225" s="153"/>
      <c r="M225" s="158"/>
      <c r="T225" s="159"/>
      <c r="AT225" s="154" t="s">
        <v>176</v>
      </c>
      <c r="AU225" s="154" t="s">
        <v>83</v>
      </c>
      <c r="AV225" s="12" t="s">
        <v>83</v>
      </c>
      <c r="AW225" s="12" t="s">
        <v>30</v>
      </c>
      <c r="AX225" s="12" t="s">
        <v>73</v>
      </c>
      <c r="AY225" s="154" t="s">
        <v>165</v>
      </c>
    </row>
    <row r="226" spans="2:65" s="12" customFormat="1" x14ac:dyDescent="0.2">
      <c r="B226" s="153"/>
      <c r="D226" s="149" t="s">
        <v>176</v>
      </c>
      <c r="E226" s="154" t="s">
        <v>1</v>
      </c>
      <c r="F226" s="155" t="s">
        <v>337</v>
      </c>
      <c r="H226" s="156">
        <v>6</v>
      </c>
      <c r="I226" s="157"/>
      <c r="L226" s="153"/>
      <c r="M226" s="158"/>
      <c r="T226" s="159"/>
      <c r="AT226" s="154" t="s">
        <v>176</v>
      </c>
      <c r="AU226" s="154" t="s">
        <v>83</v>
      </c>
      <c r="AV226" s="12" t="s">
        <v>83</v>
      </c>
      <c r="AW226" s="12" t="s">
        <v>30</v>
      </c>
      <c r="AX226" s="12" t="s">
        <v>73</v>
      </c>
      <c r="AY226" s="154" t="s">
        <v>165</v>
      </c>
    </row>
    <row r="227" spans="2:65" s="12" customFormat="1" ht="22.5" x14ac:dyDescent="0.2">
      <c r="B227" s="153"/>
      <c r="D227" s="149" t="s">
        <v>176</v>
      </c>
      <c r="E227" s="154" t="s">
        <v>1</v>
      </c>
      <c r="F227" s="155" t="s">
        <v>338</v>
      </c>
      <c r="H227" s="156">
        <v>4567.6000000000004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73</v>
      </c>
      <c r="AY227" s="154" t="s">
        <v>165</v>
      </c>
    </row>
    <row r="228" spans="2:65" s="12" customFormat="1" ht="22.5" x14ac:dyDescent="0.2">
      <c r="B228" s="153"/>
      <c r="D228" s="149" t="s">
        <v>176</v>
      </c>
      <c r="E228" s="154" t="s">
        <v>1</v>
      </c>
      <c r="F228" s="155" t="s">
        <v>339</v>
      </c>
      <c r="H228" s="156">
        <v>4.4000000000000004</v>
      </c>
      <c r="I228" s="157"/>
      <c r="L228" s="153"/>
      <c r="M228" s="158"/>
      <c r="T228" s="159"/>
      <c r="AT228" s="154" t="s">
        <v>176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165</v>
      </c>
    </row>
    <row r="229" spans="2:65" s="12" customFormat="1" ht="22.5" x14ac:dyDescent="0.2">
      <c r="B229" s="153"/>
      <c r="D229" s="149" t="s">
        <v>176</v>
      </c>
      <c r="E229" s="154" t="s">
        <v>1</v>
      </c>
      <c r="F229" s="155" t="s">
        <v>340</v>
      </c>
      <c r="H229" s="156">
        <v>1538.1</v>
      </c>
      <c r="I229" s="157"/>
      <c r="L229" s="153"/>
      <c r="M229" s="158"/>
      <c r="T229" s="159"/>
      <c r="AT229" s="154" t="s">
        <v>176</v>
      </c>
      <c r="AU229" s="154" t="s">
        <v>83</v>
      </c>
      <c r="AV229" s="12" t="s">
        <v>83</v>
      </c>
      <c r="AW229" s="12" t="s">
        <v>30</v>
      </c>
      <c r="AX229" s="12" t="s">
        <v>73</v>
      </c>
      <c r="AY229" s="154" t="s">
        <v>165</v>
      </c>
    </row>
    <row r="230" spans="2:65" s="14" customFormat="1" x14ac:dyDescent="0.2">
      <c r="B230" s="177"/>
      <c r="D230" s="149" t="s">
        <v>176</v>
      </c>
      <c r="E230" s="178" t="s">
        <v>1</v>
      </c>
      <c r="F230" s="179" t="s">
        <v>241</v>
      </c>
      <c r="H230" s="180">
        <v>8308.4</v>
      </c>
      <c r="I230" s="181"/>
      <c r="L230" s="177"/>
      <c r="M230" s="182"/>
      <c r="T230" s="183"/>
      <c r="AT230" s="178" t="s">
        <v>176</v>
      </c>
      <c r="AU230" s="178" t="s">
        <v>83</v>
      </c>
      <c r="AV230" s="14" t="s">
        <v>183</v>
      </c>
      <c r="AW230" s="14" t="s">
        <v>30</v>
      </c>
      <c r="AX230" s="14" t="s">
        <v>73</v>
      </c>
      <c r="AY230" s="178" t="s">
        <v>165</v>
      </c>
    </row>
    <row r="231" spans="2:65" s="12" customFormat="1" x14ac:dyDescent="0.2">
      <c r="B231" s="153"/>
      <c r="D231" s="149" t="s">
        <v>176</v>
      </c>
      <c r="E231" s="154" t="s">
        <v>1</v>
      </c>
      <c r="F231" s="155" t="s">
        <v>341</v>
      </c>
      <c r="H231" s="156">
        <v>16616.8</v>
      </c>
      <c r="I231" s="157"/>
      <c r="L231" s="153"/>
      <c r="M231" s="158"/>
      <c r="T231" s="159"/>
      <c r="AT231" s="154" t="s">
        <v>176</v>
      </c>
      <c r="AU231" s="154" t="s">
        <v>83</v>
      </c>
      <c r="AV231" s="12" t="s">
        <v>83</v>
      </c>
      <c r="AW231" s="12" t="s">
        <v>30</v>
      </c>
      <c r="AX231" s="12" t="s">
        <v>81</v>
      </c>
      <c r="AY231" s="154" t="s">
        <v>165</v>
      </c>
    </row>
    <row r="232" spans="2:65" s="1" customFormat="1" ht="16.5" customHeight="1" x14ac:dyDescent="0.2">
      <c r="B232" s="32"/>
      <c r="C232" s="136" t="s">
        <v>342</v>
      </c>
      <c r="D232" s="136" t="s">
        <v>167</v>
      </c>
      <c r="E232" s="137" t="s">
        <v>343</v>
      </c>
      <c r="F232" s="138" t="s">
        <v>344</v>
      </c>
      <c r="G232" s="139" t="s">
        <v>317</v>
      </c>
      <c r="H232" s="140">
        <v>832</v>
      </c>
      <c r="I232" s="141"/>
      <c r="J232" s="142">
        <f>ROUND(I232*H232,2)</f>
        <v>0</v>
      </c>
      <c r="K232" s="138" t="s">
        <v>171</v>
      </c>
      <c r="L232" s="32"/>
      <c r="M232" s="143" t="s">
        <v>1</v>
      </c>
      <c r="N232" s="144" t="s">
        <v>38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172</v>
      </c>
      <c r="AT232" s="147" t="s">
        <v>167</v>
      </c>
      <c r="AU232" s="147" t="s">
        <v>83</v>
      </c>
      <c r="AY232" s="17" t="s">
        <v>165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81</v>
      </c>
      <c r="BK232" s="148">
        <f>ROUND(I232*H232,2)</f>
        <v>0</v>
      </c>
      <c r="BL232" s="17" t="s">
        <v>172</v>
      </c>
      <c r="BM232" s="147" t="s">
        <v>345</v>
      </c>
    </row>
    <row r="233" spans="2:65" s="1" customFormat="1" ht="29.25" x14ac:dyDescent="0.2">
      <c r="B233" s="32"/>
      <c r="D233" s="149" t="s">
        <v>174</v>
      </c>
      <c r="F233" s="150" t="s">
        <v>346</v>
      </c>
      <c r="I233" s="151"/>
      <c r="L233" s="32"/>
      <c r="M233" s="152"/>
      <c r="T233" s="56"/>
      <c r="AT233" s="17" t="s">
        <v>174</v>
      </c>
      <c r="AU233" s="17" t="s">
        <v>83</v>
      </c>
    </row>
    <row r="234" spans="2:65" s="12" customFormat="1" x14ac:dyDescent="0.2">
      <c r="B234" s="153"/>
      <c r="D234" s="149" t="s">
        <v>176</v>
      </c>
      <c r="E234" s="154" t="s">
        <v>1</v>
      </c>
      <c r="F234" s="155" t="s">
        <v>347</v>
      </c>
      <c r="H234" s="156">
        <v>832</v>
      </c>
      <c r="I234" s="157"/>
      <c r="L234" s="153"/>
      <c r="M234" s="158"/>
      <c r="T234" s="159"/>
      <c r="AT234" s="154" t="s">
        <v>176</v>
      </c>
      <c r="AU234" s="154" t="s">
        <v>83</v>
      </c>
      <c r="AV234" s="12" t="s">
        <v>83</v>
      </c>
      <c r="AW234" s="12" t="s">
        <v>30</v>
      </c>
      <c r="AX234" s="12" t="s">
        <v>81</v>
      </c>
      <c r="AY234" s="154" t="s">
        <v>165</v>
      </c>
    </row>
    <row r="235" spans="2:65" s="1" customFormat="1" ht="21.75" customHeight="1" x14ac:dyDescent="0.2">
      <c r="B235" s="32"/>
      <c r="C235" s="167" t="s">
        <v>348</v>
      </c>
      <c r="D235" s="167" t="s">
        <v>205</v>
      </c>
      <c r="E235" s="168" t="s">
        <v>349</v>
      </c>
      <c r="F235" s="169" t="s">
        <v>350</v>
      </c>
      <c r="G235" s="170" t="s">
        <v>317</v>
      </c>
      <c r="H235" s="171">
        <v>27168</v>
      </c>
      <c r="I235" s="172"/>
      <c r="J235" s="173">
        <f>ROUND(I235*H235,2)</f>
        <v>0</v>
      </c>
      <c r="K235" s="169" t="s">
        <v>171</v>
      </c>
      <c r="L235" s="174"/>
      <c r="M235" s="175" t="s">
        <v>1</v>
      </c>
      <c r="N235" s="176" t="s">
        <v>38</v>
      </c>
      <c r="P235" s="145">
        <f>O235*H235</f>
        <v>0</v>
      </c>
      <c r="Q235" s="145">
        <v>1.8000000000000001E-4</v>
      </c>
      <c r="R235" s="145">
        <f>Q235*H235</f>
        <v>4.8902400000000004</v>
      </c>
      <c r="S235" s="145">
        <v>0</v>
      </c>
      <c r="T235" s="146">
        <f>S235*H235</f>
        <v>0</v>
      </c>
      <c r="AR235" s="147" t="s">
        <v>209</v>
      </c>
      <c r="AT235" s="147" t="s">
        <v>205</v>
      </c>
      <c r="AU235" s="147" t="s">
        <v>83</v>
      </c>
      <c r="AY235" s="17" t="s">
        <v>165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172</v>
      </c>
      <c r="BM235" s="147" t="s">
        <v>351</v>
      </c>
    </row>
    <row r="236" spans="2:65" s="1" customFormat="1" x14ac:dyDescent="0.2">
      <c r="B236" s="32"/>
      <c r="D236" s="149" t="s">
        <v>174</v>
      </c>
      <c r="F236" s="150" t="s">
        <v>350</v>
      </c>
      <c r="I236" s="151"/>
      <c r="L236" s="32"/>
      <c r="M236" s="152"/>
      <c r="T236" s="56"/>
      <c r="AT236" s="17" t="s">
        <v>174</v>
      </c>
      <c r="AU236" s="17" t="s">
        <v>83</v>
      </c>
    </row>
    <row r="237" spans="2:65" s="12" customFormat="1" ht="22.5" x14ac:dyDescent="0.2">
      <c r="B237" s="153"/>
      <c r="D237" s="149" t="s">
        <v>176</v>
      </c>
      <c r="E237" s="154" t="s">
        <v>1</v>
      </c>
      <c r="F237" s="155" t="s">
        <v>352</v>
      </c>
      <c r="H237" s="156">
        <v>2600</v>
      </c>
      <c r="I237" s="157"/>
      <c r="L237" s="153"/>
      <c r="M237" s="158"/>
      <c r="T237" s="159"/>
      <c r="AT237" s="154" t="s">
        <v>176</v>
      </c>
      <c r="AU237" s="154" t="s">
        <v>83</v>
      </c>
      <c r="AV237" s="12" t="s">
        <v>83</v>
      </c>
      <c r="AW237" s="12" t="s">
        <v>30</v>
      </c>
      <c r="AX237" s="12" t="s">
        <v>73</v>
      </c>
      <c r="AY237" s="154" t="s">
        <v>165</v>
      </c>
    </row>
    <row r="238" spans="2:65" s="12" customFormat="1" ht="22.5" x14ac:dyDescent="0.2">
      <c r="B238" s="153"/>
      <c r="D238" s="149" t="s">
        <v>176</v>
      </c>
      <c r="E238" s="154" t="s">
        <v>1</v>
      </c>
      <c r="F238" s="155" t="s">
        <v>353</v>
      </c>
      <c r="H238" s="156">
        <v>347</v>
      </c>
      <c r="I238" s="157"/>
      <c r="L238" s="153"/>
      <c r="M238" s="158"/>
      <c r="T238" s="159"/>
      <c r="AT238" s="154" t="s">
        <v>176</v>
      </c>
      <c r="AU238" s="154" t="s">
        <v>83</v>
      </c>
      <c r="AV238" s="12" t="s">
        <v>83</v>
      </c>
      <c r="AW238" s="12" t="s">
        <v>30</v>
      </c>
      <c r="AX238" s="12" t="s">
        <v>73</v>
      </c>
      <c r="AY238" s="154" t="s">
        <v>165</v>
      </c>
    </row>
    <row r="239" spans="2:65" s="12" customFormat="1" ht="22.5" x14ac:dyDescent="0.2">
      <c r="B239" s="153"/>
      <c r="D239" s="149" t="s">
        <v>176</v>
      </c>
      <c r="E239" s="154" t="s">
        <v>1</v>
      </c>
      <c r="F239" s="155" t="s">
        <v>354</v>
      </c>
      <c r="H239" s="156">
        <v>589</v>
      </c>
      <c r="I239" s="157"/>
      <c r="L239" s="153"/>
      <c r="M239" s="158"/>
      <c r="T239" s="159"/>
      <c r="AT239" s="154" t="s">
        <v>176</v>
      </c>
      <c r="AU239" s="154" t="s">
        <v>83</v>
      </c>
      <c r="AV239" s="12" t="s">
        <v>83</v>
      </c>
      <c r="AW239" s="12" t="s">
        <v>30</v>
      </c>
      <c r="AX239" s="12" t="s">
        <v>73</v>
      </c>
      <c r="AY239" s="154" t="s">
        <v>165</v>
      </c>
    </row>
    <row r="240" spans="2:65" s="12" customFormat="1" ht="22.5" x14ac:dyDescent="0.2">
      <c r="B240" s="153"/>
      <c r="D240" s="149" t="s">
        <v>176</v>
      </c>
      <c r="E240" s="154" t="s">
        <v>1</v>
      </c>
      <c r="F240" s="155" t="s">
        <v>355</v>
      </c>
      <c r="H240" s="156">
        <v>16</v>
      </c>
      <c r="I240" s="157"/>
      <c r="L240" s="153"/>
      <c r="M240" s="158"/>
      <c r="T240" s="159"/>
      <c r="AT240" s="154" t="s">
        <v>176</v>
      </c>
      <c r="AU240" s="154" t="s">
        <v>83</v>
      </c>
      <c r="AV240" s="12" t="s">
        <v>83</v>
      </c>
      <c r="AW240" s="12" t="s">
        <v>30</v>
      </c>
      <c r="AX240" s="12" t="s">
        <v>73</v>
      </c>
      <c r="AY240" s="154" t="s">
        <v>165</v>
      </c>
    </row>
    <row r="241" spans="2:65" s="12" customFormat="1" x14ac:dyDescent="0.2">
      <c r="B241" s="153"/>
      <c r="D241" s="149" t="s">
        <v>176</v>
      </c>
      <c r="E241" s="154" t="s">
        <v>1</v>
      </c>
      <c r="F241" s="155" t="s">
        <v>356</v>
      </c>
      <c r="H241" s="156">
        <v>10</v>
      </c>
      <c r="I241" s="157"/>
      <c r="L241" s="153"/>
      <c r="M241" s="158"/>
      <c r="T241" s="159"/>
      <c r="AT241" s="154" t="s">
        <v>176</v>
      </c>
      <c r="AU241" s="154" t="s">
        <v>83</v>
      </c>
      <c r="AV241" s="12" t="s">
        <v>83</v>
      </c>
      <c r="AW241" s="12" t="s">
        <v>30</v>
      </c>
      <c r="AX241" s="12" t="s">
        <v>73</v>
      </c>
      <c r="AY241" s="154" t="s">
        <v>165</v>
      </c>
    </row>
    <row r="242" spans="2:65" s="12" customFormat="1" ht="22.5" x14ac:dyDescent="0.2">
      <c r="B242" s="153"/>
      <c r="D242" s="149" t="s">
        <v>176</v>
      </c>
      <c r="E242" s="154" t="s">
        <v>1</v>
      </c>
      <c r="F242" s="155" t="s">
        <v>357</v>
      </c>
      <c r="H242" s="156">
        <v>7491</v>
      </c>
      <c r="I242" s="157"/>
      <c r="L242" s="153"/>
      <c r="M242" s="158"/>
      <c r="T242" s="159"/>
      <c r="AT242" s="154" t="s">
        <v>176</v>
      </c>
      <c r="AU242" s="154" t="s">
        <v>83</v>
      </c>
      <c r="AV242" s="12" t="s">
        <v>83</v>
      </c>
      <c r="AW242" s="12" t="s">
        <v>30</v>
      </c>
      <c r="AX242" s="12" t="s">
        <v>73</v>
      </c>
      <c r="AY242" s="154" t="s">
        <v>165</v>
      </c>
    </row>
    <row r="243" spans="2:65" s="12" customFormat="1" ht="22.5" x14ac:dyDescent="0.2">
      <c r="B243" s="153"/>
      <c r="D243" s="149" t="s">
        <v>176</v>
      </c>
      <c r="E243" s="154" t="s">
        <v>1</v>
      </c>
      <c r="F243" s="155" t="s">
        <v>358</v>
      </c>
      <c r="H243" s="156">
        <v>8</v>
      </c>
      <c r="I243" s="157"/>
      <c r="L243" s="153"/>
      <c r="M243" s="158"/>
      <c r="T243" s="159"/>
      <c r="AT243" s="154" t="s">
        <v>176</v>
      </c>
      <c r="AU243" s="154" t="s">
        <v>83</v>
      </c>
      <c r="AV243" s="12" t="s">
        <v>83</v>
      </c>
      <c r="AW243" s="12" t="s">
        <v>30</v>
      </c>
      <c r="AX243" s="12" t="s">
        <v>73</v>
      </c>
      <c r="AY243" s="154" t="s">
        <v>165</v>
      </c>
    </row>
    <row r="244" spans="2:65" s="12" customFormat="1" ht="22.5" x14ac:dyDescent="0.2">
      <c r="B244" s="153"/>
      <c r="D244" s="149" t="s">
        <v>176</v>
      </c>
      <c r="E244" s="154" t="s">
        <v>1</v>
      </c>
      <c r="F244" s="155" t="s">
        <v>359</v>
      </c>
      <c r="H244" s="156">
        <v>2523</v>
      </c>
      <c r="I244" s="157"/>
      <c r="L244" s="153"/>
      <c r="M244" s="158"/>
      <c r="T244" s="159"/>
      <c r="AT244" s="154" t="s">
        <v>176</v>
      </c>
      <c r="AU244" s="154" t="s">
        <v>83</v>
      </c>
      <c r="AV244" s="12" t="s">
        <v>83</v>
      </c>
      <c r="AW244" s="12" t="s">
        <v>30</v>
      </c>
      <c r="AX244" s="12" t="s">
        <v>73</v>
      </c>
      <c r="AY244" s="154" t="s">
        <v>165</v>
      </c>
    </row>
    <row r="245" spans="2:65" s="14" customFormat="1" x14ac:dyDescent="0.2">
      <c r="B245" s="177"/>
      <c r="D245" s="149" t="s">
        <v>176</v>
      </c>
      <c r="E245" s="178" t="s">
        <v>1</v>
      </c>
      <c r="F245" s="179" t="s">
        <v>241</v>
      </c>
      <c r="H245" s="180">
        <v>13584</v>
      </c>
      <c r="I245" s="181"/>
      <c r="L245" s="177"/>
      <c r="M245" s="182"/>
      <c r="T245" s="183"/>
      <c r="AT245" s="178" t="s">
        <v>176</v>
      </c>
      <c r="AU245" s="178" t="s">
        <v>83</v>
      </c>
      <c r="AV245" s="14" t="s">
        <v>183</v>
      </c>
      <c r="AW245" s="14" t="s">
        <v>30</v>
      </c>
      <c r="AX245" s="14" t="s">
        <v>73</v>
      </c>
      <c r="AY245" s="178" t="s">
        <v>165</v>
      </c>
    </row>
    <row r="246" spans="2:65" s="12" customFormat="1" x14ac:dyDescent="0.2">
      <c r="B246" s="153"/>
      <c r="D246" s="149" t="s">
        <v>176</v>
      </c>
      <c r="E246" s="154" t="s">
        <v>1</v>
      </c>
      <c r="F246" s="155" t="s">
        <v>360</v>
      </c>
      <c r="H246" s="156">
        <v>27168</v>
      </c>
      <c r="I246" s="157"/>
      <c r="L246" s="153"/>
      <c r="M246" s="158"/>
      <c r="T246" s="159"/>
      <c r="AT246" s="154" t="s">
        <v>176</v>
      </c>
      <c r="AU246" s="154" t="s">
        <v>83</v>
      </c>
      <c r="AV246" s="12" t="s">
        <v>83</v>
      </c>
      <c r="AW246" s="12" t="s">
        <v>30</v>
      </c>
      <c r="AX246" s="12" t="s">
        <v>81</v>
      </c>
      <c r="AY246" s="154" t="s">
        <v>165</v>
      </c>
    </row>
    <row r="247" spans="2:65" s="1" customFormat="1" ht="49.15" customHeight="1" x14ac:dyDescent="0.2">
      <c r="B247" s="32"/>
      <c r="C247" s="136" t="s">
        <v>361</v>
      </c>
      <c r="D247" s="136" t="s">
        <v>167</v>
      </c>
      <c r="E247" s="137" t="s">
        <v>362</v>
      </c>
      <c r="F247" s="138" t="s">
        <v>363</v>
      </c>
      <c r="G247" s="139" t="s">
        <v>238</v>
      </c>
      <c r="H247" s="140">
        <v>820.70399999999995</v>
      </c>
      <c r="I247" s="141"/>
      <c r="J247" s="142">
        <f>ROUND(I247*H247,2)</f>
        <v>0</v>
      </c>
      <c r="K247" s="138" t="s">
        <v>171</v>
      </c>
      <c r="L247" s="32"/>
      <c r="M247" s="143" t="s">
        <v>1</v>
      </c>
      <c r="N247" s="144" t="s">
        <v>38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273</v>
      </c>
      <c r="AT247" s="147" t="s">
        <v>167</v>
      </c>
      <c r="AU247" s="147" t="s">
        <v>83</v>
      </c>
      <c r="AY247" s="17" t="s">
        <v>165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81</v>
      </c>
      <c r="BK247" s="148">
        <f>ROUND(I247*H247,2)</f>
        <v>0</v>
      </c>
      <c r="BL247" s="17" t="s">
        <v>273</v>
      </c>
      <c r="BM247" s="147" t="s">
        <v>364</v>
      </c>
    </row>
    <row r="248" spans="2:65" s="1" customFormat="1" ht="68.25" x14ac:dyDescent="0.2">
      <c r="B248" s="32"/>
      <c r="D248" s="149" t="s">
        <v>174</v>
      </c>
      <c r="F248" s="150" t="s">
        <v>365</v>
      </c>
      <c r="I248" s="151"/>
      <c r="L248" s="32"/>
      <c r="M248" s="152"/>
      <c r="T248" s="56"/>
      <c r="AT248" s="17" t="s">
        <v>174</v>
      </c>
      <c r="AU248" s="17" t="s">
        <v>83</v>
      </c>
    </row>
    <row r="249" spans="2:65" s="12" customFormat="1" x14ac:dyDescent="0.2">
      <c r="B249" s="153"/>
      <c r="D249" s="149" t="s">
        <v>176</v>
      </c>
      <c r="E249" s="154" t="s">
        <v>1</v>
      </c>
      <c r="F249" s="155" t="s">
        <v>366</v>
      </c>
      <c r="H249" s="156">
        <v>820.70399999999995</v>
      </c>
      <c r="I249" s="157"/>
      <c r="L249" s="153"/>
      <c r="M249" s="158"/>
      <c r="T249" s="159"/>
      <c r="AT249" s="154" t="s">
        <v>176</v>
      </c>
      <c r="AU249" s="154" t="s">
        <v>83</v>
      </c>
      <c r="AV249" s="12" t="s">
        <v>83</v>
      </c>
      <c r="AW249" s="12" t="s">
        <v>30</v>
      </c>
      <c r="AX249" s="12" t="s">
        <v>73</v>
      </c>
      <c r="AY249" s="154" t="s">
        <v>165</v>
      </c>
    </row>
    <row r="250" spans="2:65" s="13" customFormat="1" x14ac:dyDescent="0.2">
      <c r="B250" s="160"/>
      <c r="D250" s="149" t="s">
        <v>176</v>
      </c>
      <c r="E250" s="161" t="s">
        <v>1</v>
      </c>
      <c r="F250" s="162" t="s">
        <v>189</v>
      </c>
      <c r="H250" s="163">
        <v>820.70399999999995</v>
      </c>
      <c r="I250" s="164"/>
      <c r="L250" s="160"/>
      <c r="M250" s="165"/>
      <c r="T250" s="166"/>
      <c r="AT250" s="161" t="s">
        <v>176</v>
      </c>
      <c r="AU250" s="161" t="s">
        <v>83</v>
      </c>
      <c r="AV250" s="13" t="s">
        <v>172</v>
      </c>
      <c r="AW250" s="13" t="s">
        <v>30</v>
      </c>
      <c r="AX250" s="13" t="s">
        <v>81</v>
      </c>
      <c r="AY250" s="161" t="s">
        <v>165</v>
      </c>
    </row>
    <row r="251" spans="2:65" s="1" customFormat="1" ht="16.5" customHeight="1" x14ac:dyDescent="0.2">
      <c r="B251" s="32"/>
      <c r="C251" s="136" t="s">
        <v>367</v>
      </c>
      <c r="D251" s="136" t="s">
        <v>167</v>
      </c>
      <c r="E251" s="137" t="s">
        <v>368</v>
      </c>
      <c r="F251" s="138" t="s">
        <v>369</v>
      </c>
      <c r="G251" s="139" t="s">
        <v>370</v>
      </c>
      <c r="H251" s="140">
        <v>12002</v>
      </c>
      <c r="I251" s="141"/>
      <c r="J251" s="142">
        <f>ROUND(I251*H251,2)</f>
        <v>0</v>
      </c>
      <c r="K251" s="138" t="s">
        <v>171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0</v>
      </c>
      <c r="R251" s="145">
        <f>Q251*H251</f>
        <v>0</v>
      </c>
      <c r="S251" s="145">
        <v>0</v>
      </c>
      <c r="T251" s="146">
        <f>S251*H251</f>
        <v>0</v>
      </c>
      <c r="AR251" s="147" t="s">
        <v>172</v>
      </c>
      <c r="AT251" s="147" t="s">
        <v>167</v>
      </c>
      <c r="AU251" s="147" t="s">
        <v>83</v>
      </c>
      <c r="AY251" s="17" t="s">
        <v>165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172</v>
      </c>
      <c r="BM251" s="147" t="s">
        <v>371</v>
      </c>
    </row>
    <row r="252" spans="2:65" s="1" customFormat="1" ht="48.75" x14ac:dyDescent="0.2">
      <c r="B252" s="32"/>
      <c r="D252" s="149" t="s">
        <v>174</v>
      </c>
      <c r="F252" s="150" t="s">
        <v>372</v>
      </c>
      <c r="I252" s="151"/>
      <c r="L252" s="32"/>
      <c r="M252" s="152"/>
      <c r="T252" s="56"/>
      <c r="AT252" s="17" t="s">
        <v>174</v>
      </c>
      <c r="AU252" s="17" t="s">
        <v>83</v>
      </c>
    </row>
    <row r="253" spans="2:65" s="12" customFormat="1" ht="22.5" x14ac:dyDescent="0.2">
      <c r="B253" s="153"/>
      <c r="D253" s="149" t="s">
        <v>176</v>
      </c>
      <c r="E253" s="154" t="s">
        <v>1</v>
      </c>
      <c r="F253" s="155" t="s">
        <v>373</v>
      </c>
      <c r="H253" s="156">
        <v>5123</v>
      </c>
      <c r="I253" s="157"/>
      <c r="L253" s="153"/>
      <c r="M253" s="158"/>
      <c r="T253" s="159"/>
      <c r="AT253" s="154" t="s">
        <v>176</v>
      </c>
      <c r="AU253" s="154" t="s">
        <v>83</v>
      </c>
      <c r="AV253" s="12" t="s">
        <v>83</v>
      </c>
      <c r="AW253" s="12" t="s">
        <v>30</v>
      </c>
      <c r="AX253" s="12" t="s">
        <v>73</v>
      </c>
      <c r="AY253" s="154" t="s">
        <v>165</v>
      </c>
    </row>
    <row r="254" spans="2:65" s="12" customFormat="1" ht="22.5" x14ac:dyDescent="0.2">
      <c r="B254" s="153"/>
      <c r="D254" s="149" t="s">
        <v>176</v>
      </c>
      <c r="E254" s="154" t="s">
        <v>1</v>
      </c>
      <c r="F254" s="155" t="s">
        <v>374</v>
      </c>
      <c r="H254" s="156">
        <v>784</v>
      </c>
      <c r="I254" s="157"/>
      <c r="L254" s="153"/>
      <c r="M254" s="158"/>
      <c r="T254" s="159"/>
      <c r="AT254" s="154" t="s">
        <v>176</v>
      </c>
      <c r="AU254" s="154" t="s">
        <v>83</v>
      </c>
      <c r="AV254" s="12" t="s">
        <v>83</v>
      </c>
      <c r="AW254" s="12" t="s">
        <v>30</v>
      </c>
      <c r="AX254" s="12" t="s">
        <v>73</v>
      </c>
      <c r="AY254" s="154" t="s">
        <v>165</v>
      </c>
    </row>
    <row r="255" spans="2:65" s="12" customFormat="1" ht="22.5" x14ac:dyDescent="0.2">
      <c r="B255" s="153"/>
      <c r="D255" s="149" t="s">
        <v>176</v>
      </c>
      <c r="E255" s="154" t="s">
        <v>1</v>
      </c>
      <c r="F255" s="155" t="s">
        <v>375</v>
      </c>
      <c r="H255" s="156">
        <v>64</v>
      </c>
      <c r="I255" s="157"/>
      <c r="L255" s="153"/>
      <c r="M255" s="158"/>
      <c r="T255" s="159"/>
      <c r="AT255" s="154" t="s">
        <v>176</v>
      </c>
      <c r="AU255" s="154" t="s">
        <v>83</v>
      </c>
      <c r="AV255" s="12" t="s">
        <v>83</v>
      </c>
      <c r="AW255" s="12" t="s">
        <v>30</v>
      </c>
      <c r="AX255" s="12" t="s">
        <v>73</v>
      </c>
      <c r="AY255" s="154" t="s">
        <v>165</v>
      </c>
    </row>
    <row r="256" spans="2:65" s="14" customFormat="1" x14ac:dyDescent="0.2">
      <c r="B256" s="177"/>
      <c r="D256" s="149" t="s">
        <v>176</v>
      </c>
      <c r="E256" s="178" t="s">
        <v>1</v>
      </c>
      <c r="F256" s="179" t="s">
        <v>241</v>
      </c>
      <c r="H256" s="180">
        <v>5971</v>
      </c>
      <c r="I256" s="181"/>
      <c r="L256" s="177"/>
      <c r="M256" s="182"/>
      <c r="T256" s="183"/>
      <c r="AT256" s="178" t="s">
        <v>176</v>
      </c>
      <c r="AU256" s="178" t="s">
        <v>83</v>
      </c>
      <c r="AV256" s="14" t="s">
        <v>183</v>
      </c>
      <c r="AW256" s="14" t="s">
        <v>30</v>
      </c>
      <c r="AX256" s="14" t="s">
        <v>73</v>
      </c>
      <c r="AY256" s="178" t="s">
        <v>165</v>
      </c>
    </row>
    <row r="257" spans="2:65" s="12" customFormat="1" x14ac:dyDescent="0.2">
      <c r="B257" s="153"/>
      <c r="D257" s="149" t="s">
        <v>176</v>
      </c>
      <c r="E257" s="154" t="s">
        <v>1</v>
      </c>
      <c r="F257" s="155" t="s">
        <v>376</v>
      </c>
      <c r="H257" s="156">
        <v>12002</v>
      </c>
      <c r="I257" s="157"/>
      <c r="L257" s="153"/>
      <c r="M257" s="158"/>
      <c r="T257" s="159"/>
      <c r="AT257" s="154" t="s">
        <v>176</v>
      </c>
      <c r="AU257" s="154" t="s">
        <v>83</v>
      </c>
      <c r="AV257" s="12" t="s">
        <v>83</v>
      </c>
      <c r="AW257" s="12" t="s">
        <v>30</v>
      </c>
      <c r="AX257" s="12" t="s">
        <v>81</v>
      </c>
      <c r="AY257" s="154" t="s">
        <v>165</v>
      </c>
    </row>
    <row r="258" spans="2:65" s="1" customFormat="1" ht="24.2" customHeight="1" x14ac:dyDescent="0.2">
      <c r="B258" s="32"/>
      <c r="C258" s="167" t="s">
        <v>377</v>
      </c>
      <c r="D258" s="167" t="s">
        <v>205</v>
      </c>
      <c r="E258" s="168" t="s">
        <v>378</v>
      </c>
      <c r="F258" s="169" t="s">
        <v>379</v>
      </c>
      <c r="G258" s="170" t="s">
        <v>317</v>
      </c>
      <c r="H258" s="171">
        <v>24084</v>
      </c>
      <c r="I258" s="172"/>
      <c r="J258" s="173">
        <f>ROUND(I258*H258,2)</f>
        <v>0</v>
      </c>
      <c r="K258" s="169" t="s">
        <v>171</v>
      </c>
      <c r="L258" s="174"/>
      <c r="M258" s="175" t="s">
        <v>1</v>
      </c>
      <c r="N258" s="176" t="s">
        <v>38</v>
      </c>
      <c r="P258" s="145">
        <f>O258*H258</f>
        <v>0</v>
      </c>
      <c r="Q258" s="145">
        <v>1.23E-3</v>
      </c>
      <c r="R258" s="145">
        <f>Q258*H258</f>
        <v>29.62332</v>
      </c>
      <c r="S258" s="145">
        <v>0</v>
      </c>
      <c r="T258" s="146">
        <f>S258*H258</f>
        <v>0</v>
      </c>
      <c r="AR258" s="147" t="s">
        <v>209</v>
      </c>
      <c r="AT258" s="147" t="s">
        <v>205</v>
      </c>
      <c r="AU258" s="147" t="s">
        <v>83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172</v>
      </c>
      <c r="BM258" s="147" t="s">
        <v>380</v>
      </c>
    </row>
    <row r="259" spans="2:65" s="1" customFormat="1" ht="19.5" x14ac:dyDescent="0.2">
      <c r="B259" s="32"/>
      <c r="D259" s="149" t="s">
        <v>174</v>
      </c>
      <c r="F259" s="150" t="s">
        <v>379</v>
      </c>
      <c r="I259" s="151"/>
      <c r="L259" s="32"/>
      <c r="M259" s="152"/>
      <c r="T259" s="56"/>
      <c r="AT259" s="17" t="s">
        <v>174</v>
      </c>
      <c r="AU259" s="17" t="s">
        <v>83</v>
      </c>
    </row>
    <row r="260" spans="2:65" s="12" customFormat="1" x14ac:dyDescent="0.2">
      <c r="B260" s="153"/>
      <c r="D260" s="149" t="s">
        <v>176</v>
      </c>
      <c r="E260" s="154" t="s">
        <v>1</v>
      </c>
      <c r="F260" s="155" t="s">
        <v>381</v>
      </c>
      <c r="H260" s="156">
        <v>24084</v>
      </c>
      <c r="I260" s="157"/>
      <c r="L260" s="153"/>
      <c r="M260" s="158"/>
      <c r="T260" s="159"/>
      <c r="AT260" s="154" t="s">
        <v>176</v>
      </c>
      <c r="AU260" s="154" t="s">
        <v>83</v>
      </c>
      <c r="AV260" s="12" t="s">
        <v>83</v>
      </c>
      <c r="AW260" s="12" t="s">
        <v>30</v>
      </c>
      <c r="AX260" s="12" t="s">
        <v>81</v>
      </c>
      <c r="AY260" s="154" t="s">
        <v>165</v>
      </c>
    </row>
    <row r="261" spans="2:65" s="1" customFormat="1" ht="33" customHeight="1" x14ac:dyDescent="0.2">
      <c r="B261" s="32"/>
      <c r="C261" s="167" t="s">
        <v>382</v>
      </c>
      <c r="D261" s="167" t="s">
        <v>205</v>
      </c>
      <c r="E261" s="168" t="s">
        <v>383</v>
      </c>
      <c r="F261" s="169" t="s">
        <v>384</v>
      </c>
      <c r="G261" s="170" t="s">
        <v>317</v>
      </c>
      <c r="H261" s="171">
        <v>100</v>
      </c>
      <c r="I261" s="172"/>
      <c r="J261" s="173">
        <f>ROUND(I261*H261,2)</f>
        <v>0</v>
      </c>
      <c r="K261" s="169" t="s">
        <v>171</v>
      </c>
      <c r="L261" s="174"/>
      <c r="M261" s="175" t="s">
        <v>1</v>
      </c>
      <c r="N261" s="176" t="s">
        <v>38</v>
      </c>
      <c r="P261" s="145">
        <f>O261*H261</f>
        <v>0</v>
      </c>
      <c r="Q261" s="145">
        <v>1.23E-3</v>
      </c>
      <c r="R261" s="145">
        <f>Q261*H261</f>
        <v>0.123</v>
      </c>
      <c r="S261" s="145">
        <v>0</v>
      </c>
      <c r="T261" s="146">
        <f>S261*H261</f>
        <v>0</v>
      </c>
      <c r="AR261" s="147" t="s">
        <v>209</v>
      </c>
      <c r="AT261" s="147" t="s">
        <v>205</v>
      </c>
      <c r="AU261" s="147" t="s">
        <v>83</v>
      </c>
      <c r="AY261" s="17" t="s">
        <v>165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81</v>
      </c>
      <c r="BK261" s="148">
        <f>ROUND(I261*H261,2)</f>
        <v>0</v>
      </c>
      <c r="BL261" s="17" t="s">
        <v>172</v>
      </c>
      <c r="BM261" s="147" t="s">
        <v>385</v>
      </c>
    </row>
    <row r="262" spans="2:65" s="1" customFormat="1" ht="19.5" x14ac:dyDescent="0.2">
      <c r="B262" s="32"/>
      <c r="D262" s="149" t="s">
        <v>174</v>
      </c>
      <c r="F262" s="150" t="s">
        <v>384</v>
      </c>
      <c r="I262" s="151"/>
      <c r="L262" s="32"/>
      <c r="M262" s="152"/>
      <c r="T262" s="56"/>
      <c r="AT262" s="17" t="s">
        <v>174</v>
      </c>
      <c r="AU262" s="17" t="s">
        <v>83</v>
      </c>
    </row>
    <row r="263" spans="2:65" s="12" customFormat="1" x14ac:dyDescent="0.2">
      <c r="B263" s="153"/>
      <c r="D263" s="149" t="s">
        <v>176</v>
      </c>
      <c r="E263" s="154" t="s">
        <v>1</v>
      </c>
      <c r="F263" s="155" t="s">
        <v>386</v>
      </c>
      <c r="H263" s="156">
        <v>40</v>
      </c>
      <c r="I263" s="157"/>
      <c r="L263" s="153"/>
      <c r="M263" s="158"/>
      <c r="T263" s="159"/>
      <c r="AT263" s="154" t="s">
        <v>176</v>
      </c>
      <c r="AU263" s="154" t="s">
        <v>83</v>
      </c>
      <c r="AV263" s="12" t="s">
        <v>83</v>
      </c>
      <c r="AW263" s="12" t="s">
        <v>30</v>
      </c>
      <c r="AX263" s="12" t="s">
        <v>73</v>
      </c>
      <c r="AY263" s="154" t="s">
        <v>165</v>
      </c>
    </row>
    <row r="264" spans="2:65" s="12" customFormat="1" x14ac:dyDescent="0.2">
      <c r="B264" s="153"/>
      <c r="D264" s="149" t="s">
        <v>176</v>
      </c>
      <c r="E264" s="154" t="s">
        <v>1</v>
      </c>
      <c r="F264" s="155" t="s">
        <v>387</v>
      </c>
      <c r="H264" s="156">
        <v>60</v>
      </c>
      <c r="I264" s="157"/>
      <c r="L264" s="153"/>
      <c r="M264" s="158"/>
      <c r="T264" s="159"/>
      <c r="AT264" s="154" t="s">
        <v>176</v>
      </c>
      <c r="AU264" s="154" t="s">
        <v>83</v>
      </c>
      <c r="AV264" s="12" t="s">
        <v>83</v>
      </c>
      <c r="AW264" s="12" t="s">
        <v>30</v>
      </c>
      <c r="AX264" s="12" t="s">
        <v>73</v>
      </c>
      <c r="AY264" s="154" t="s">
        <v>165</v>
      </c>
    </row>
    <row r="265" spans="2:65" s="13" customFormat="1" x14ac:dyDescent="0.2">
      <c r="B265" s="160"/>
      <c r="D265" s="149" t="s">
        <v>176</v>
      </c>
      <c r="E265" s="161" t="s">
        <v>1</v>
      </c>
      <c r="F265" s="162" t="s">
        <v>189</v>
      </c>
      <c r="H265" s="163">
        <v>100</v>
      </c>
      <c r="I265" s="164"/>
      <c r="L265" s="160"/>
      <c r="M265" s="165"/>
      <c r="T265" s="166"/>
      <c r="AT265" s="161" t="s">
        <v>176</v>
      </c>
      <c r="AU265" s="161" t="s">
        <v>83</v>
      </c>
      <c r="AV265" s="13" t="s">
        <v>172</v>
      </c>
      <c r="AW265" s="13" t="s">
        <v>30</v>
      </c>
      <c r="AX265" s="13" t="s">
        <v>81</v>
      </c>
      <c r="AY265" s="161" t="s">
        <v>165</v>
      </c>
    </row>
    <row r="266" spans="2:65" s="1" customFormat="1" ht="16.5" customHeight="1" x14ac:dyDescent="0.2">
      <c r="B266" s="32"/>
      <c r="C266" s="136" t="s">
        <v>388</v>
      </c>
      <c r="D266" s="136" t="s">
        <v>167</v>
      </c>
      <c r="E266" s="137" t="s">
        <v>389</v>
      </c>
      <c r="F266" s="138" t="s">
        <v>390</v>
      </c>
      <c r="G266" s="139" t="s">
        <v>317</v>
      </c>
      <c r="H266" s="140">
        <v>12182</v>
      </c>
      <c r="I266" s="141"/>
      <c r="J266" s="142">
        <f>ROUND(I266*H266,2)</f>
        <v>0</v>
      </c>
      <c r="K266" s="138" t="s">
        <v>171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AR266" s="147" t="s">
        <v>172</v>
      </c>
      <c r="AT266" s="147" t="s">
        <v>167</v>
      </c>
      <c r="AU266" s="147" t="s">
        <v>83</v>
      </c>
      <c r="AY266" s="17" t="s">
        <v>165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172</v>
      </c>
      <c r="BM266" s="147" t="s">
        <v>391</v>
      </c>
    </row>
    <row r="267" spans="2:65" s="1" customFormat="1" ht="29.25" x14ac:dyDescent="0.2">
      <c r="B267" s="32"/>
      <c r="D267" s="149" t="s">
        <v>174</v>
      </c>
      <c r="F267" s="150" t="s">
        <v>392</v>
      </c>
      <c r="I267" s="151"/>
      <c r="L267" s="32"/>
      <c r="M267" s="152"/>
      <c r="T267" s="56"/>
      <c r="AT267" s="17" t="s">
        <v>174</v>
      </c>
      <c r="AU267" s="17" t="s">
        <v>83</v>
      </c>
    </row>
    <row r="268" spans="2:65" s="12" customFormat="1" x14ac:dyDescent="0.2">
      <c r="B268" s="153"/>
      <c r="D268" s="149" t="s">
        <v>176</v>
      </c>
      <c r="E268" s="154" t="s">
        <v>1</v>
      </c>
      <c r="F268" s="155" t="s">
        <v>393</v>
      </c>
      <c r="H268" s="156">
        <v>12182</v>
      </c>
      <c r="I268" s="157"/>
      <c r="L268" s="153"/>
      <c r="M268" s="158"/>
      <c r="T268" s="159"/>
      <c r="AT268" s="154" t="s">
        <v>176</v>
      </c>
      <c r="AU268" s="154" t="s">
        <v>83</v>
      </c>
      <c r="AV268" s="12" t="s">
        <v>83</v>
      </c>
      <c r="AW268" s="12" t="s">
        <v>30</v>
      </c>
      <c r="AX268" s="12" t="s">
        <v>81</v>
      </c>
      <c r="AY268" s="154" t="s">
        <v>165</v>
      </c>
    </row>
    <row r="269" spans="2:65" s="1" customFormat="1" ht="16.5" customHeight="1" x14ac:dyDescent="0.2">
      <c r="B269" s="32"/>
      <c r="C269" s="136" t="s">
        <v>394</v>
      </c>
      <c r="D269" s="136" t="s">
        <v>167</v>
      </c>
      <c r="E269" s="137" t="s">
        <v>395</v>
      </c>
      <c r="F269" s="138" t="s">
        <v>396</v>
      </c>
      <c r="G269" s="139" t="s">
        <v>317</v>
      </c>
      <c r="H269" s="140">
        <v>23724</v>
      </c>
      <c r="I269" s="141"/>
      <c r="J269" s="142">
        <f>ROUND(I269*H269,2)</f>
        <v>0</v>
      </c>
      <c r="K269" s="138" t="s">
        <v>171</v>
      </c>
      <c r="L269" s="32"/>
      <c r="M269" s="143" t="s">
        <v>1</v>
      </c>
      <c r="N269" s="144" t="s">
        <v>38</v>
      </c>
      <c r="P269" s="145">
        <f>O269*H269</f>
        <v>0</v>
      </c>
      <c r="Q269" s="145">
        <v>0</v>
      </c>
      <c r="R269" s="145">
        <f>Q269*H269</f>
        <v>0</v>
      </c>
      <c r="S269" s="145">
        <v>0</v>
      </c>
      <c r="T269" s="146">
        <f>S269*H269</f>
        <v>0</v>
      </c>
      <c r="AR269" s="147" t="s">
        <v>172</v>
      </c>
      <c r="AT269" s="147" t="s">
        <v>167</v>
      </c>
      <c r="AU269" s="147" t="s">
        <v>83</v>
      </c>
      <c r="AY269" s="17" t="s">
        <v>165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7" t="s">
        <v>81</v>
      </c>
      <c r="BK269" s="148">
        <f>ROUND(I269*H269,2)</f>
        <v>0</v>
      </c>
      <c r="BL269" s="17" t="s">
        <v>172</v>
      </c>
      <c r="BM269" s="147" t="s">
        <v>397</v>
      </c>
    </row>
    <row r="270" spans="2:65" s="1" customFormat="1" ht="39" x14ac:dyDescent="0.2">
      <c r="B270" s="32"/>
      <c r="D270" s="149" t="s">
        <v>174</v>
      </c>
      <c r="F270" s="150" t="s">
        <v>398</v>
      </c>
      <c r="I270" s="151"/>
      <c r="L270" s="32"/>
      <c r="M270" s="152"/>
      <c r="T270" s="56"/>
      <c r="AT270" s="17" t="s">
        <v>174</v>
      </c>
      <c r="AU270" s="17" t="s">
        <v>83</v>
      </c>
    </row>
    <row r="271" spans="2:65" s="15" customFormat="1" ht="22.5" x14ac:dyDescent="0.2">
      <c r="B271" s="184"/>
      <c r="D271" s="149" t="s">
        <v>176</v>
      </c>
      <c r="E271" s="185" t="s">
        <v>1</v>
      </c>
      <c r="F271" s="186" t="s">
        <v>399</v>
      </c>
      <c r="H271" s="185" t="s">
        <v>1</v>
      </c>
      <c r="I271" s="187"/>
      <c r="L271" s="184"/>
      <c r="M271" s="188"/>
      <c r="T271" s="189"/>
      <c r="AT271" s="185" t="s">
        <v>176</v>
      </c>
      <c r="AU271" s="185" t="s">
        <v>83</v>
      </c>
      <c r="AV271" s="15" t="s">
        <v>81</v>
      </c>
      <c r="AW271" s="15" t="s">
        <v>30</v>
      </c>
      <c r="AX271" s="15" t="s">
        <v>73</v>
      </c>
      <c r="AY271" s="185" t="s">
        <v>165</v>
      </c>
    </row>
    <row r="272" spans="2:65" s="12" customFormat="1" ht="22.5" x14ac:dyDescent="0.2">
      <c r="B272" s="153"/>
      <c r="D272" s="149" t="s">
        <v>176</v>
      </c>
      <c r="E272" s="154" t="s">
        <v>1</v>
      </c>
      <c r="F272" s="155" t="s">
        <v>400</v>
      </c>
      <c r="H272" s="156">
        <v>5486</v>
      </c>
      <c r="I272" s="157"/>
      <c r="L272" s="153"/>
      <c r="M272" s="158"/>
      <c r="T272" s="159"/>
      <c r="AT272" s="154" t="s">
        <v>176</v>
      </c>
      <c r="AU272" s="154" t="s">
        <v>83</v>
      </c>
      <c r="AV272" s="12" t="s">
        <v>83</v>
      </c>
      <c r="AW272" s="12" t="s">
        <v>30</v>
      </c>
      <c r="AX272" s="12" t="s">
        <v>73</v>
      </c>
      <c r="AY272" s="154" t="s">
        <v>165</v>
      </c>
    </row>
    <row r="273" spans="2:65" s="12" customFormat="1" ht="22.5" x14ac:dyDescent="0.2">
      <c r="B273" s="153"/>
      <c r="D273" s="149" t="s">
        <v>176</v>
      </c>
      <c r="E273" s="154" t="s">
        <v>1</v>
      </c>
      <c r="F273" s="155" t="s">
        <v>401</v>
      </c>
      <c r="H273" s="156">
        <v>445</v>
      </c>
      <c r="I273" s="157"/>
      <c r="L273" s="153"/>
      <c r="M273" s="158"/>
      <c r="T273" s="159"/>
      <c r="AT273" s="154" t="s">
        <v>176</v>
      </c>
      <c r="AU273" s="154" t="s">
        <v>83</v>
      </c>
      <c r="AV273" s="12" t="s">
        <v>83</v>
      </c>
      <c r="AW273" s="12" t="s">
        <v>30</v>
      </c>
      <c r="AX273" s="12" t="s">
        <v>73</v>
      </c>
      <c r="AY273" s="154" t="s">
        <v>165</v>
      </c>
    </row>
    <row r="274" spans="2:65" s="14" customFormat="1" x14ac:dyDescent="0.2">
      <c r="B274" s="177"/>
      <c r="D274" s="149" t="s">
        <v>176</v>
      </c>
      <c r="E274" s="178" t="s">
        <v>1</v>
      </c>
      <c r="F274" s="179" t="s">
        <v>241</v>
      </c>
      <c r="H274" s="180">
        <v>5931</v>
      </c>
      <c r="I274" s="181"/>
      <c r="L274" s="177"/>
      <c r="M274" s="182"/>
      <c r="T274" s="183"/>
      <c r="AT274" s="178" t="s">
        <v>176</v>
      </c>
      <c r="AU274" s="178" t="s">
        <v>83</v>
      </c>
      <c r="AV274" s="14" t="s">
        <v>183</v>
      </c>
      <c r="AW274" s="14" t="s">
        <v>30</v>
      </c>
      <c r="AX274" s="14" t="s">
        <v>73</v>
      </c>
      <c r="AY274" s="178" t="s">
        <v>165</v>
      </c>
    </row>
    <row r="275" spans="2:65" s="12" customFormat="1" x14ac:dyDescent="0.2">
      <c r="B275" s="153"/>
      <c r="D275" s="149" t="s">
        <v>176</v>
      </c>
      <c r="E275" s="154" t="s">
        <v>1</v>
      </c>
      <c r="F275" s="155" t="s">
        <v>402</v>
      </c>
      <c r="H275" s="156">
        <v>23724</v>
      </c>
      <c r="I275" s="157"/>
      <c r="L275" s="153"/>
      <c r="M275" s="158"/>
      <c r="T275" s="159"/>
      <c r="AT275" s="154" t="s">
        <v>176</v>
      </c>
      <c r="AU275" s="154" t="s">
        <v>83</v>
      </c>
      <c r="AV275" s="12" t="s">
        <v>83</v>
      </c>
      <c r="AW275" s="12" t="s">
        <v>30</v>
      </c>
      <c r="AX275" s="12" t="s">
        <v>81</v>
      </c>
      <c r="AY275" s="154" t="s">
        <v>165</v>
      </c>
    </row>
    <row r="276" spans="2:65" s="1" customFormat="1" ht="16.5" customHeight="1" x14ac:dyDescent="0.2">
      <c r="B276" s="32"/>
      <c r="C276" s="167" t="s">
        <v>403</v>
      </c>
      <c r="D276" s="167" t="s">
        <v>205</v>
      </c>
      <c r="E276" s="168" t="s">
        <v>404</v>
      </c>
      <c r="F276" s="169" t="s">
        <v>405</v>
      </c>
      <c r="G276" s="170" t="s">
        <v>317</v>
      </c>
      <c r="H276" s="171">
        <v>23724</v>
      </c>
      <c r="I276" s="172"/>
      <c r="J276" s="173">
        <f>ROUND(I276*H276,2)</f>
        <v>0</v>
      </c>
      <c r="K276" s="169" t="s">
        <v>171</v>
      </c>
      <c r="L276" s="174"/>
      <c r="M276" s="175" t="s">
        <v>1</v>
      </c>
      <c r="N276" s="176" t="s">
        <v>38</v>
      </c>
      <c r="P276" s="145">
        <f>O276*H276</f>
        <v>0</v>
      </c>
      <c r="Q276" s="145">
        <v>9.0000000000000006E-5</v>
      </c>
      <c r="R276" s="145">
        <f>Q276*H276</f>
        <v>2.1351599999999999</v>
      </c>
      <c r="S276" s="145">
        <v>0</v>
      </c>
      <c r="T276" s="146">
        <f>S276*H276</f>
        <v>0</v>
      </c>
      <c r="AR276" s="147" t="s">
        <v>209</v>
      </c>
      <c r="AT276" s="147" t="s">
        <v>205</v>
      </c>
      <c r="AU276" s="147" t="s">
        <v>83</v>
      </c>
      <c r="AY276" s="17" t="s">
        <v>165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81</v>
      </c>
      <c r="BK276" s="148">
        <f>ROUND(I276*H276,2)</f>
        <v>0</v>
      </c>
      <c r="BL276" s="17" t="s">
        <v>172</v>
      </c>
      <c r="BM276" s="147" t="s">
        <v>406</v>
      </c>
    </row>
    <row r="277" spans="2:65" s="1" customFormat="1" x14ac:dyDescent="0.2">
      <c r="B277" s="32"/>
      <c r="D277" s="149" t="s">
        <v>174</v>
      </c>
      <c r="F277" s="150" t="s">
        <v>405</v>
      </c>
      <c r="I277" s="151"/>
      <c r="L277" s="32"/>
      <c r="M277" s="152"/>
      <c r="T277" s="56"/>
      <c r="AT277" s="17" t="s">
        <v>174</v>
      </c>
      <c r="AU277" s="17" t="s">
        <v>83</v>
      </c>
    </row>
    <row r="278" spans="2:65" s="1" customFormat="1" ht="37.9" customHeight="1" x14ac:dyDescent="0.2">
      <c r="B278" s="32"/>
      <c r="C278" s="136" t="s">
        <v>407</v>
      </c>
      <c r="D278" s="136" t="s">
        <v>167</v>
      </c>
      <c r="E278" s="137" t="s">
        <v>271</v>
      </c>
      <c r="F278" s="138" t="s">
        <v>272</v>
      </c>
      <c r="G278" s="139" t="s">
        <v>238</v>
      </c>
      <c r="H278" s="140">
        <v>36.771000000000001</v>
      </c>
      <c r="I278" s="141"/>
      <c r="J278" s="142">
        <f>ROUND(I278*H278,2)</f>
        <v>0</v>
      </c>
      <c r="K278" s="138" t="s">
        <v>171</v>
      </c>
      <c r="L278" s="32"/>
      <c r="M278" s="143" t="s">
        <v>1</v>
      </c>
      <c r="N278" s="144" t="s">
        <v>38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273</v>
      </c>
      <c r="AT278" s="147" t="s">
        <v>167</v>
      </c>
      <c r="AU278" s="147" t="s">
        <v>83</v>
      </c>
      <c r="AY278" s="17" t="s">
        <v>165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273</v>
      </c>
      <c r="BM278" s="147" t="s">
        <v>408</v>
      </c>
    </row>
    <row r="279" spans="2:65" s="1" customFormat="1" ht="68.25" x14ac:dyDescent="0.2">
      <c r="B279" s="32"/>
      <c r="D279" s="149" t="s">
        <v>174</v>
      </c>
      <c r="F279" s="150" t="s">
        <v>275</v>
      </c>
      <c r="I279" s="151"/>
      <c r="L279" s="32"/>
      <c r="M279" s="152"/>
      <c r="T279" s="56"/>
      <c r="AT279" s="17" t="s">
        <v>174</v>
      </c>
      <c r="AU279" s="17" t="s">
        <v>83</v>
      </c>
    </row>
    <row r="280" spans="2:65" s="12" customFormat="1" ht="22.5" x14ac:dyDescent="0.2">
      <c r="B280" s="153"/>
      <c r="D280" s="149" t="s">
        <v>176</v>
      </c>
      <c r="E280" s="154" t="s">
        <v>1</v>
      </c>
      <c r="F280" s="155" t="s">
        <v>409</v>
      </c>
      <c r="H280" s="156">
        <v>36.771000000000001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81</v>
      </c>
      <c r="AY280" s="154" t="s">
        <v>165</v>
      </c>
    </row>
    <row r="281" spans="2:65" s="1" customFormat="1" ht="44.25" customHeight="1" x14ac:dyDescent="0.2">
      <c r="B281" s="32"/>
      <c r="C281" s="136" t="s">
        <v>410</v>
      </c>
      <c r="D281" s="136" t="s">
        <v>167</v>
      </c>
      <c r="E281" s="137" t="s">
        <v>279</v>
      </c>
      <c r="F281" s="138" t="s">
        <v>280</v>
      </c>
      <c r="G281" s="139" t="s">
        <v>238</v>
      </c>
      <c r="H281" s="140">
        <v>514.79399999999998</v>
      </c>
      <c r="I281" s="141"/>
      <c r="J281" s="142">
        <f>ROUND(I281*H281,2)</f>
        <v>0</v>
      </c>
      <c r="K281" s="138" t="s">
        <v>171</v>
      </c>
      <c r="L281" s="32"/>
      <c r="M281" s="143" t="s">
        <v>1</v>
      </c>
      <c r="N281" s="144" t="s">
        <v>38</v>
      </c>
      <c r="P281" s="145">
        <f>O281*H281</f>
        <v>0</v>
      </c>
      <c r="Q281" s="145">
        <v>0</v>
      </c>
      <c r="R281" s="145">
        <f>Q281*H281</f>
        <v>0</v>
      </c>
      <c r="S281" s="145">
        <v>0</v>
      </c>
      <c r="T281" s="146">
        <f>S281*H281</f>
        <v>0</v>
      </c>
      <c r="AR281" s="147" t="s">
        <v>273</v>
      </c>
      <c r="AT281" s="147" t="s">
        <v>167</v>
      </c>
      <c r="AU281" s="147" t="s">
        <v>83</v>
      </c>
      <c r="AY281" s="17" t="s">
        <v>165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81</v>
      </c>
      <c r="BK281" s="148">
        <f>ROUND(I281*H281,2)</f>
        <v>0</v>
      </c>
      <c r="BL281" s="17" t="s">
        <v>273</v>
      </c>
      <c r="BM281" s="147" t="s">
        <v>411</v>
      </c>
    </row>
    <row r="282" spans="2:65" s="1" customFormat="1" ht="68.25" x14ac:dyDescent="0.2">
      <c r="B282" s="32"/>
      <c r="D282" s="149" t="s">
        <v>174</v>
      </c>
      <c r="F282" s="150" t="s">
        <v>282</v>
      </c>
      <c r="I282" s="151"/>
      <c r="L282" s="32"/>
      <c r="M282" s="152"/>
      <c r="T282" s="56"/>
      <c r="AT282" s="17" t="s">
        <v>174</v>
      </c>
      <c r="AU282" s="17" t="s">
        <v>83</v>
      </c>
    </row>
    <row r="283" spans="2:65" s="12" customFormat="1" x14ac:dyDescent="0.2">
      <c r="B283" s="153"/>
      <c r="D283" s="149" t="s">
        <v>176</v>
      </c>
      <c r="E283" s="154" t="s">
        <v>1</v>
      </c>
      <c r="F283" s="155" t="s">
        <v>412</v>
      </c>
      <c r="H283" s="156">
        <v>514.79399999999998</v>
      </c>
      <c r="I283" s="157"/>
      <c r="L283" s="153"/>
      <c r="M283" s="158"/>
      <c r="T283" s="159"/>
      <c r="AT283" s="154" t="s">
        <v>176</v>
      </c>
      <c r="AU283" s="154" t="s">
        <v>83</v>
      </c>
      <c r="AV283" s="12" t="s">
        <v>83</v>
      </c>
      <c r="AW283" s="12" t="s">
        <v>30</v>
      </c>
      <c r="AX283" s="12" t="s">
        <v>81</v>
      </c>
      <c r="AY283" s="154" t="s">
        <v>165</v>
      </c>
    </row>
    <row r="284" spans="2:65" s="1" customFormat="1" ht="24.2" customHeight="1" x14ac:dyDescent="0.2">
      <c r="B284" s="32"/>
      <c r="C284" s="136" t="s">
        <v>413</v>
      </c>
      <c r="D284" s="136" t="s">
        <v>167</v>
      </c>
      <c r="E284" s="137" t="s">
        <v>414</v>
      </c>
      <c r="F284" s="138" t="s">
        <v>415</v>
      </c>
      <c r="G284" s="139" t="s">
        <v>303</v>
      </c>
      <c r="H284" s="140">
        <v>17080.400000000001</v>
      </c>
      <c r="I284" s="141"/>
      <c r="J284" s="142">
        <f>ROUND(I284*H284,2)</f>
        <v>0</v>
      </c>
      <c r="K284" s="138" t="s">
        <v>171</v>
      </c>
      <c r="L284" s="32"/>
      <c r="M284" s="143" t="s">
        <v>1</v>
      </c>
      <c r="N284" s="144" t="s">
        <v>38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172</v>
      </c>
      <c r="AT284" s="147" t="s">
        <v>167</v>
      </c>
      <c r="AU284" s="147" t="s">
        <v>83</v>
      </c>
      <c r="AY284" s="17" t="s">
        <v>165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172</v>
      </c>
      <c r="BM284" s="147" t="s">
        <v>416</v>
      </c>
    </row>
    <row r="285" spans="2:65" s="1" customFormat="1" ht="48.75" x14ac:dyDescent="0.2">
      <c r="B285" s="32"/>
      <c r="D285" s="149" t="s">
        <v>174</v>
      </c>
      <c r="F285" s="150" t="s">
        <v>417</v>
      </c>
      <c r="I285" s="151"/>
      <c r="L285" s="32"/>
      <c r="M285" s="152"/>
      <c r="T285" s="56"/>
      <c r="AT285" s="17" t="s">
        <v>174</v>
      </c>
      <c r="AU285" s="17" t="s">
        <v>83</v>
      </c>
    </row>
    <row r="286" spans="2:65" s="12" customFormat="1" x14ac:dyDescent="0.2">
      <c r="B286" s="153"/>
      <c r="D286" s="149" t="s">
        <v>176</v>
      </c>
      <c r="E286" s="154" t="s">
        <v>1</v>
      </c>
      <c r="F286" s="155" t="s">
        <v>418</v>
      </c>
      <c r="H286" s="156">
        <v>17080.400000000001</v>
      </c>
      <c r="I286" s="157"/>
      <c r="L286" s="153"/>
      <c r="M286" s="158"/>
      <c r="T286" s="159"/>
      <c r="AT286" s="154" t="s">
        <v>176</v>
      </c>
      <c r="AU286" s="154" t="s">
        <v>83</v>
      </c>
      <c r="AV286" s="12" t="s">
        <v>83</v>
      </c>
      <c r="AW286" s="12" t="s">
        <v>30</v>
      </c>
      <c r="AX286" s="12" t="s">
        <v>81</v>
      </c>
      <c r="AY286" s="154" t="s">
        <v>165</v>
      </c>
    </row>
    <row r="287" spans="2:65" s="1" customFormat="1" ht="24.2" customHeight="1" x14ac:dyDescent="0.2">
      <c r="B287" s="32"/>
      <c r="C287" s="136" t="s">
        <v>419</v>
      </c>
      <c r="D287" s="136" t="s">
        <v>167</v>
      </c>
      <c r="E287" s="137" t="s">
        <v>420</v>
      </c>
      <c r="F287" s="138" t="s">
        <v>421</v>
      </c>
      <c r="G287" s="139" t="s">
        <v>303</v>
      </c>
      <c r="H287" s="140">
        <v>17080.400000000001</v>
      </c>
      <c r="I287" s="141"/>
      <c r="J287" s="142">
        <f>ROUND(I287*H287,2)</f>
        <v>0</v>
      </c>
      <c r="K287" s="138" t="s">
        <v>171</v>
      </c>
      <c r="L287" s="32"/>
      <c r="M287" s="143" t="s">
        <v>1</v>
      </c>
      <c r="N287" s="144" t="s">
        <v>38</v>
      </c>
      <c r="P287" s="145">
        <f>O287*H287</f>
        <v>0</v>
      </c>
      <c r="Q287" s="145">
        <v>0</v>
      </c>
      <c r="R287" s="145">
        <f>Q287*H287</f>
        <v>0</v>
      </c>
      <c r="S287" s="145">
        <v>0</v>
      </c>
      <c r="T287" s="146">
        <f>S287*H287</f>
        <v>0</v>
      </c>
      <c r="AR287" s="147" t="s">
        <v>172</v>
      </c>
      <c r="AT287" s="147" t="s">
        <v>167</v>
      </c>
      <c r="AU287" s="147" t="s">
        <v>83</v>
      </c>
      <c r="AY287" s="17" t="s">
        <v>165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81</v>
      </c>
      <c r="BK287" s="148">
        <f>ROUND(I287*H287,2)</f>
        <v>0</v>
      </c>
      <c r="BL287" s="17" t="s">
        <v>172</v>
      </c>
      <c r="BM287" s="147" t="s">
        <v>422</v>
      </c>
    </row>
    <row r="288" spans="2:65" s="1" customFormat="1" ht="58.5" x14ac:dyDescent="0.2">
      <c r="B288" s="32"/>
      <c r="D288" s="149" t="s">
        <v>174</v>
      </c>
      <c r="F288" s="150" t="s">
        <v>423</v>
      </c>
      <c r="I288" s="151"/>
      <c r="L288" s="32"/>
      <c r="M288" s="152"/>
      <c r="T288" s="56"/>
      <c r="AT288" s="17" t="s">
        <v>174</v>
      </c>
      <c r="AU288" s="17" t="s">
        <v>83</v>
      </c>
    </row>
    <row r="289" spans="2:65" s="1" customFormat="1" ht="33" customHeight="1" x14ac:dyDescent="0.2">
      <c r="B289" s="32"/>
      <c r="C289" s="136" t="s">
        <v>424</v>
      </c>
      <c r="D289" s="136" t="s">
        <v>167</v>
      </c>
      <c r="E289" s="137" t="s">
        <v>425</v>
      </c>
      <c r="F289" s="138" t="s">
        <v>426</v>
      </c>
      <c r="G289" s="139" t="s">
        <v>303</v>
      </c>
      <c r="H289" s="140">
        <v>16616.8</v>
      </c>
      <c r="I289" s="141"/>
      <c r="J289" s="142">
        <f>ROUND(I289*H289,2)</f>
        <v>0</v>
      </c>
      <c r="K289" s="138" t="s">
        <v>171</v>
      </c>
      <c r="L289" s="32"/>
      <c r="M289" s="143" t="s">
        <v>1</v>
      </c>
      <c r="N289" s="144" t="s">
        <v>38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172</v>
      </c>
      <c r="AT289" s="147" t="s">
        <v>167</v>
      </c>
      <c r="AU289" s="147" t="s">
        <v>83</v>
      </c>
      <c r="AY289" s="17" t="s">
        <v>165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172</v>
      </c>
      <c r="BM289" s="147" t="s">
        <v>427</v>
      </c>
    </row>
    <row r="290" spans="2:65" s="1" customFormat="1" ht="107.25" x14ac:dyDescent="0.2">
      <c r="B290" s="32"/>
      <c r="D290" s="149" t="s">
        <v>174</v>
      </c>
      <c r="F290" s="150" t="s">
        <v>428</v>
      </c>
      <c r="I290" s="151"/>
      <c r="L290" s="32"/>
      <c r="M290" s="152"/>
      <c r="T290" s="56"/>
      <c r="AT290" s="17" t="s">
        <v>174</v>
      </c>
      <c r="AU290" s="17" t="s">
        <v>83</v>
      </c>
    </row>
    <row r="291" spans="2:65" s="12" customFormat="1" x14ac:dyDescent="0.2">
      <c r="B291" s="153"/>
      <c r="D291" s="149" t="s">
        <v>176</v>
      </c>
      <c r="E291" s="154" t="s">
        <v>1</v>
      </c>
      <c r="F291" s="155" t="s">
        <v>341</v>
      </c>
      <c r="H291" s="156">
        <v>16616.8</v>
      </c>
      <c r="I291" s="157"/>
      <c r="L291" s="153"/>
      <c r="M291" s="158"/>
      <c r="T291" s="159"/>
      <c r="AT291" s="154" t="s">
        <v>176</v>
      </c>
      <c r="AU291" s="154" t="s">
        <v>83</v>
      </c>
      <c r="AV291" s="12" t="s">
        <v>83</v>
      </c>
      <c r="AW291" s="12" t="s">
        <v>30</v>
      </c>
      <c r="AX291" s="12" t="s">
        <v>81</v>
      </c>
      <c r="AY291" s="154" t="s">
        <v>165</v>
      </c>
    </row>
    <row r="292" spans="2:65" s="11" customFormat="1" ht="22.9" customHeight="1" x14ac:dyDescent="0.2">
      <c r="B292" s="124"/>
      <c r="D292" s="125" t="s">
        <v>72</v>
      </c>
      <c r="E292" s="134" t="s">
        <v>216</v>
      </c>
      <c r="F292" s="134" t="s">
        <v>429</v>
      </c>
      <c r="I292" s="127"/>
      <c r="J292" s="135">
        <f>BK292</f>
        <v>0</v>
      </c>
      <c r="L292" s="124"/>
      <c r="M292" s="129"/>
      <c r="P292" s="130">
        <f>SUM(P293:P361)</f>
        <v>0</v>
      </c>
      <c r="R292" s="130">
        <f>SUM(R293:R361)</f>
        <v>80.075800000000001</v>
      </c>
      <c r="T292" s="131">
        <f>SUM(T293:T361)</f>
        <v>0</v>
      </c>
      <c r="AR292" s="125" t="s">
        <v>81</v>
      </c>
      <c r="AT292" s="132" t="s">
        <v>72</v>
      </c>
      <c r="AU292" s="132" t="s">
        <v>81</v>
      </c>
      <c r="AY292" s="125" t="s">
        <v>165</v>
      </c>
      <c r="BK292" s="133">
        <f>SUM(BK293:BK361)</f>
        <v>0</v>
      </c>
    </row>
    <row r="293" spans="2:65" s="1" customFormat="1" ht="24.2" customHeight="1" x14ac:dyDescent="0.2">
      <c r="B293" s="32"/>
      <c r="C293" s="136" t="s">
        <v>430</v>
      </c>
      <c r="D293" s="136" t="s">
        <v>167</v>
      </c>
      <c r="E293" s="137" t="s">
        <v>431</v>
      </c>
      <c r="F293" s="138" t="s">
        <v>432</v>
      </c>
      <c r="G293" s="139" t="s">
        <v>317</v>
      </c>
      <c r="H293" s="140">
        <v>32</v>
      </c>
      <c r="I293" s="141"/>
      <c r="J293" s="142">
        <f>ROUND(I293*H293,2)</f>
        <v>0</v>
      </c>
      <c r="K293" s="138" t="s">
        <v>171</v>
      </c>
      <c r="L293" s="32"/>
      <c r="M293" s="143" t="s">
        <v>1</v>
      </c>
      <c r="N293" s="144" t="s">
        <v>38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172</v>
      </c>
      <c r="AT293" s="147" t="s">
        <v>167</v>
      </c>
      <c r="AU293" s="147" t="s">
        <v>83</v>
      </c>
      <c r="AY293" s="17" t="s">
        <v>165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81</v>
      </c>
      <c r="BK293" s="148">
        <f>ROUND(I293*H293,2)</f>
        <v>0</v>
      </c>
      <c r="BL293" s="17" t="s">
        <v>172</v>
      </c>
      <c r="BM293" s="147" t="s">
        <v>433</v>
      </c>
    </row>
    <row r="294" spans="2:65" s="1" customFormat="1" ht="39" x14ac:dyDescent="0.2">
      <c r="B294" s="32"/>
      <c r="D294" s="149" t="s">
        <v>174</v>
      </c>
      <c r="F294" s="150" t="s">
        <v>434</v>
      </c>
      <c r="I294" s="151"/>
      <c r="L294" s="32"/>
      <c r="M294" s="152"/>
      <c r="T294" s="56"/>
      <c r="AT294" s="17" t="s">
        <v>174</v>
      </c>
      <c r="AU294" s="17" t="s">
        <v>83</v>
      </c>
    </row>
    <row r="295" spans="2:65" s="12" customFormat="1" ht="22.5" x14ac:dyDescent="0.2">
      <c r="B295" s="153"/>
      <c r="D295" s="149" t="s">
        <v>176</v>
      </c>
      <c r="E295" s="154" t="s">
        <v>1</v>
      </c>
      <c r="F295" s="155" t="s">
        <v>435</v>
      </c>
      <c r="H295" s="156">
        <v>32</v>
      </c>
      <c r="I295" s="157"/>
      <c r="L295" s="153"/>
      <c r="M295" s="158"/>
      <c r="T295" s="159"/>
      <c r="AT295" s="154" t="s">
        <v>176</v>
      </c>
      <c r="AU295" s="154" t="s">
        <v>83</v>
      </c>
      <c r="AV295" s="12" t="s">
        <v>83</v>
      </c>
      <c r="AW295" s="12" t="s">
        <v>30</v>
      </c>
      <c r="AX295" s="12" t="s">
        <v>81</v>
      </c>
      <c r="AY295" s="154" t="s">
        <v>165</v>
      </c>
    </row>
    <row r="296" spans="2:65" s="1" customFormat="1" ht="21.75" customHeight="1" x14ac:dyDescent="0.2">
      <c r="B296" s="32"/>
      <c r="C296" s="136" t="s">
        <v>436</v>
      </c>
      <c r="D296" s="136" t="s">
        <v>167</v>
      </c>
      <c r="E296" s="137" t="s">
        <v>437</v>
      </c>
      <c r="F296" s="138" t="s">
        <v>438</v>
      </c>
      <c r="G296" s="139" t="s">
        <v>317</v>
      </c>
      <c r="H296" s="140">
        <v>32</v>
      </c>
      <c r="I296" s="141"/>
      <c r="J296" s="142">
        <f>ROUND(I296*H296,2)</f>
        <v>0</v>
      </c>
      <c r="K296" s="138" t="s">
        <v>171</v>
      </c>
      <c r="L296" s="32"/>
      <c r="M296" s="143" t="s">
        <v>1</v>
      </c>
      <c r="N296" s="144" t="s">
        <v>38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172</v>
      </c>
      <c r="AT296" s="147" t="s">
        <v>167</v>
      </c>
      <c r="AU296" s="147" t="s">
        <v>83</v>
      </c>
      <c r="AY296" s="17" t="s">
        <v>165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81</v>
      </c>
      <c r="BK296" s="148">
        <f>ROUND(I296*H296,2)</f>
        <v>0</v>
      </c>
      <c r="BL296" s="17" t="s">
        <v>172</v>
      </c>
      <c r="BM296" s="147" t="s">
        <v>439</v>
      </c>
    </row>
    <row r="297" spans="2:65" s="1" customFormat="1" ht="39" x14ac:dyDescent="0.2">
      <c r="B297" s="32"/>
      <c r="D297" s="149" t="s">
        <v>174</v>
      </c>
      <c r="F297" s="150" t="s">
        <v>440</v>
      </c>
      <c r="I297" s="151"/>
      <c r="L297" s="32"/>
      <c r="M297" s="152"/>
      <c r="T297" s="56"/>
      <c r="AT297" s="17" t="s">
        <v>174</v>
      </c>
      <c r="AU297" s="17" t="s">
        <v>83</v>
      </c>
    </row>
    <row r="298" spans="2:65" s="1" customFormat="1" ht="24.2" customHeight="1" x14ac:dyDescent="0.2">
      <c r="B298" s="32"/>
      <c r="C298" s="167" t="s">
        <v>441</v>
      </c>
      <c r="D298" s="167" t="s">
        <v>205</v>
      </c>
      <c r="E298" s="168" t="s">
        <v>442</v>
      </c>
      <c r="F298" s="169" t="s">
        <v>443</v>
      </c>
      <c r="G298" s="170" t="s">
        <v>317</v>
      </c>
      <c r="H298" s="171">
        <v>32</v>
      </c>
      <c r="I298" s="172"/>
      <c r="J298" s="173">
        <f>ROUND(I298*H298,2)</f>
        <v>0</v>
      </c>
      <c r="K298" s="169" t="s">
        <v>171</v>
      </c>
      <c r="L298" s="174"/>
      <c r="M298" s="175" t="s">
        <v>1</v>
      </c>
      <c r="N298" s="176" t="s">
        <v>38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209</v>
      </c>
      <c r="AT298" s="147" t="s">
        <v>205</v>
      </c>
      <c r="AU298" s="147" t="s">
        <v>83</v>
      </c>
      <c r="AY298" s="17" t="s">
        <v>165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81</v>
      </c>
      <c r="BK298" s="148">
        <f>ROUND(I298*H298,2)</f>
        <v>0</v>
      </c>
      <c r="BL298" s="17" t="s">
        <v>172</v>
      </c>
      <c r="BM298" s="147" t="s">
        <v>444</v>
      </c>
    </row>
    <row r="299" spans="2:65" s="1" customFormat="1" ht="19.5" x14ac:dyDescent="0.2">
      <c r="B299" s="32"/>
      <c r="D299" s="149" t="s">
        <v>174</v>
      </c>
      <c r="F299" s="150" t="s">
        <v>443</v>
      </c>
      <c r="I299" s="151"/>
      <c r="L299" s="32"/>
      <c r="M299" s="152"/>
      <c r="T299" s="56"/>
      <c r="AT299" s="17" t="s">
        <v>174</v>
      </c>
      <c r="AU299" s="17" t="s">
        <v>83</v>
      </c>
    </row>
    <row r="300" spans="2:65" s="1" customFormat="1" ht="16.5" customHeight="1" x14ac:dyDescent="0.2">
      <c r="B300" s="32"/>
      <c r="C300" s="167" t="s">
        <v>445</v>
      </c>
      <c r="D300" s="167" t="s">
        <v>205</v>
      </c>
      <c r="E300" s="168" t="s">
        <v>446</v>
      </c>
      <c r="F300" s="169" t="s">
        <v>447</v>
      </c>
      <c r="G300" s="170" t="s">
        <v>317</v>
      </c>
      <c r="H300" s="171">
        <v>32</v>
      </c>
      <c r="I300" s="172"/>
      <c r="J300" s="173">
        <f>ROUND(I300*H300,2)</f>
        <v>0</v>
      </c>
      <c r="K300" s="169" t="s">
        <v>171</v>
      </c>
      <c r="L300" s="174"/>
      <c r="M300" s="175" t="s">
        <v>1</v>
      </c>
      <c r="N300" s="176" t="s">
        <v>38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209</v>
      </c>
      <c r="AT300" s="147" t="s">
        <v>205</v>
      </c>
      <c r="AU300" s="147" t="s">
        <v>83</v>
      </c>
      <c r="AY300" s="17" t="s">
        <v>165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81</v>
      </c>
      <c r="BK300" s="148">
        <f>ROUND(I300*H300,2)</f>
        <v>0</v>
      </c>
      <c r="BL300" s="17" t="s">
        <v>172</v>
      </c>
      <c r="BM300" s="147" t="s">
        <v>448</v>
      </c>
    </row>
    <row r="301" spans="2:65" s="1" customFormat="1" x14ac:dyDescent="0.2">
      <c r="B301" s="32"/>
      <c r="D301" s="149" t="s">
        <v>174</v>
      </c>
      <c r="F301" s="150" t="s">
        <v>447</v>
      </c>
      <c r="I301" s="151"/>
      <c r="L301" s="32"/>
      <c r="M301" s="152"/>
      <c r="T301" s="56"/>
      <c r="AT301" s="17" t="s">
        <v>174</v>
      </c>
      <c r="AU301" s="17" t="s">
        <v>83</v>
      </c>
    </row>
    <row r="302" spans="2:65" s="1" customFormat="1" ht="44.25" customHeight="1" x14ac:dyDescent="0.2">
      <c r="B302" s="32"/>
      <c r="C302" s="136" t="s">
        <v>449</v>
      </c>
      <c r="D302" s="136" t="s">
        <v>167</v>
      </c>
      <c r="E302" s="137" t="s">
        <v>450</v>
      </c>
      <c r="F302" s="138" t="s">
        <v>451</v>
      </c>
      <c r="G302" s="139" t="s">
        <v>317</v>
      </c>
      <c r="H302" s="140">
        <v>7</v>
      </c>
      <c r="I302" s="141"/>
      <c r="J302" s="142">
        <f>ROUND(I302*H302,2)</f>
        <v>0</v>
      </c>
      <c r="K302" s="138" t="s">
        <v>171</v>
      </c>
      <c r="L302" s="32"/>
      <c r="M302" s="143" t="s">
        <v>1</v>
      </c>
      <c r="N302" s="144" t="s">
        <v>38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273</v>
      </c>
      <c r="AT302" s="147" t="s">
        <v>167</v>
      </c>
      <c r="AU302" s="147" t="s">
        <v>83</v>
      </c>
      <c r="AY302" s="17" t="s">
        <v>165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81</v>
      </c>
      <c r="BK302" s="148">
        <f>ROUND(I302*H302,2)</f>
        <v>0</v>
      </c>
      <c r="BL302" s="17" t="s">
        <v>273</v>
      </c>
      <c r="BM302" s="147" t="s">
        <v>452</v>
      </c>
    </row>
    <row r="303" spans="2:65" s="1" customFormat="1" ht="68.25" x14ac:dyDescent="0.2">
      <c r="B303" s="32"/>
      <c r="D303" s="149" t="s">
        <v>174</v>
      </c>
      <c r="F303" s="150" t="s">
        <v>453</v>
      </c>
      <c r="I303" s="151"/>
      <c r="L303" s="32"/>
      <c r="M303" s="152"/>
      <c r="T303" s="56"/>
      <c r="AT303" s="17" t="s">
        <v>174</v>
      </c>
      <c r="AU303" s="17" t="s">
        <v>83</v>
      </c>
    </row>
    <row r="304" spans="2:65" s="12" customFormat="1" x14ac:dyDescent="0.2">
      <c r="B304" s="153"/>
      <c r="D304" s="149" t="s">
        <v>176</v>
      </c>
      <c r="E304" s="154" t="s">
        <v>1</v>
      </c>
      <c r="F304" s="155" t="s">
        <v>454</v>
      </c>
      <c r="H304" s="156">
        <v>2</v>
      </c>
      <c r="I304" s="157"/>
      <c r="L304" s="153"/>
      <c r="M304" s="158"/>
      <c r="T304" s="159"/>
      <c r="AT304" s="154" t="s">
        <v>176</v>
      </c>
      <c r="AU304" s="154" t="s">
        <v>83</v>
      </c>
      <c r="AV304" s="12" t="s">
        <v>83</v>
      </c>
      <c r="AW304" s="12" t="s">
        <v>30</v>
      </c>
      <c r="AX304" s="12" t="s">
        <v>73</v>
      </c>
      <c r="AY304" s="154" t="s">
        <v>165</v>
      </c>
    </row>
    <row r="305" spans="2:65" s="12" customFormat="1" x14ac:dyDescent="0.2">
      <c r="B305" s="153"/>
      <c r="D305" s="149" t="s">
        <v>176</v>
      </c>
      <c r="E305" s="154" t="s">
        <v>1</v>
      </c>
      <c r="F305" s="155" t="s">
        <v>455</v>
      </c>
      <c r="H305" s="156">
        <v>5</v>
      </c>
      <c r="I305" s="157"/>
      <c r="L305" s="153"/>
      <c r="M305" s="158"/>
      <c r="T305" s="159"/>
      <c r="AT305" s="154" t="s">
        <v>176</v>
      </c>
      <c r="AU305" s="154" t="s">
        <v>83</v>
      </c>
      <c r="AV305" s="12" t="s">
        <v>83</v>
      </c>
      <c r="AW305" s="12" t="s">
        <v>30</v>
      </c>
      <c r="AX305" s="12" t="s">
        <v>73</v>
      </c>
      <c r="AY305" s="154" t="s">
        <v>165</v>
      </c>
    </row>
    <row r="306" spans="2:65" s="13" customFormat="1" x14ac:dyDescent="0.2">
      <c r="B306" s="160"/>
      <c r="D306" s="149" t="s">
        <v>176</v>
      </c>
      <c r="E306" s="161" t="s">
        <v>1</v>
      </c>
      <c r="F306" s="162" t="s">
        <v>189</v>
      </c>
      <c r="H306" s="163">
        <v>7</v>
      </c>
      <c r="I306" s="164"/>
      <c r="L306" s="160"/>
      <c r="M306" s="165"/>
      <c r="T306" s="166"/>
      <c r="AT306" s="161" t="s">
        <v>176</v>
      </c>
      <c r="AU306" s="161" t="s">
        <v>83</v>
      </c>
      <c r="AV306" s="13" t="s">
        <v>172</v>
      </c>
      <c r="AW306" s="13" t="s">
        <v>30</v>
      </c>
      <c r="AX306" s="13" t="s">
        <v>81</v>
      </c>
      <c r="AY306" s="161" t="s">
        <v>165</v>
      </c>
    </row>
    <row r="307" spans="2:65" s="1" customFormat="1" ht="49.15" customHeight="1" x14ac:dyDescent="0.2">
      <c r="B307" s="32"/>
      <c r="C307" s="136" t="s">
        <v>456</v>
      </c>
      <c r="D307" s="136" t="s">
        <v>167</v>
      </c>
      <c r="E307" s="137" t="s">
        <v>457</v>
      </c>
      <c r="F307" s="138" t="s">
        <v>458</v>
      </c>
      <c r="G307" s="139" t="s">
        <v>317</v>
      </c>
      <c r="H307" s="140">
        <v>19</v>
      </c>
      <c r="I307" s="141"/>
      <c r="J307" s="142">
        <f>ROUND(I307*H307,2)</f>
        <v>0</v>
      </c>
      <c r="K307" s="138" t="s">
        <v>171</v>
      </c>
      <c r="L307" s="32"/>
      <c r="M307" s="143" t="s">
        <v>1</v>
      </c>
      <c r="N307" s="144" t="s">
        <v>38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273</v>
      </c>
      <c r="AT307" s="147" t="s">
        <v>167</v>
      </c>
      <c r="AU307" s="147" t="s">
        <v>83</v>
      </c>
      <c r="AY307" s="17" t="s">
        <v>165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81</v>
      </c>
      <c r="BK307" s="148">
        <f>ROUND(I307*H307,2)</f>
        <v>0</v>
      </c>
      <c r="BL307" s="17" t="s">
        <v>273</v>
      </c>
      <c r="BM307" s="147" t="s">
        <v>459</v>
      </c>
    </row>
    <row r="308" spans="2:65" s="1" customFormat="1" ht="68.25" x14ac:dyDescent="0.2">
      <c r="B308" s="32"/>
      <c r="D308" s="149" t="s">
        <v>174</v>
      </c>
      <c r="F308" s="150" t="s">
        <v>460</v>
      </c>
      <c r="I308" s="151"/>
      <c r="L308" s="32"/>
      <c r="M308" s="152"/>
      <c r="T308" s="56"/>
      <c r="AT308" s="17" t="s">
        <v>174</v>
      </c>
      <c r="AU308" s="17" t="s">
        <v>83</v>
      </c>
    </row>
    <row r="309" spans="2:65" s="12" customFormat="1" x14ac:dyDescent="0.2">
      <c r="B309" s="153"/>
      <c r="D309" s="149" t="s">
        <v>176</v>
      </c>
      <c r="E309" s="154" t="s">
        <v>1</v>
      </c>
      <c r="F309" s="155" t="s">
        <v>461</v>
      </c>
      <c r="H309" s="156">
        <v>9</v>
      </c>
      <c r="I309" s="157"/>
      <c r="L309" s="153"/>
      <c r="M309" s="158"/>
      <c r="T309" s="159"/>
      <c r="AT309" s="154" t="s">
        <v>176</v>
      </c>
      <c r="AU309" s="154" t="s">
        <v>83</v>
      </c>
      <c r="AV309" s="12" t="s">
        <v>83</v>
      </c>
      <c r="AW309" s="12" t="s">
        <v>30</v>
      </c>
      <c r="AX309" s="12" t="s">
        <v>73</v>
      </c>
      <c r="AY309" s="154" t="s">
        <v>165</v>
      </c>
    </row>
    <row r="310" spans="2:65" s="12" customFormat="1" x14ac:dyDescent="0.2">
      <c r="B310" s="153"/>
      <c r="D310" s="149" t="s">
        <v>176</v>
      </c>
      <c r="E310" s="154" t="s">
        <v>1</v>
      </c>
      <c r="F310" s="155" t="s">
        <v>462</v>
      </c>
      <c r="H310" s="156">
        <v>10</v>
      </c>
      <c r="I310" s="157"/>
      <c r="L310" s="153"/>
      <c r="M310" s="158"/>
      <c r="T310" s="159"/>
      <c r="AT310" s="154" t="s">
        <v>176</v>
      </c>
      <c r="AU310" s="154" t="s">
        <v>83</v>
      </c>
      <c r="AV310" s="12" t="s">
        <v>83</v>
      </c>
      <c r="AW310" s="12" t="s">
        <v>30</v>
      </c>
      <c r="AX310" s="12" t="s">
        <v>73</v>
      </c>
      <c r="AY310" s="154" t="s">
        <v>165</v>
      </c>
    </row>
    <row r="311" spans="2:65" s="13" customFormat="1" x14ac:dyDescent="0.2">
      <c r="B311" s="160"/>
      <c r="D311" s="149" t="s">
        <v>176</v>
      </c>
      <c r="E311" s="161" t="s">
        <v>1</v>
      </c>
      <c r="F311" s="162" t="s">
        <v>189</v>
      </c>
      <c r="H311" s="163">
        <v>19</v>
      </c>
      <c r="I311" s="164"/>
      <c r="L311" s="160"/>
      <c r="M311" s="165"/>
      <c r="T311" s="166"/>
      <c r="AT311" s="161" t="s">
        <v>176</v>
      </c>
      <c r="AU311" s="161" t="s">
        <v>83</v>
      </c>
      <c r="AV311" s="13" t="s">
        <v>172</v>
      </c>
      <c r="AW311" s="13" t="s">
        <v>30</v>
      </c>
      <c r="AX311" s="13" t="s">
        <v>81</v>
      </c>
      <c r="AY311" s="161" t="s">
        <v>165</v>
      </c>
    </row>
    <row r="312" spans="2:65" s="1" customFormat="1" ht="24.2" customHeight="1" x14ac:dyDescent="0.2">
      <c r="B312" s="32"/>
      <c r="C312" s="136" t="s">
        <v>463</v>
      </c>
      <c r="D312" s="136" t="s">
        <v>167</v>
      </c>
      <c r="E312" s="137" t="s">
        <v>464</v>
      </c>
      <c r="F312" s="138" t="s">
        <v>465</v>
      </c>
      <c r="G312" s="139" t="s">
        <v>303</v>
      </c>
      <c r="H312" s="140">
        <v>101</v>
      </c>
      <c r="I312" s="141"/>
      <c r="J312" s="142">
        <f>ROUND(I312*H312,2)</f>
        <v>0</v>
      </c>
      <c r="K312" s="138" t="s">
        <v>171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AR312" s="147" t="s">
        <v>172</v>
      </c>
      <c r="AT312" s="147" t="s">
        <v>167</v>
      </c>
      <c r="AU312" s="147" t="s">
        <v>83</v>
      </c>
      <c r="AY312" s="17" t="s">
        <v>165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81</v>
      </c>
      <c r="BK312" s="148">
        <f>ROUND(I312*H312,2)</f>
        <v>0</v>
      </c>
      <c r="BL312" s="17" t="s">
        <v>172</v>
      </c>
      <c r="BM312" s="147" t="s">
        <v>466</v>
      </c>
    </row>
    <row r="313" spans="2:65" s="1" customFormat="1" ht="58.5" x14ac:dyDescent="0.2">
      <c r="B313" s="32"/>
      <c r="D313" s="149" t="s">
        <v>174</v>
      </c>
      <c r="F313" s="150" t="s">
        <v>467</v>
      </c>
      <c r="I313" s="151"/>
      <c r="L313" s="32"/>
      <c r="M313" s="152"/>
      <c r="T313" s="56"/>
      <c r="AT313" s="17" t="s">
        <v>174</v>
      </c>
      <c r="AU313" s="17" t="s">
        <v>83</v>
      </c>
    </row>
    <row r="314" spans="2:65" s="1" customFormat="1" ht="16.5" customHeight="1" x14ac:dyDescent="0.2">
      <c r="B314" s="32"/>
      <c r="C314" s="167" t="s">
        <v>468</v>
      </c>
      <c r="D314" s="167" t="s">
        <v>205</v>
      </c>
      <c r="E314" s="168" t="s">
        <v>469</v>
      </c>
      <c r="F314" s="169" t="s">
        <v>470</v>
      </c>
      <c r="G314" s="170" t="s">
        <v>317</v>
      </c>
      <c r="H314" s="171">
        <v>337</v>
      </c>
      <c r="I314" s="172"/>
      <c r="J314" s="173">
        <f>ROUND(I314*H314,2)</f>
        <v>0</v>
      </c>
      <c r="K314" s="169" t="s">
        <v>171</v>
      </c>
      <c r="L314" s="174"/>
      <c r="M314" s="175" t="s">
        <v>1</v>
      </c>
      <c r="N314" s="176" t="s">
        <v>38</v>
      </c>
      <c r="P314" s="145">
        <f>O314*H314</f>
        <v>0</v>
      </c>
      <c r="Q314" s="145">
        <v>4.3999999999999997E-2</v>
      </c>
      <c r="R314" s="145">
        <f>Q314*H314</f>
        <v>14.827999999999999</v>
      </c>
      <c r="S314" s="145">
        <v>0</v>
      </c>
      <c r="T314" s="146">
        <f>S314*H314</f>
        <v>0</v>
      </c>
      <c r="AR314" s="147" t="s">
        <v>209</v>
      </c>
      <c r="AT314" s="147" t="s">
        <v>205</v>
      </c>
      <c r="AU314" s="147" t="s">
        <v>83</v>
      </c>
      <c r="AY314" s="17" t="s">
        <v>165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81</v>
      </c>
      <c r="BK314" s="148">
        <f>ROUND(I314*H314,2)</f>
        <v>0</v>
      </c>
      <c r="BL314" s="17" t="s">
        <v>172</v>
      </c>
      <c r="BM314" s="147" t="s">
        <v>471</v>
      </c>
    </row>
    <row r="315" spans="2:65" s="1" customFormat="1" x14ac:dyDescent="0.2">
      <c r="B315" s="32"/>
      <c r="D315" s="149" t="s">
        <v>174</v>
      </c>
      <c r="F315" s="150" t="s">
        <v>470</v>
      </c>
      <c r="I315" s="151"/>
      <c r="L315" s="32"/>
      <c r="M315" s="152"/>
      <c r="T315" s="56"/>
      <c r="AT315" s="17" t="s">
        <v>174</v>
      </c>
      <c r="AU315" s="17" t="s">
        <v>83</v>
      </c>
    </row>
    <row r="316" spans="2:65" s="12" customFormat="1" x14ac:dyDescent="0.2">
      <c r="B316" s="153"/>
      <c r="D316" s="149" t="s">
        <v>176</v>
      </c>
      <c r="E316" s="154" t="s">
        <v>1</v>
      </c>
      <c r="F316" s="155" t="s">
        <v>472</v>
      </c>
      <c r="H316" s="156">
        <v>337</v>
      </c>
      <c r="I316" s="157"/>
      <c r="L316" s="153"/>
      <c r="M316" s="158"/>
      <c r="T316" s="159"/>
      <c r="AT316" s="154" t="s">
        <v>176</v>
      </c>
      <c r="AU316" s="154" t="s">
        <v>83</v>
      </c>
      <c r="AV316" s="12" t="s">
        <v>83</v>
      </c>
      <c r="AW316" s="12" t="s">
        <v>30</v>
      </c>
      <c r="AX316" s="12" t="s">
        <v>81</v>
      </c>
      <c r="AY316" s="154" t="s">
        <v>165</v>
      </c>
    </row>
    <row r="317" spans="2:65" s="1" customFormat="1" ht="49.15" customHeight="1" x14ac:dyDescent="0.2">
      <c r="B317" s="32"/>
      <c r="C317" s="136" t="s">
        <v>473</v>
      </c>
      <c r="D317" s="136" t="s">
        <v>167</v>
      </c>
      <c r="E317" s="137" t="s">
        <v>362</v>
      </c>
      <c r="F317" s="138" t="s">
        <v>363</v>
      </c>
      <c r="G317" s="139" t="s">
        <v>238</v>
      </c>
      <c r="H317" s="140">
        <v>29.530999999999999</v>
      </c>
      <c r="I317" s="141"/>
      <c r="J317" s="142">
        <f>ROUND(I317*H317,2)</f>
        <v>0</v>
      </c>
      <c r="K317" s="138" t="s">
        <v>171</v>
      </c>
      <c r="L317" s="32"/>
      <c r="M317" s="143" t="s">
        <v>1</v>
      </c>
      <c r="N317" s="144" t="s">
        <v>38</v>
      </c>
      <c r="P317" s="145">
        <f>O317*H317</f>
        <v>0</v>
      </c>
      <c r="Q317" s="145">
        <v>0</v>
      </c>
      <c r="R317" s="145">
        <f>Q317*H317</f>
        <v>0</v>
      </c>
      <c r="S317" s="145">
        <v>0</v>
      </c>
      <c r="T317" s="146">
        <f>S317*H317</f>
        <v>0</v>
      </c>
      <c r="AR317" s="147" t="s">
        <v>273</v>
      </c>
      <c r="AT317" s="147" t="s">
        <v>167</v>
      </c>
      <c r="AU317" s="147" t="s">
        <v>83</v>
      </c>
      <c r="AY317" s="17" t="s">
        <v>165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7" t="s">
        <v>81</v>
      </c>
      <c r="BK317" s="148">
        <f>ROUND(I317*H317,2)</f>
        <v>0</v>
      </c>
      <c r="BL317" s="17" t="s">
        <v>273</v>
      </c>
      <c r="BM317" s="147" t="s">
        <v>474</v>
      </c>
    </row>
    <row r="318" spans="2:65" s="1" customFormat="1" ht="68.25" x14ac:dyDescent="0.2">
      <c r="B318" s="32"/>
      <c r="D318" s="149" t="s">
        <v>174</v>
      </c>
      <c r="F318" s="150" t="s">
        <v>365</v>
      </c>
      <c r="I318" s="151"/>
      <c r="L318" s="32"/>
      <c r="M318" s="152"/>
      <c r="T318" s="56"/>
      <c r="AT318" s="17" t="s">
        <v>174</v>
      </c>
      <c r="AU318" s="17" t="s">
        <v>83</v>
      </c>
    </row>
    <row r="319" spans="2:65" s="12" customFormat="1" x14ac:dyDescent="0.2">
      <c r="B319" s="153"/>
      <c r="D319" s="149" t="s">
        <v>176</v>
      </c>
      <c r="E319" s="154" t="s">
        <v>1</v>
      </c>
      <c r="F319" s="155" t="s">
        <v>475</v>
      </c>
      <c r="H319" s="156">
        <v>14.827999999999999</v>
      </c>
      <c r="I319" s="157"/>
      <c r="L319" s="153"/>
      <c r="M319" s="158"/>
      <c r="T319" s="159"/>
      <c r="AT319" s="154" t="s">
        <v>176</v>
      </c>
      <c r="AU319" s="154" t="s">
        <v>83</v>
      </c>
      <c r="AV319" s="12" t="s">
        <v>83</v>
      </c>
      <c r="AW319" s="12" t="s">
        <v>30</v>
      </c>
      <c r="AX319" s="12" t="s">
        <v>73</v>
      </c>
      <c r="AY319" s="154" t="s">
        <v>165</v>
      </c>
    </row>
    <row r="320" spans="2:65" s="12" customFormat="1" x14ac:dyDescent="0.2">
      <c r="B320" s="153"/>
      <c r="D320" s="149" t="s">
        <v>176</v>
      </c>
      <c r="E320" s="154" t="s">
        <v>1</v>
      </c>
      <c r="F320" s="155" t="s">
        <v>476</v>
      </c>
      <c r="H320" s="156">
        <v>14.702999999999999</v>
      </c>
      <c r="I320" s="157"/>
      <c r="L320" s="153"/>
      <c r="M320" s="158"/>
      <c r="T320" s="159"/>
      <c r="AT320" s="154" t="s">
        <v>176</v>
      </c>
      <c r="AU320" s="154" t="s">
        <v>83</v>
      </c>
      <c r="AV320" s="12" t="s">
        <v>83</v>
      </c>
      <c r="AW320" s="12" t="s">
        <v>30</v>
      </c>
      <c r="AX320" s="12" t="s">
        <v>73</v>
      </c>
      <c r="AY320" s="154" t="s">
        <v>165</v>
      </c>
    </row>
    <row r="321" spans="2:65" s="13" customFormat="1" x14ac:dyDescent="0.2">
      <c r="B321" s="160"/>
      <c r="D321" s="149" t="s">
        <v>176</v>
      </c>
      <c r="E321" s="161" t="s">
        <v>1</v>
      </c>
      <c r="F321" s="162" t="s">
        <v>189</v>
      </c>
      <c r="H321" s="163">
        <v>29.530999999999999</v>
      </c>
      <c r="I321" s="164"/>
      <c r="L321" s="160"/>
      <c r="M321" s="165"/>
      <c r="T321" s="166"/>
      <c r="AT321" s="161" t="s">
        <v>176</v>
      </c>
      <c r="AU321" s="161" t="s">
        <v>83</v>
      </c>
      <c r="AV321" s="13" t="s">
        <v>172</v>
      </c>
      <c r="AW321" s="13" t="s">
        <v>30</v>
      </c>
      <c r="AX321" s="13" t="s">
        <v>81</v>
      </c>
      <c r="AY321" s="161" t="s">
        <v>165</v>
      </c>
    </row>
    <row r="322" spans="2:65" s="1" customFormat="1" ht="55.5" customHeight="1" x14ac:dyDescent="0.2">
      <c r="B322" s="32"/>
      <c r="C322" s="136" t="s">
        <v>477</v>
      </c>
      <c r="D322" s="136" t="s">
        <v>167</v>
      </c>
      <c r="E322" s="137" t="s">
        <v>478</v>
      </c>
      <c r="F322" s="138" t="s">
        <v>479</v>
      </c>
      <c r="G322" s="139" t="s">
        <v>238</v>
      </c>
      <c r="H322" s="140">
        <v>606.19799999999998</v>
      </c>
      <c r="I322" s="141"/>
      <c r="J322" s="142">
        <f>ROUND(I322*H322,2)</f>
        <v>0</v>
      </c>
      <c r="K322" s="138" t="s">
        <v>171</v>
      </c>
      <c r="L322" s="32"/>
      <c r="M322" s="143" t="s">
        <v>1</v>
      </c>
      <c r="N322" s="144" t="s">
        <v>38</v>
      </c>
      <c r="P322" s="145">
        <f>O322*H322</f>
        <v>0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AR322" s="147" t="s">
        <v>273</v>
      </c>
      <c r="AT322" s="147" t="s">
        <v>167</v>
      </c>
      <c r="AU322" s="147" t="s">
        <v>83</v>
      </c>
      <c r="AY322" s="17" t="s">
        <v>165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81</v>
      </c>
      <c r="BK322" s="148">
        <f>ROUND(I322*H322,2)</f>
        <v>0</v>
      </c>
      <c r="BL322" s="17" t="s">
        <v>273</v>
      </c>
      <c r="BM322" s="147" t="s">
        <v>480</v>
      </c>
    </row>
    <row r="323" spans="2:65" s="1" customFormat="1" ht="78" x14ac:dyDescent="0.2">
      <c r="B323" s="32"/>
      <c r="D323" s="149" t="s">
        <v>174</v>
      </c>
      <c r="F323" s="150" t="s">
        <v>481</v>
      </c>
      <c r="I323" s="151"/>
      <c r="L323" s="32"/>
      <c r="M323" s="152"/>
      <c r="T323" s="56"/>
      <c r="AT323" s="17" t="s">
        <v>174</v>
      </c>
      <c r="AU323" s="17" t="s">
        <v>83</v>
      </c>
    </row>
    <row r="324" spans="2:65" s="12" customFormat="1" x14ac:dyDescent="0.2">
      <c r="B324" s="153"/>
      <c r="D324" s="149" t="s">
        <v>176</v>
      </c>
      <c r="E324" s="154" t="s">
        <v>1</v>
      </c>
      <c r="F324" s="155" t="s">
        <v>482</v>
      </c>
      <c r="H324" s="156">
        <v>400.35599999999999</v>
      </c>
      <c r="I324" s="157"/>
      <c r="L324" s="153"/>
      <c r="M324" s="158"/>
      <c r="T324" s="159"/>
      <c r="AT324" s="154" t="s">
        <v>176</v>
      </c>
      <c r="AU324" s="154" t="s">
        <v>83</v>
      </c>
      <c r="AV324" s="12" t="s">
        <v>83</v>
      </c>
      <c r="AW324" s="12" t="s">
        <v>30</v>
      </c>
      <c r="AX324" s="12" t="s">
        <v>73</v>
      </c>
      <c r="AY324" s="154" t="s">
        <v>165</v>
      </c>
    </row>
    <row r="325" spans="2:65" s="12" customFormat="1" x14ac:dyDescent="0.2">
      <c r="B325" s="153"/>
      <c r="D325" s="149" t="s">
        <v>176</v>
      </c>
      <c r="E325" s="154" t="s">
        <v>1</v>
      </c>
      <c r="F325" s="155" t="s">
        <v>483</v>
      </c>
      <c r="H325" s="156">
        <v>205.84200000000001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73</v>
      </c>
      <c r="AY325" s="154" t="s">
        <v>165</v>
      </c>
    </row>
    <row r="326" spans="2:65" s="13" customFormat="1" x14ac:dyDescent="0.2">
      <c r="B326" s="160"/>
      <c r="D326" s="149" t="s">
        <v>176</v>
      </c>
      <c r="E326" s="161" t="s">
        <v>1</v>
      </c>
      <c r="F326" s="162" t="s">
        <v>189</v>
      </c>
      <c r="H326" s="163">
        <v>606.19799999999998</v>
      </c>
      <c r="I326" s="164"/>
      <c r="L326" s="160"/>
      <c r="M326" s="165"/>
      <c r="T326" s="166"/>
      <c r="AT326" s="161" t="s">
        <v>176</v>
      </c>
      <c r="AU326" s="161" t="s">
        <v>83</v>
      </c>
      <c r="AV326" s="13" t="s">
        <v>172</v>
      </c>
      <c r="AW326" s="13" t="s">
        <v>30</v>
      </c>
      <c r="AX326" s="13" t="s">
        <v>81</v>
      </c>
      <c r="AY326" s="161" t="s">
        <v>165</v>
      </c>
    </row>
    <row r="327" spans="2:65" s="1" customFormat="1" ht="24.2" customHeight="1" x14ac:dyDescent="0.2">
      <c r="B327" s="32"/>
      <c r="C327" s="136" t="s">
        <v>484</v>
      </c>
      <c r="D327" s="136" t="s">
        <v>167</v>
      </c>
      <c r="E327" s="137" t="s">
        <v>485</v>
      </c>
      <c r="F327" s="138" t="s">
        <v>486</v>
      </c>
      <c r="G327" s="139" t="s">
        <v>192</v>
      </c>
      <c r="H327" s="140">
        <v>2</v>
      </c>
      <c r="I327" s="141"/>
      <c r="J327" s="142">
        <f>ROUND(I327*H327,2)</f>
        <v>0</v>
      </c>
      <c r="K327" s="138" t="s">
        <v>1</v>
      </c>
      <c r="L327" s="32"/>
      <c r="M327" s="143" t="s">
        <v>1</v>
      </c>
      <c r="N327" s="144" t="s">
        <v>38</v>
      </c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AR327" s="147" t="s">
        <v>172</v>
      </c>
      <c r="AT327" s="147" t="s">
        <v>167</v>
      </c>
      <c r="AU327" s="147" t="s">
        <v>83</v>
      </c>
      <c r="AY327" s="17" t="s">
        <v>165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81</v>
      </c>
      <c r="BK327" s="148">
        <f>ROUND(I327*H327,2)</f>
        <v>0</v>
      </c>
      <c r="BL327" s="17" t="s">
        <v>172</v>
      </c>
      <c r="BM327" s="147" t="s">
        <v>487</v>
      </c>
    </row>
    <row r="328" spans="2:65" s="1" customFormat="1" ht="19.5" x14ac:dyDescent="0.2">
      <c r="B328" s="32"/>
      <c r="D328" s="149" t="s">
        <v>174</v>
      </c>
      <c r="F328" s="150" t="s">
        <v>486</v>
      </c>
      <c r="I328" s="151"/>
      <c r="L328" s="32"/>
      <c r="M328" s="152"/>
      <c r="T328" s="56"/>
      <c r="AT328" s="17" t="s">
        <v>174</v>
      </c>
      <c r="AU328" s="17" t="s">
        <v>83</v>
      </c>
    </row>
    <row r="329" spans="2:65" s="1" customFormat="1" ht="16.5" customHeight="1" x14ac:dyDescent="0.2">
      <c r="B329" s="32"/>
      <c r="C329" s="167" t="s">
        <v>488</v>
      </c>
      <c r="D329" s="167" t="s">
        <v>205</v>
      </c>
      <c r="E329" s="168" t="s">
        <v>489</v>
      </c>
      <c r="F329" s="169" t="s">
        <v>490</v>
      </c>
      <c r="G329" s="170" t="s">
        <v>238</v>
      </c>
      <c r="H329" s="171">
        <v>0.95</v>
      </c>
      <c r="I329" s="172"/>
      <c r="J329" s="173">
        <f>ROUND(I329*H329,2)</f>
        <v>0</v>
      </c>
      <c r="K329" s="169" t="s">
        <v>171</v>
      </c>
      <c r="L329" s="174"/>
      <c r="M329" s="175" t="s">
        <v>1</v>
      </c>
      <c r="N329" s="176" t="s">
        <v>38</v>
      </c>
      <c r="P329" s="145">
        <f>O329*H329</f>
        <v>0</v>
      </c>
      <c r="Q329" s="145">
        <v>1</v>
      </c>
      <c r="R329" s="145">
        <f>Q329*H329</f>
        <v>0.95</v>
      </c>
      <c r="S329" s="145">
        <v>0</v>
      </c>
      <c r="T329" s="146">
        <f>S329*H329</f>
        <v>0</v>
      </c>
      <c r="AR329" s="147" t="s">
        <v>209</v>
      </c>
      <c r="AT329" s="147" t="s">
        <v>205</v>
      </c>
      <c r="AU329" s="147" t="s">
        <v>83</v>
      </c>
      <c r="AY329" s="17" t="s">
        <v>165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81</v>
      </c>
      <c r="BK329" s="148">
        <f>ROUND(I329*H329,2)</f>
        <v>0</v>
      </c>
      <c r="BL329" s="17" t="s">
        <v>172</v>
      </c>
      <c r="BM329" s="147" t="s">
        <v>491</v>
      </c>
    </row>
    <row r="330" spans="2:65" s="1" customFormat="1" x14ac:dyDescent="0.2">
      <c r="B330" s="32"/>
      <c r="D330" s="149" t="s">
        <v>174</v>
      </c>
      <c r="F330" s="150" t="s">
        <v>490</v>
      </c>
      <c r="I330" s="151"/>
      <c r="L330" s="32"/>
      <c r="M330" s="152"/>
      <c r="T330" s="56"/>
      <c r="AT330" s="17" t="s">
        <v>174</v>
      </c>
      <c r="AU330" s="17" t="s">
        <v>83</v>
      </c>
    </row>
    <row r="331" spans="2:65" s="12" customFormat="1" x14ac:dyDescent="0.2">
      <c r="B331" s="153"/>
      <c r="D331" s="149" t="s">
        <v>176</v>
      </c>
      <c r="E331" s="154" t="s">
        <v>1</v>
      </c>
      <c r="F331" s="155" t="s">
        <v>492</v>
      </c>
      <c r="H331" s="156">
        <v>0.95</v>
      </c>
      <c r="I331" s="157"/>
      <c r="L331" s="153"/>
      <c r="M331" s="158"/>
      <c r="T331" s="159"/>
      <c r="AT331" s="154" t="s">
        <v>176</v>
      </c>
      <c r="AU331" s="154" t="s">
        <v>83</v>
      </c>
      <c r="AV331" s="12" t="s">
        <v>83</v>
      </c>
      <c r="AW331" s="12" t="s">
        <v>30</v>
      </c>
      <c r="AX331" s="12" t="s">
        <v>81</v>
      </c>
      <c r="AY331" s="154" t="s">
        <v>165</v>
      </c>
    </row>
    <row r="332" spans="2:65" s="1" customFormat="1" ht="21.75" customHeight="1" x14ac:dyDescent="0.2">
      <c r="B332" s="32"/>
      <c r="C332" s="167" t="s">
        <v>493</v>
      </c>
      <c r="D332" s="167" t="s">
        <v>205</v>
      </c>
      <c r="E332" s="168" t="s">
        <v>494</v>
      </c>
      <c r="F332" s="169" t="s">
        <v>495</v>
      </c>
      <c r="G332" s="170" t="s">
        <v>170</v>
      </c>
      <c r="H332" s="171">
        <v>22.2</v>
      </c>
      <c r="I332" s="172"/>
      <c r="J332" s="173">
        <f>ROUND(I332*H332,2)</f>
        <v>0</v>
      </c>
      <c r="K332" s="169" t="s">
        <v>171</v>
      </c>
      <c r="L332" s="174"/>
      <c r="M332" s="175" t="s">
        <v>1</v>
      </c>
      <c r="N332" s="176" t="s">
        <v>38</v>
      </c>
      <c r="P332" s="145">
        <f>O332*H332</f>
        <v>0</v>
      </c>
      <c r="Q332" s="145">
        <v>2.234</v>
      </c>
      <c r="R332" s="145">
        <f>Q332*H332</f>
        <v>49.594799999999999</v>
      </c>
      <c r="S332" s="145">
        <v>0</v>
      </c>
      <c r="T332" s="146">
        <f>S332*H332</f>
        <v>0</v>
      </c>
      <c r="AR332" s="147" t="s">
        <v>209</v>
      </c>
      <c r="AT332" s="147" t="s">
        <v>205</v>
      </c>
      <c r="AU332" s="147" t="s">
        <v>83</v>
      </c>
      <c r="AY332" s="17" t="s">
        <v>165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81</v>
      </c>
      <c r="BK332" s="148">
        <f>ROUND(I332*H332,2)</f>
        <v>0</v>
      </c>
      <c r="BL332" s="17" t="s">
        <v>172</v>
      </c>
      <c r="BM332" s="147" t="s">
        <v>496</v>
      </c>
    </row>
    <row r="333" spans="2:65" s="1" customFormat="1" x14ac:dyDescent="0.2">
      <c r="B333" s="32"/>
      <c r="D333" s="149" t="s">
        <v>174</v>
      </c>
      <c r="F333" s="150" t="s">
        <v>495</v>
      </c>
      <c r="I333" s="151"/>
      <c r="L333" s="32"/>
      <c r="M333" s="152"/>
      <c r="T333" s="56"/>
      <c r="AT333" s="17" t="s">
        <v>174</v>
      </c>
      <c r="AU333" s="17" t="s">
        <v>83</v>
      </c>
    </row>
    <row r="334" spans="2:65" s="12" customFormat="1" x14ac:dyDescent="0.2">
      <c r="B334" s="153"/>
      <c r="D334" s="149" t="s">
        <v>176</v>
      </c>
      <c r="E334" s="154" t="s">
        <v>1</v>
      </c>
      <c r="F334" s="155" t="s">
        <v>497</v>
      </c>
      <c r="H334" s="156">
        <v>0.2</v>
      </c>
      <c r="I334" s="157"/>
      <c r="L334" s="153"/>
      <c r="M334" s="158"/>
      <c r="T334" s="159"/>
      <c r="AT334" s="154" t="s">
        <v>176</v>
      </c>
      <c r="AU334" s="154" t="s">
        <v>83</v>
      </c>
      <c r="AV334" s="12" t="s">
        <v>83</v>
      </c>
      <c r="AW334" s="12" t="s">
        <v>30</v>
      </c>
      <c r="AX334" s="12" t="s">
        <v>73</v>
      </c>
      <c r="AY334" s="154" t="s">
        <v>165</v>
      </c>
    </row>
    <row r="335" spans="2:65" s="12" customFormat="1" x14ac:dyDescent="0.2">
      <c r="B335" s="153"/>
      <c r="D335" s="149" t="s">
        <v>176</v>
      </c>
      <c r="E335" s="154" t="s">
        <v>1</v>
      </c>
      <c r="F335" s="155" t="s">
        <v>498</v>
      </c>
      <c r="H335" s="156">
        <v>22</v>
      </c>
      <c r="I335" s="157"/>
      <c r="L335" s="153"/>
      <c r="M335" s="158"/>
      <c r="T335" s="159"/>
      <c r="AT335" s="154" t="s">
        <v>176</v>
      </c>
      <c r="AU335" s="154" t="s">
        <v>83</v>
      </c>
      <c r="AV335" s="12" t="s">
        <v>83</v>
      </c>
      <c r="AW335" s="12" t="s">
        <v>30</v>
      </c>
      <c r="AX335" s="12" t="s">
        <v>73</v>
      </c>
      <c r="AY335" s="154" t="s">
        <v>165</v>
      </c>
    </row>
    <row r="336" spans="2:65" s="13" customFormat="1" x14ac:dyDescent="0.2">
      <c r="B336" s="160"/>
      <c r="D336" s="149" t="s">
        <v>176</v>
      </c>
      <c r="E336" s="161" t="s">
        <v>1</v>
      </c>
      <c r="F336" s="162" t="s">
        <v>189</v>
      </c>
      <c r="H336" s="163">
        <v>22.2</v>
      </c>
      <c r="I336" s="164"/>
      <c r="L336" s="160"/>
      <c r="M336" s="165"/>
      <c r="T336" s="166"/>
      <c r="AT336" s="161" t="s">
        <v>176</v>
      </c>
      <c r="AU336" s="161" t="s">
        <v>83</v>
      </c>
      <c r="AV336" s="13" t="s">
        <v>172</v>
      </c>
      <c r="AW336" s="13" t="s">
        <v>30</v>
      </c>
      <c r="AX336" s="13" t="s">
        <v>81</v>
      </c>
      <c r="AY336" s="161" t="s">
        <v>165</v>
      </c>
    </row>
    <row r="337" spans="2:65" s="1" customFormat="1" ht="24.2" customHeight="1" x14ac:dyDescent="0.2">
      <c r="B337" s="32"/>
      <c r="C337" s="136" t="s">
        <v>499</v>
      </c>
      <c r="D337" s="136" t="s">
        <v>167</v>
      </c>
      <c r="E337" s="137" t="s">
        <v>500</v>
      </c>
      <c r="F337" s="138" t="s">
        <v>501</v>
      </c>
      <c r="G337" s="139" t="s">
        <v>303</v>
      </c>
      <c r="H337" s="140">
        <v>30</v>
      </c>
      <c r="I337" s="141"/>
      <c r="J337" s="142">
        <f>ROUND(I337*H337,2)</f>
        <v>0</v>
      </c>
      <c r="K337" s="138" t="s">
        <v>171</v>
      </c>
      <c r="L337" s="32"/>
      <c r="M337" s="143" t="s">
        <v>1</v>
      </c>
      <c r="N337" s="144" t="s">
        <v>38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172</v>
      </c>
      <c r="AT337" s="147" t="s">
        <v>167</v>
      </c>
      <c r="AU337" s="147" t="s">
        <v>83</v>
      </c>
      <c r="AY337" s="17" t="s">
        <v>165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81</v>
      </c>
      <c r="BK337" s="148">
        <f>ROUND(I337*H337,2)</f>
        <v>0</v>
      </c>
      <c r="BL337" s="17" t="s">
        <v>172</v>
      </c>
      <c r="BM337" s="147" t="s">
        <v>502</v>
      </c>
    </row>
    <row r="338" spans="2:65" s="1" customFormat="1" ht="58.5" x14ac:dyDescent="0.2">
      <c r="B338" s="32"/>
      <c r="D338" s="149" t="s">
        <v>174</v>
      </c>
      <c r="F338" s="150" t="s">
        <v>503</v>
      </c>
      <c r="I338" s="151"/>
      <c r="L338" s="32"/>
      <c r="M338" s="152"/>
      <c r="T338" s="56"/>
      <c r="AT338" s="17" t="s">
        <v>174</v>
      </c>
      <c r="AU338" s="17" t="s">
        <v>83</v>
      </c>
    </row>
    <row r="339" spans="2:65" s="1" customFormat="1" ht="16.5" customHeight="1" x14ac:dyDescent="0.2">
      <c r="B339" s="32"/>
      <c r="C339" s="167" t="s">
        <v>504</v>
      </c>
      <c r="D339" s="167" t="s">
        <v>205</v>
      </c>
      <c r="E339" s="168" t="s">
        <v>505</v>
      </c>
      <c r="F339" s="169" t="s">
        <v>506</v>
      </c>
      <c r="G339" s="170" t="s">
        <v>317</v>
      </c>
      <c r="H339" s="171">
        <v>30</v>
      </c>
      <c r="I339" s="172"/>
      <c r="J339" s="173">
        <f>ROUND(I339*H339,2)</f>
        <v>0</v>
      </c>
      <c r="K339" s="169" t="s">
        <v>171</v>
      </c>
      <c r="L339" s="174"/>
      <c r="M339" s="175" t="s">
        <v>1</v>
      </c>
      <c r="N339" s="176" t="s">
        <v>38</v>
      </c>
      <c r="P339" s="145">
        <f>O339*H339</f>
        <v>0</v>
      </c>
      <c r="Q339" s="145">
        <v>0.39</v>
      </c>
      <c r="R339" s="145">
        <f>Q339*H339</f>
        <v>11.700000000000001</v>
      </c>
      <c r="S339" s="145">
        <v>0</v>
      </c>
      <c r="T339" s="146">
        <f>S339*H339</f>
        <v>0</v>
      </c>
      <c r="AR339" s="147" t="s">
        <v>209</v>
      </c>
      <c r="AT339" s="147" t="s">
        <v>205</v>
      </c>
      <c r="AU339" s="147" t="s">
        <v>83</v>
      </c>
      <c r="AY339" s="17" t="s">
        <v>165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81</v>
      </c>
      <c r="BK339" s="148">
        <f>ROUND(I339*H339,2)</f>
        <v>0</v>
      </c>
      <c r="BL339" s="17" t="s">
        <v>172</v>
      </c>
      <c r="BM339" s="147" t="s">
        <v>507</v>
      </c>
    </row>
    <row r="340" spans="2:65" s="1" customFormat="1" x14ac:dyDescent="0.2">
      <c r="B340" s="32"/>
      <c r="D340" s="149" t="s">
        <v>174</v>
      </c>
      <c r="F340" s="150" t="s">
        <v>506</v>
      </c>
      <c r="I340" s="151"/>
      <c r="L340" s="32"/>
      <c r="M340" s="152"/>
      <c r="T340" s="56"/>
      <c r="AT340" s="17" t="s">
        <v>174</v>
      </c>
      <c r="AU340" s="17" t="s">
        <v>83</v>
      </c>
    </row>
    <row r="341" spans="2:65" s="1" customFormat="1" ht="16.5" customHeight="1" x14ac:dyDescent="0.2">
      <c r="B341" s="32"/>
      <c r="C341" s="167" t="s">
        <v>508</v>
      </c>
      <c r="D341" s="167" t="s">
        <v>205</v>
      </c>
      <c r="E341" s="168" t="s">
        <v>509</v>
      </c>
      <c r="F341" s="169" t="s">
        <v>510</v>
      </c>
      <c r="G341" s="170" t="s">
        <v>317</v>
      </c>
      <c r="H341" s="171">
        <v>91</v>
      </c>
      <c r="I341" s="172"/>
      <c r="J341" s="173">
        <f>ROUND(I341*H341,2)</f>
        <v>0</v>
      </c>
      <c r="K341" s="169" t="s">
        <v>171</v>
      </c>
      <c r="L341" s="174"/>
      <c r="M341" s="175" t="s">
        <v>1</v>
      </c>
      <c r="N341" s="176" t="s">
        <v>38</v>
      </c>
      <c r="P341" s="145">
        <f>O341*H341</f>
        <v>0</v>
      </c>
      <c r="Q341" s="145">
        <v>3.3000000000000002E-2</v>
      </c>
      <c r="R341" s="145">
        <f>Q341*H341</f>
        <v>3.0030000000000001</v>
      </c>
      <c r="S341" s="145">
        <v>0</v>
      </c>
      <c r="T341" s="146">
        <f>S341*H341</f>
        <v>0</v>
      </c>
      <c r="AR341" s="147" t="s">
        <v>209</v>
      </c>
      <c r="AT341" s="147" t="s">
        <v>205</v>
      </c>
      <c r="AU341" s="147" t="s">
        <v>83</v>
      </c>
      <c r="AY341" s="17" t="s">
        <v>165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7" t="s">
        <v>81</v>
      </c>
      <c r="BK341" s="148">
        <f>ROUND(I341*H341,2)</f>
        <v>0</v>
      </c>
      <c r="BL341" s="17" t="s">
        <v>172</v>
      </c>
      <c r="BM341" s="147" t="s">
        <v>511</v>
      </c>
    </row>
    <row r="342" spans="2:65" s="1" customFormat="1" x14ac:dyDescent="0.2">
      <c r="B342" s="32"/>
      <c r="D342" s="149" t="s">
        <v>174</v>
      </c>
      <c r="F342" s="150" t="s">
        <v>510</v>
      </c>
      <c r="I342" s="151"/>
      <c r="L342" s="32"/>
      <c r="M342" s="152"/>
      <c r="T342" s="56"/>
      <c r="AT342" s="17" t="s">
        <v>174</v>
      </c>
      <c r="AU342" s="17" t="s">
        <v>83</v>
      </c>
    </row>
    <row r="343" spans="2:65" s="12" customFormat="1" x14ac:dyDescent="0.2">
      <c r="B343" s="153"/>
      <c r="D343" s="149" t="s">
        <v>176</v>
      </c>
      <c r="E343" s="154" t="s">
        <v>1</v>
      </c>
      <c r="F343" s="155" t="s">
        <v>512</v>
      </c>
      <c r="H343" s="156">
        <v>91</v>
      </c>
      <c r="I343" s="157"/>
      <c r="L343" s="153"/>
      <c r="M343" s="158"/>
      <c r="T343" s="159"/>
      <c r="AT343" s="154" t="s">
        <v>176</v>
      </c>
      <c r="AU343" s="154" t="s">
        <v>83</v>
      </c>
      <c r="AV343" s="12" t="s">
        <v>83</v>
      </c>
      <c r="AW343" s="12" t="s">
        <v>30</v>
      </c>
      <c r="AX343" s="12" t="s">
        <v>81</v>
      </c>
      <c r="AY343" s="154" t="s">
        <v>165</v>
      </c>
    </row>
    <row r="344" spans="2:65" s="1" customFormat="1" ht="24.2" customHeight="1" x14ac:dyDescent="0.2">
      <c r="B344" s="32"/>
      <c r="C344" s="136" t="s">
        <v>513</v>
      </c>
      <c r="D344" s="136" t="s">
        <v>167</v>
      </c>
      <c r="E344" s="137" t="s">
        <v>514</v>
      </c>
      <c r="F344" s="138" t="s">
        <v>515</v>
      </c>
      <c r="G344" s="139" t="s">
        <v>170</v>
      </c>
      <c r="H344" s="140">
        <v>299</v>
      </c>
      <c r="I344" s="141"/>
      <c r="J344" s="142">
        <f>ROUND(I344*H344,2)</f>
        <v>0</v>
      </c>
      <c r="K344" s="138" t="s">
        <v>171</v>
      </c>
      <c r="L344" s="32"/>
      <c r="M344" s="143" t="s">
        <v>1</v>
      </c>
      <c r="N344" s="144" t="s">
        <v>38</v>
      </c>
      <c r="P344" s="145">
        <f>O344*H344</f>
        <v>0</v>
      </c>
      <c r="Q344" s="145">
        <v>0</v>
      </c>
      <c r="R344" s="145">
        <f>Q344*H344</f>
        <v>0</v>
      </c>
      <c r="S344" s="145">
        <v>0</v>
      </c>
      <c r="T344" s="146">
        <f>S344*H344</f>
        <v>0</v>
      </c>
      <c r="AR344" s="147" t="s">
        <v>172</v>
      </c>
      <c r="AT344" s="147" t="s">
        <v>167</v>
      </c>
      <c r="AU344" s="147" t="s">
        <v>83</v>
      </c>
      <c r="AY344" s="17" t="s">
        <v>165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81</v>
      </c>
      <c r="BK344" s="148">
        <f>ROUND(I344*H344,2)</f>
        <v>0</v>
      </c>
      <c r="BL344" s="17" t="s">
        <v>172</v>
      </c>
      <c r="BM344" s="147" t="s">
        <v>516</v>
      </c>
    </row>
    <row r="345" spans="2:65" s="1" customFormat="1" ht="48.75" x14ac:dyDescent="0.2">
      <c r="B345" s="32"/>
      <c r="D345" s="149" t="s">
        <v>174</v>
      </c>
      <c r="F345" s="150" t="s">
        <v>517</v>
      </c>
      <c r="I345" s="151"/>
      <c r="L345" s="32"/>
      <c r="M345" s="152"/>
      <c r="T345" s="56"/>
      <c r="AT345" s="17" t="s">
        <v>174</v>
      </c>
      <c r="AU345" s="17" t="s">
        <v>83</v>
      </c>
    </row>
    <row r="346" spans="2:65" s="12" customFormat="1" x14ac:dyDescent="0.2">
      <c r="B346" s="153"/>
      <c r="D346" s="149" t="s">
        <v>176</v>
      </c>
      <c r="E346" s="154" t="s">
        <v>1</v>
      </c>
      <c r="F346" s="155" t="s">
        <v>518</v>
      </c>
      <c r="H346" s="156">
        <v>299</v>
      </c>
      <c r="I346" s="157"/>
      <c r="L346" s="153"/>
      <c r="M346" s="158"/>
      <c r="T346" s="159"/>
      <c r="AT346" s="154" t="s">
        <v>176</v>
      </c>
      <c r="AU346" s="154" t="s">
        <v>83</v>
      </c>
      <c r="AV346" s="12" t="s">
        <v>83</v>
      </c>
      <c r="AW346" s="12" t="s">
        <v>30</v>
      </c>
      <c r="AX346" s="12" t="s">
        <v>81</v>
      </c>
      <c r="AY346" s="154" t="s">
        <v>165</v>
      </c>
    </row>
    <row r="347" spans="2:65" s="1" customFormat="1" ht="24.2" customHeight="1" x14ac:dyDescent="0.2">
      <c r="B347" s="32"/>
      <c r="C347" s="136" t="s">
        <v>519</v>
      </c>
      <c r="D347" s="136" t="s">
        <v>167</v>
      </c>
      <c r="E347" s="137" t="s">
        <v>520</v>
      </c>
      <c r="F347" s="138" t="s">
        <v>521</v>
      </c>
      <c r="G347" s="139" t="s">
        <v>246</v>
      </c>
      <c r="H347" s="140">
        <v>0.111</v>
      </c>
      <c r="I347" s="141"/>
      <c r="J347" s="142">
        <f>ROUND(I347*H347,2)</f>
        <v>0</v>
      </c>
      <c r="K347" s="138" t="s">
        <v>171</v>
      </c>
      <c r="L347" s="32"/>
      <c r="M347" s="143" t="s">
        <v>1</v>
      </c>
      <c r="N347" s="144" t="s">
        <v>38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172</v>
      </c>
      <c r="AT347" s="147" t="s">
        <v>167</v>
      </c>
      <c r="AU347" s="147" t="s">
        <v>83</v>
      </c>
      <c r="AY347" s="17" t="s">
        <v>165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7" t="s">
        <v>81</v>
      </c>
      <c r="BK347" s="148">
        <f>ROUND(I347*H347,2)</f>
        <v>0</v>
      </c>
      <c r="BL347" s="17" t="s">
        <v>172</v>
      </c>
      <c r="BM347" s="147" t="s">
        <v>522</v>
      </c>
    </row>
    <row r="348" spans="2:65" s="1" customFormat="1" ht="58.5" x14ac:dyDescent="0.2">
      <c r="B348" s="32"/>
      <c r="D348" s="149" t="s">
        <v>174</v>
      </c>
      <c r="F348" s="150" t="s">
        <v>523</v>
      </c>
      <c r="I348" s="151"/>
      <c r="L348" s="32"/>
      <c r="M348" s="152"/>
      <c r="T348" s="56"/>
      <c r="AT348" s="17" t="s">
        <v>174</v>
      </c>
      <c r="AU348" s="17" t="s">
        <v>83</v>
      </c>
    </row>
    <row r="349" spans="2:65" s="1" customFormat="1" ht="24.2" customHeight="1" x14ac:dyDescent="0.2">
      <c r="B349" s="32"/>
      <c r="C349" s="136" t="s">
        <v>524</v>
      </c>
      <c r="D349" s="136" t="s">
        <v>167</v>
      </c>
      <c r="E349" s="137" t="s">
        <v>525</v>
      </c>
      <c r="F349" s="138" t="s">
        <v>526</v>
      </c>
      <c r="G349" s="139" t="s">
        <v>303</v>
      </c>
      <c r="H349" s="140">
        <v>125</v>
      </c>
      <c r="I349" s="141"/>
      <c r="J349" s="142">
        <f>ROUND(I349*H349,2)</f>
        <v>0</v>
      </c>
      <c r="K349" s="138" t="s">
        <v>171</v>
      </c>
      <c r="L349" s="32"/>
      <c r="M349" s="143" t="s">
        <v>1</v>
      </c>
      <c r="N349" s="144" t="s">
        <v>38</v>
      </c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AR349" s="147" t="s">
        <v>172</v>
      </c>
      <c r="AT349" s="147" t="s">
        <v>167</v>
      </c>
      <c r="AU349" s="147" t="s">
        <v>83</v>
      </c>
      <c r="AY349" s="17" t="s">
        <v>165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7" t="s">
        <v>81</v>
      </c>
      <c r="BK349" s="148">
        <f>ROUND(I349*H349,2)</f>
        <v>0</v>
      </c>
      <c r="BL349" s="17" t="s">
        <v>172</v>
      </c>
      <c r="BM349" s="147" t="s">
        <v>527</v>
      </c>
    </row>
    <row r="350" spans="2:65" s="1" customFormat="1" ht="39" x14ac:dyDescent="0.2">
      <c r="B350" s="32"/>
      <c r="D350" s="149" t="s">
        <v>174</v>
      </c>
      <c r="F350" s="150" t="s">
        <v>528</v>
      </c>
      <c r="I350" s="151"/>
      <c r="L350" s="32"/>
      <c r="M350" s="152"/>
      <c r="T350" s="56"/>
      <c r="AT350" s="17" t="s">
        <v>174</v>
      </c>
      <c r="AU350" s="17" t="s">
        <v>83</v>
      </c>
    </row>
    <row r="351" spans="2:65" s="1" customFormat="1" ht="24.2" customHeight="1" x14ac:dyDescent="0.2">
      <c r="B351" s="32"/>
      <c r="C351" s="136" t="s">
        <v>529</v>
      </c>
      <c r="D351" s="136" t="s">
        <v>167</v>
      </c>
      <c r="E351" s="137" t="s">
        <v>530</v>
      </c>
      <c r="F351" s="138" t="s">
        <v>531</v>
      </c>
      <c r="G351" s="139" t="s">
        <v>317</v>
      </c>
      <c r="H351" s="140">
        <v>240</v>
      </c>
      <c r="I351" s="141"/>
      <c r="J351" s="142">
        <f>ROUND(I351*H351,2)</f>
        <v>0</v>
      </c>
      <c r="K351" s="138" t="s">
        <v>171</v>
      </c>
      <c r="L351" s="32"/>
      <c r="M351" s="143" t="s">
        <v>1</v>
      </c>
      <c r="N351" s="144" t="s">
        <v>38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172</v>
      </c>
      <c r="AT351" s="147" t="s">
        <v>167</v>
      </c>
      <c r="AU351" s="147" t="s">
        <v>83</v>
      </c>
      <c r="AY351" s="17" t="s">
        <v>165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81</v>
      </c>
      <c r="BK351" s="148">
        <f>ROUND(I351*H351,2)</f>
        <v>0</v>
      </c>
      <c r="BL351" s="17" t="s">
        <v>172</v>
      </c>
      <c r="BM351" s="147" t="s">
        <v>532</v>
      </c>
    </row>
    <row r="352" spans="2:65" s="1" customFormat="1" ht="29.25" x14ac:dyDescent="0.2">
      <c r="B352" s="32"/>
      <c r="D352" s="149" t="s">
        <v>174</v>
      </c>
      <c r="F352" s="150" t="s">
        <v>533</v>
      </c>
      <c r="I352" s="151"/>
      <c r="L352" s="32"/>
      <c r="M352" s="152"/>
      <c r="T352" s="56"/>
      <c r="AT352" s="17" t="s">
        <v>174</v>
      </c>
      <c r="AU352" s="17" t="s">
        <v>83</v>
      </c>
    </row>
    <row r="353" spans="2:65" s="15" customFormat="1" x14ac:dyDescent="0.2">
      <c r="B353" s="184"/>
      <c r="D353" s="149" t="s">
        <v>176</v>
      </c>
      <c r="E353" s="185" t="s">
        <v>1</v>
      </c>
      <c r="F353" s="186" t="s">
        <v>534</v>
      </c>
      <c r="H353" s="185" t="s">
        <v>1</v>
      </c>
      <c r="I353" s="187"/>
      <c r="L353" s="184"/>
      <c r="M353" s="188"/>
      <c r="T353" s="189"/>
      <c r="AT353" s="185" t="s">
        <v>176</v>
      </c>
      <c r="AU353" s="185" t="s">
        <v>83</v>
      </c>
      <c r="AV353" s="15" t="s">
        <v>81</v>
      </c>
      <c r="AW353" s="15" t="s">
        <v>30</v>
      </c>
      <c r="AX353" s="15" t="s">
        <v>73</v>
      </c>
      <c r="AY353" s="185" t="s">
        <v>165</v>
      </c>
    </row>
    <row r="354" spans="2:65" s="12" customFormat="1" x14ac:dyDescent="0.2">
      <c r="B354" s="153"/>
      <c r="D354" s="149" t="s">
        <v>176</v>
      </c>
      <c r="E354" s="154" t="s">
        <v>1</v>
      </c>
      <c r="F354" s="155" t="s">
        <v>535</v>
      </c>
      <c r="H354" s="156">
        <v>40</v>
      </c>
      <c r="I354" s="157"/>
      <c r="L354" s="153"/>
      <c r="M354" s="158"/>
      <c r="T354" s="159"/>
      <c r="AT354" s="154" t="s">
        <v>176</v>
      </c>
      <c r="AU354" s="154" t="s">
        <v>83</v>
      </c>
      <c r="AV354" s="12" t="s">
        <v>83</v>
      </c>
      <c r="AW354" s="12" t="s">
        <v>30</v>
      </c>
      <c r="AX354" s="12" t="s">
        <v>73</v>
      </c>
      <c r="AY354" s="154" t="s">
        <v>165</v>
      </c>
    </row>
    <row r="355" spans="2:65" s="12" customFormat="1" ht="22.5" x14ac:dyDescent="0.2">
      <c r="B355" s="153"/>
      <c r="D355" s="149" t="s">
        <v>176</v>
      </c>
      <c r="E355" s="154" t="s">
        <v>1</v>
      </c>
      <c r="F355" s="155" t="s">
        <v>536</v>
      </c>
      <c r="H355" s="156">
        <v>168</v>
      </c>
      <c r="I355" s="157"/>
      <c r="L355" s="153"/>
      <c r="M355" s="158"/>
      <c r="T355" s="159"/>
      <c r="AT355" s="154" t="s">
        <v>176</v>
      </c>
      <c r="AU355" s="154" t="s">
        <v>83</v>
      </c>
      <c r="AV355" s="12" t="s">
        <v>83</v>
      </c>
      <c r="AW355" s="12" t="s">
        <v>30</v>
      </c>
      <c r="AX355" s="12" t="s">
        <v>73</v>
      </c>
      <c r="AY355" s="154" t="s">
        <v>165</v>
      </c>
    </row>
    <row r="356" spans="2:65" s="12" customFormat="1" ht="22.5" x14ac:dyDescent="0.2">
      <c r="B356" s="153"/>
      <c r="D356" s="149" t="s">
        <v>176</v>
      </c>
      <c r="E356" s="154" t="s">
        <v>1</v>
      </c>
      <c r="F356" s="155" t="s">
        <v>537</v>
      </c>
      <c r="H356" s="156">
        <v>7</v>
      </c>
      <c r="I356" s="157"/>
      <c r="L356" s="153"/>
      <c r="M356" s="158"/>
      <c r="T356" s="159"/>
      <c r="AT356" s="154" t="s">
        <v>176</v>
      </c>
      <c r="AU356" s="154" t="s">
        <v>83</v>
      </c>
      <c r="AV356" s="12" t="s">
        <v>83</v>
      </c>
      <c r="AW356" s="12" t="s">
        <v>30</v>
      </c>
      <c r="AX356" s="12" t="s">
        <v>73</v>
      </c>
      <c r="AY356" s="154" t="s">
        <v>165</v>
      </c>
    </row>
    <row r="357" spans="2:65" s="12" customFormat="1" x14ac:dyDescent="0.2">
      <c r="B357" s="153"/>
      <c r="D357" s="149" t="s">
        <v>176</v>
      </c>
      <c r="E357" s="154" t="s">
        <v>1</v>
      </c>
      <c r="F357" s="155" t="s">
        <v>538</v>
      </c>
      <c r="H357" s="156">
        <v>25</v>
      </c>
      <c r="I357" s="157"/>
      <c r="L357" s="153"/>
      <c r="M357" s="158"/>
      <c r="T357" s="159"/>
      <c r="AT357" s="154" t="s">
        <v>176</v>
      </c>
      <c r="AU357" s="154" t="s">
        <v>83</v>
      </c>
      <c r="AV357" s="12" t="s">
        <v>83</v>
      </c>
      <c r="AW357" s="12" t="s">
        <v>30</v>
      </c>
      <c r="AX357" s="12" t="s">
        <v>73</v>
      </c>
      <c r="AY357" s="154" t="s">
        <v>165</v>
      </c>
    </row>
    <row r="358" spans="2:65" s="13" customFormat="1" x14ac:dyDescent="0.2">
      <c r="B358" s="160"/>
      <c r="D358" s="149" t="s">
        <v>176</v>
      </c>
      <c r="E358" s="161" t="s">
        <v>1</v>
      </c>
      <c r="F358" s="162" t="s">
        <v>189</v>
      </c>
      <c r="H358" s="163">
        <v>240</v>
      </c>
      <c r="I358" s="164"/>
      <c r="L358" s="160"/>
      <c r="M358" s="165"/>
      <c r="T358" s="166"/>
      <c r="AT358" s="161" t="s">
        <v>176</v>
      </c>
      <c r="AU358" s="161" t="s">
        <v>83</v>
      </c>
      <c r="AV358" s="13" t="s">
        <v>172</v>
      </c>
      <c r="AW358" s="13" t="s">
        <v>30</v>
      </c>
      <c r="AX358" s="13" t="s">
        <v>81</v>
      </c>
      <c r="AY358" s="161" t="s">
        <v>165</v>
      </c>
    </row>
    <row r="359" spans="2:65" s="1" customFormat="1" ht="16.5" customHeight="1" x14ac:dyDescent="0.2">
      <c r="B359" s="32"/>
      <c r="C359" s="136" t="s">
        <v>539</v>
      </c>
      <c r="D359" s="136" t="s">
        <v>167</v>
      </c>
      <c r="E359" s="137" t="s">
        <v>540</v>
      </c>
      <c r="F359" s="138" t="s">
        <v>541</v>
      </c>
      <c r="G359" s="139" t="s">
        <v>170</v>
      </c>
      <c r="H359" s="140">
        <v>11.22</v>
      </c>
      <c r="I359" s="141"/>
      <c r="J359" s="142">
        <f>ROUND(I359*H359,2)</f>
        <v>0</v>
      </c>
      <c r="K359" s="138" t="s">
        <v>1</v>
      </c>
      <c r="L359" s="32"/>
      <c r="M359" s="143" t="s">
        <v>1</v>
      </c>
      <c r="N359" s="144" t="s">
        <v>38</v>
      </c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AR359" s="147" t="s">
        <v>172</v>
      </c>
      <c r="AT359" s="147" t="s">
        <v>167</v>
      </c>
      <c r="AU359" s="147" t="s">
        <v>83</v>
      </c>
      <c r="AY359" s="17" t="s">
        <v>165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7" t="s">
        <v>81</v>
      </c>
      <c r="BK359" s="148">
        <f>ROUND(I359*H359,2)</f>
        <v>0</v>
      </c>
      <c r="BL359" s="17" t="s">
        <v>172</v>
      </c>
      <c r="BM359" s="147" t="s">
        <v>542</v>
      </c>
    </row>
    <row r="360" spans="2:65" s="1" customFormat="1" x14ac:dyDescent="0.2">
      <c r="B360" s="32"/>
      <c r="D360" s="149" t="s">
        <v>174</v>
      </c>
      <c r="F360" s="150" t="s">
        <v>541</v>
      </c>
      <c r="I360" s="151"/>
      <c r="L360" s="32"/>
      <c r="M360" s="152"/>
      <c r="T360" s="56"/>
      <c r="AT360" s="17" t="s">
        <v>174</v>
      </c>
      <c r="AU360" s="17" t="s">
        <v>83</v>
      </c>
    </row>
    <row r="361" spans="2:65" s="12" customFormat="1" x14ac:dyDescent="0.2">
      <c r="B361" s="153"/>
      <c r="D361" s="149" t="s">
        <v>176</v>
      </c>
      <c r="E361" s="154" t="s">
        <v>1</v>
      </c>
      <c r="F361" s="155" t="s">
        <v>543</v>
      </c>
      <c r="H361" s="156">
        <v>11.22</v>
      </c>
      <c r="I361" s="157"/>
      <c r="L361" s="153"/>
      <c r="M361" s="158"/>
      <c r="T361" s="159"/>
      <c r="AT361" s="154" t="s">
        <v>176</v>
      </c>
      <c r="AU361" s="154" t="s">
        <v>83</v>
      </c>
      <c r="AV361" s="12" t="s">
        <v>83</v>
      </c>
      <c r="AW361" s="12" t="s">
        <v>30</v>
      </c>
      <c r="AX361" s="12" t="s">
        <v>81</v>
      </c>
      <c r="AY361" s="154" t="s">
        <v>165</v>
      </c>
    </row>
    <row r="362" spans="2:65" s="11" customFormat="1" ht="22.9" customHeight="1" x14ac:dyDescent="0.2">
      <c r="B362" s="124"/>
      <c r="D362" s="125" t="s">
        <v>72</v>
      </c>
      <c r="E362" s="134" t="s">
        <v>544</v>
      </c>
      <c r="F362" s="134" t="s">
        <v>545</v>
      </c>
      <c r="I362" s="127"/>
      <c r="J362" s="135">
        <f>BK362</f>
        <v>0</v>
      </c>
      <c r="L362" s="124"/>
      <c r="M362" s="129"/>
      <c r="P362" s="130">
        <f>SUM(P363:P394)</f>
        <v>0</v>
      </c>
      <c r="R362" s="130">
        <f>SUM(R363:R394)</f>
        <v>0</v>
      </c>
      <c r="T362" s="131">
        <f>SUM(T363:T394)</f>
        <v>0</v>
      </c>
      <c r="AR362" s="125" t="s">
        <v>172</v>
      </c>
      <c r="AT362" s="132" t="s">
        <v>72</v>
      </c>
      <c r="AU362" s="132" t="s">
        <v>81</v>
      </c>
      <c r="AY362" s="125" t="s">
        <v>165</v>
      </c>
      <c r="BK362" s="133">
        <f>SUM(BK363:BK394)</f>
        <v>0</v>
      </c>
    </row>
    <row r="363" spans="2:65" s="1" customFormat="1" ht="24.2" customHeight="1" x14ac:dyDescent="0.2">
      <c r="B363" s="32"/>
      <c r="C363" s="136" t="s">
        <v>546</v>
      </c>
      <c r="D363" s="136" t="s">
        <v>167</v>
      </c>
      <c r="E363" s="137" t="s">
        <v>547</v>
      </c>
      <c r="F363" s="138" t="s">
        <v>548</v>
      </c>
      <c r="G363" s="139" t="s">
        <v>549</v>
      </c>
      <c r="H363" s="140">
        <v>1</v>
      </c>
      <c r="I363" s="141"/>
      <c r="J363" s="142">
        <f>ROUND(I363*H363,2)</f>
        <v>0</v>
      </c>
      <c r="K363" s="138" t="s">
        <v>1</v>
      </c>
      <c r="L363" s="32"/>
      <c r="M363" s="143" t="s">
        <v>1</v>
      </c>
      <c r="N363" s="144" t="s">
        <v>38</v>
      </c>
      <c r="P363" s="145">
        <f>O363*H363</f>
        <v>0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273</v>
      </c>
      <c r="AT363" s="147" t="s">
        <v>167</v>
      </c>
      <c r="AU363" s="147" t="s">
        <v>83</v>
      </c>
      <c r="AY363" s="17" t="s">
        <v>165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7" t="s">
        <v>81</v>
      </c>
      <c r="BK363" s="148">
        <f>ROUND(I363*H363,2)</f>
        <v>0</v>
      </c>
      <c r="BL363" s="17" t="s">
        <v>273</v>
      </c>
      <c r="BM363" s="147" t="s">
        <v>550</v>
      </c>
    </row>
    <row r="364" spans="2:65" s="1" customFormat="1" x14ac:dyDescent="0.2">
      <c r="B364" s="32"/>
      <c r="D364" s="149" t="s">
        <v>174</v>
      </c>
      <c r="F364" s="150" t="s">
        <v>548</v>
      </c>
      <c r="I364" s="151"/>
      <c r="L364" s="32"/>
      <c r="M364" s="152"/>
      <c r="T364" s="56"/>
      <c r="AT364" s="17" t="s">
        <v>174</v>
      </c>
      <c r="AU364" s="17" t="s">
        <v>83</v>
      </c>
    </row>
    <row r="365" spans="2:65" s="1" customFormat="1" ht="16.5" customHeight="1" x14ac:dyDescent="0.2">
      <c r="B365" s="32"/>
      <c r="C365" s="136" t="s">
        <v>551</v>
      </c>
      <c r="D365" s="136" t="s">
        <v>167</v>
      </c>
      <c r="E365" s="137" t="s">
        <v>552</v>
      </c>
      <c r="F365" s="138" t="s">
        <v>553</v>
      </c>
      <c r="G365" s="139" t="s">
        <v>554</v>
      </c>
      <c r="H365" s="140">
        <v>6</v>
      </c>
      <c r="I365" s="141"/>
      <c r="J365" s="142">
        <f>ROUND(I365*H365,2)</f>
        <v>0</v>
      </c>
      <c r="K365" s="138" t="s">
        <v>1</v>
      </c>
      <c r="L365" s="32"/>
      <c r="M365" s="143" t="s">
        <v>1</v>
      </c>
      <c r="N365" s="144" t="s">
        <v>38</v>
      </c>
      <c r="P365" s="145">
        <f>O365*H365</f>
        <v>0</v>
      </c>
      <c r="Q365" s="145">
        <v>0</v>
      </c>
      <c r="R365" s="145">
        <f>Q365*H365</f>
        <v>0</v>
      </c>
      <c r="S365" s="145">
        <v>0</v>
      </c>
      <c r="T365" s="146">
        <f>S365*H365</f>
        <v>0</v>
      </c>
      <c r="AR365" s="147" t="s">
        <v>264</v>
      </c>
      <c r="AT365" s="147" t="s">
        <v>167</v>
      </c>
      <c r="AU365" s="147" t="s">
        <v>83</v>
      </c>
      <c r="AY365" s="17" t="s">
        <v>165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81</v>
      </c>
      <c r="BK365" s="148">
        <f>ROUND(I365*H365,2)</f>
        <v>0</v>
      </c>
      <c r="BL365" s="17" t="s">
        <v>264</v>
      </c>
      <c r="BM365" s="147" t="s">
        <v>555</v>
      </c>
    </row>
    <row r="366" spans="2:65" s="1" customFormat="1" x14ac:dyDescent="0.2">
      <c r="B366" s="32"/>
      <c r="D366" s="149" t="s">
        <v>174</v>
      </c>
      <c r="F366" s="150" t="s">
        <v>553</v>
      </c>
      <c r="I366" s="151"/>
      <c r="L366" s="32"/>
      <c r="M366" s="152"/>
      <c r="T366" s="56"/>
      <c r="AT366" s="17" t="s">
        <v>174</v>
      </c>
      <c r="AU366" s="17" t="s">
        <v>83</v>
      </c>
    </row>
    <row r="367" spans="2:65" s="1" customFormat="1" ht="16.5" customHeight="1" x14ac:dyDescent="0.2">
      <c r="B367" s="32"/>
      <c r="C367" s="136" t="s">
        <v>556</v>
      </c>
      <c r="D367" s="136" t="s">
        <v>167</v>
      </c>
      <c r="E367" s="137" t="s">
        <v>557</v>
      </c>
      <c r="F367" s="138" t="s">
        <v>558</v>
      </c>
      <c r="G367" s="139" t="s">
        <v>554</v>
      </c>
      <c r="H367" s="140">
        <v>2</v>
      </c>
      <c r="I367" s="141"/>
      <c r="J367" s="142">
        <f>ROUND(I367*H367,2)</f>
        <v>0</v>
      </c>
      <c r="K367" s="138" t="s">
        <v>1</v>
      </c>
      <c r="L367" s="32"/>
      <c r="M367" s="143" t="s">
        <v>1</v>
      </c>
      <c r="N367" s="144" t="s">
        <v>38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264</v>
      </c>
      <c r="AT367" s="147" t="s">
        <v>167</v>
      </c>
      <c r="AU367" s="147" t="s">
        <v>83</v>
      </c>
      <c r="AY367" s="17" t="s">
        <v>165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81</v>
      </c>
      <c r="BK367" s="148">
        <f>ROUND(I367*H367,2)</f>
        <v>0</v>
      </c>
      <c r="BL367" s="17" t="s">
        <v>264</v>
      </c>
      <c r="BM367" s="147" t="s">
        <v>559</v>
      </c>
    </row>
    <row r="368" spans="2:65" s="1" customFormat="1" x14ac:dyDescent="0.2">
      <c r="B368" s="32"/>
      <c r="D368" s="149" t="s">
        <v>174</v>
      </c>
      <c r="F368" s="150" t="s">
        <v>558</v>
      </c>
      <c r="I368" s="151"/>
      <c r="L368" s="32"/>
      <c r="M368" s="152"/>
      <c r="T368" s="56"/>
      <c r="AT368" s="17" t="s">
        <v>174</v>
      </c>
      <c r="AU368" s="17" t="s">
        <v>83</v>
      </c>
    </row>
    <row r="369" spans="2:65" s="1" customFormat="1" ht="16.5" customHeight="1" x14ac:dyDescent="0.2">
      <c r="B369" s="32"/>
      <c r="C369" s="136" t="s">
        <v>560</v>
      </c>
      <c r="D369" s="136" t="s">
        <v>167</v>
      </c>
      <c r="E369" s="137" t="s">
        <v>561</v>
      </c>
      <c r="F369" s="138" t="s">
        <v>562</v>
      </c>
      <c r="G369" s="139" t="s">
        <v>554</v>
      </c>
      <c r="H369" s="140">
        <v>1</v>
      </c>
      <c r="I369" s="141"/>
      <c r="J369" s="142">
        <f>ROUND(I369*H369,2)</f>
        <v>0</v>
      </c>
      <c r="K369" s="138" t="s">
        <v>1</v>
      </c>
      <c r="L369" s="32"/>
      <c r="M369" s="143" t="s">
        <v>1</v>
      </c>
      <c r="N369" s="144" t="s">
        <v>38</v>
      </c>
      <c r="P369" s="145">
        <f>O369*H369</f>
        <v>0</v>
      </c>
      <c r="Q369" s="145">
        <v>0</v>
      </c>
      <c r="R369" s="145">
        <f>Q369*H369</f>
        <v>0</v>
      </c>
      <c r="S369" s="145">
        <v>0</v>
      </c>
      <c r="T369" s="146">
        <f>S369*H369</f>
        <v>0</v>
      </c>
      <c r="AR369" s="147" t="s">
        <v>264</v>
      </c>
      <c r="AT369" s="147" t="s">
        <v>167</v>
      </c>
      <c r="AU369" s="147" t="s">
        <v>83</v>
      </c>
      <c r="AY369" s="17" t="s">
        <v>165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7" t="s">
        <v>81</v>
      </c>
      <c r="BK369" s="148">
        <f>ROUND(I369*H369,2)</f>
        <v>0</v>
      </c>
      <c r="BL369" s="17" t="s">
        <v>264</v>
      </c>
      <c r="BM369" s="147" t="s">
        <v>563</v>
      </c>
    </row>
    <row r="370" spans="2:65" s="1" customFormat="1" x14ac:dyDescent="0.2">
      <c r="B370" s="32"/>
      <c r="D370" s="149" t="s">
        <v>174</v>
      </c>
      <c r="F370" s="150" t="s">
        <v>562</v>
      </c>
      <c r="I370" s="151"/>
      <c r="L370" s="32"/>
      <c r="M370" s="152"/>
      <c r="T370" s="56"/>
      <c r="AT370" s="17" t="s">
        <v>174</v>
      </c>
      <c r="AU370" s="17" t="s">
        <v>83</v>
      </c>
    </row>
    <row r="371" spans="2:65" s="1" customFormat="1" ht="24.2" customHeight="1" x14ac:dyDescent="0.2">
      <c r="B371" s="32"/>
      <c r="C371" s="136" t="s">
        <v>564</v>
      </c>
      <c r="D371" s="136" t="s">
        <v>167</v>
      </c>
      <c r="E371" s="137" t="s">
        <v>565</v>
      </c>
      <c r="F371" s="138" t="s">
        <v>566</v>
      </c>
      <c r="G371" s="139" t="s">
        <v>238</v>
      </c>
      <c r="H371" s="140">
        <v>65.266000000000005</v>
      </c>
      <c r="I371" s="141"/>
      <c r="J371" s="142">
        <f>ROUND(I371*H371,2)</f>
        <v>0</v>
      </c>
      <c r="K371" s="138" t="s">
        <v>171</v>
      </c>
      <c r="L371" s="32"/>
      <c r="M371" s="143" t="s">
        <v>1</v>
      </c>
      <c r="N371" s="144" t="s">
        <v>38</v>
      </c>
      <c r="P371" s="145">
        <f>O371*H371</f>
        <v>0</v>
      </c>
      <c r="Q371" s="145">
        <v>0</v>
      </c>
      <c r="R371" s="145">
        <f>Q371*H371</f>
        <v>0</v>
      </c>
      <c r="S371" s="145">
        <v>0</v>
      </c>
      <c r="T371" s="146">
        <f>S371*H371</f>
        <v>0</v>
      </c>
      <c r="AR371" s="147" t="s">
        <v>273</v>
      </c>
      <c r="AT371" s="147" t="s">
        <v>167</v>
      </c>
      <c r="AU371" s="147" t="s">
        <v>83</v>
      </c>
      <c r="AY371" s="17" t="s">
        <v>165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7" t="s">
        <v>81</v>
      </c>
      <c r="BK371" s="148">
        <f>ROUND(I371*H371,2)</f>
        <v>0</v>
      </c>
      <c r="BL371" s="17" t="s">
        <v>273</v>
      </c>
      <c r="BM371" s="147" t="s">
        <v>567</v>
      </c>
    </row>
    <row r="372" spans="2:65" s="1" customFormat="1" ht="48.75" x14ac:dyDescent="0.2">
      <c r="B372" s="32"/>
      <c r="D372" s="149" t="s">
        <v>174</v>
      </c>
      <c r="F372" s="150" t="s">
        <v>568</v>
      </c>
      <c r="I372" s="151"/>
      <c r="L372" s="32"/>
      <c r="M372" s="152"/>
      <c r="T372" s="56"/>
      <c r="AT372" s="17" t="s">
        <v>174</v>
      </c>
      <c r="AU372" s="17" t="s">
        <v>83</v>
      </c>
    </row>
    <row r="373" spans="2:65" s="12" customFormat="1" ht="22.5" x14ac:dyDescent="0.2">
      <c r="B373" s="153"/>
      <c r="D373" s="149" t="s">
        <v>176</v>
      </c>
      <c r="E373" s="154" t="s">
        <v>1</v>
      </c>
      <c r="F373" s="155" t="s">
        <v>569</v>
      </c>
      <c r="H373" s="156">
        <v>65.266000000000005</v>
      </c>
      <c r="I373" s="157"/>
      <c r="L373" s="153"/>
      <c r="M373" s="158"/>
      <c r="T373" s="159"/>
      <c r="AT373" s="154" t="s">
        <v>176</v>
      </c>
      <c r="AU373" s="154" t="s">
        <v>83</v>
      </c>
      <c r="AV373" s="12" t="s">
        <v>83</v>
      </c>
      <c r="AW373" s="12" t="s">
        <v>30</v>
      </c>
      <c r="AX373" s="12" t="s">
        <v>73</v>
      </c>
      <c r="AY373" s="154" t="s">
        <v>165</v>
      </c>
    </row>
    <row r="374" spans="2:65" s="13" customFormat="1" x14ac:dyDescent="0.2">
      <c r="B374" s="160"/>
      <c r="D374" s="149" t="s">
        <v>176</v>
      </c>
      <c r="E374" s="161" t="s">
        <v>1</v>
      </c>
      <c r="F374" s="162" t="s">
        <v>189</v>
      </c>
      <c r="H374" s="163">
        <v>65.266000000000005</v>
      </c>
      <c r="I374" s="164"/>
      <c r="L374" s="160"/>
      <c r="M374" s="165"/>
      <c r="T374" s="166"/>
      <c r="AT374" s="161" t="s">
        <v>176</v>
      </c>
      <c r="AU374" s="161" t="s">
        <v>83</v>
      </c>
      <c r="AV374" s="13" t="s">
        <v>172</v>
      </c>
      <c r="AW374" s="13" t="s">
        <v>30</v>
      </c>
      <c r="AX374" s="13" t="s">
        <v>81</v>
      </c>
      <c r="AY374" s="161" t="s">
        <v>165</v>
      </c>
    </row>
    <row r="375" spans="2:65" s="1" customFormat="1" ht="49.15" customHeight="1" x14ac:dyDescent="0.2">
      <c r="B375" s="32"/>
      <c r="C375" s="136" t="s">
        <v>570</v>
      </c>
      <c r="D375" s="136" t="s">
        <v>167</v>
      </c>
      <c r="E375" s="137" t="s">
        <v>362</v>
      </c>
      <c r="F375" s="138" t="s">
        <v>363</v>
      </c>
      <c r="G375" s="139" t="s">
        <v>238</v>
      </c>
      <c r="H375" s="140">
        <v>214.35900000000001</v>
      </c>
      <c r="I375" s="141"/>
      <c r="J375" s="142">
        <f>ROUND(I375*H375,2)</f>
        <v>0</v>
      </c>
      <c r="K375" s="138" t="s">
        <v>171</v>
      </c>
      <c r="L375" s="32"/>
      <c r="M375" s="143" t="s">
        <v>1</v>
      </c>
      <c r="N375" s="144" t="s">
        <v>38</v>
      </c>
      <c r="P375" s="145">
        <f>O375*H375</f>
        <v>0</v>
      </c>
      <c r="Q375" s="145">
        <v>0</v>
      </c>
      <c r="R375" s="145">
        <f>Q375*H375</f>
        <v>0</v>
      </c>
      <c r="S375" s="145">
        <v>0</v>
      </c>
      <c r="T375" s="146">
        <f>S375*H375</f>
        <v>0</v>
      </c>
      <c r="AR375" s="147" t="s">
        <v>273</v>
      </c>
      <c r="AT375" s="147" t="s">
        <v>167</v>
      </c>
      <c r="AU375" s="147" t="s">
        <v>83</v>
      </c>
      <c r="AY375" s="17" t="s">
        <v>165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7" t="s">
        <v>81</v>
      </c>
      <c r="BK375" s="148">
        <f>ROUND(I375*H375,2)</f>
        <v>0</v>
      </c>
      <c r="BL375" s="17" t="s">
        <v>273</v>
      </c>
      <c r="BM375" s="147" t="s">
        <v>571</v>
      </c>
    </row>
    <row r="376" spans="2:65" s="1" customFormat="1" ht="68.25" x14ac:dyDescent="0.2">
      <c r="B376" s="32"/>
      <c r="D376" s="149" t="s">
        <v>174</v>
      </c>
      <c r="F376" s="150" t="s">
        <v>365</v>
      </c>
      <c r="I376" s="151"/>
      <c r="L376" s="32"/>
      <c r="M376" s="152"/>
      <c r="T376" s="56"/>
      <c r="AT376" s="17" t="s">
        <v>174</v>
      </c>
      <c r="AU376" s="17" t="s">
        <v>83</v>
      </c>
    </row>
    <row r="377" spans="2:65" s="12" customFormat="1" x14ac:dyDescent="0.2">
      <c r="B377" s="153"/>
      <c r="D377" s="149" t="s">
        <v>176</v>
      </c>
      <c r="E377" s="154" t="s">
        <v>1</v>
      </c>
      <c r="F377" s="155" t="s">
        <v>572</v>
      </c>
      <c r="H377" s="156">
        <v>42</v>
      </c>
      <c r="I377" s="157"/>
      <c r="L377" s="153"/>
      <c r="M377" s="158"/>
      <c r="T377" s="159"/>
      <c r="AT377" s="154" t="s">
        <v>176</v>
      </c>
      <c r="AU377" s="154" t="s">
        <v>83</v>
      </c>
      <c r="AV377" s="12" t="s">
        <v>83</v>
      </c>
      <c r="AW377" s="12" t="s">
        <v>30</v>
      </c>
      <c r="AX377" s="12" t="s">
        <v>73</v>
      </c>
      <c r="AY377" s="154" t="s">
        <v>165</v>
      </c>
    </row>
    <row r="378" spans="2:65" s="12" customFormat="1" x14ac:dyDescent="0.2">
      <c r="B378" s="153"/>
      <c r="D378" s="149" t="s">
        <v>176</v>
      </c>
      <c r="E378" s="154" t="s">
        <v>1</v>
      </c>
      <c r="F378" s="155" t="s">
        <v>573</v>
      </c>
      <c r="H378" s="156">
        <v>16.632000000000001</v>
      </c>
      <c r="I378" s="157"/>
      <c r="L378" s="153"/>
      <c r="M378" s="158"/>
      <c r="T378" s="159"/>
      <c r="AT378" s="154" t="s">
        <v>176</v>
      </c>
      <c r="AU378" s="154" t="s">
        <v>83</v>
      </c>
      <c r="AV378" s="12" t="s">
        <v>83</v>
      </c>
      <c r="AW378" s="12" t="s">
        <v>30</v>
      </c>
      <c r="AX378" s="12" t="s">
        <v>73</v>
      </c>
      <c r="AY378" s="154" t="s">
        <v>165</v>
      </c>
    </row>
    <row r="379" spans="2:65" s="12" customFormat="1" x14ac:dyDescent="0.2">
      <c r="B379" s="153"/>
      <c r="D379" s="149" t="s">
        <v>176</v>
      </c>
      <c r="E379" s="154" t="s">
        <v>1</v>
      </c>
      <c r="F379" s="155" t="s">
        <v>574</v>
      </c>
      <c r="H379" s="156">
        <v>5.875</v>
      </c>
      <c r="I379" s="157"/>
      <c r="L379" s="153"/>
      <c r="M379" s="158"/>
      <c r="T379" s="159"/>
      <c r="AT379" s="154" t="s">
        <v>176</v>
      </c>
      <c r="AU379" s="154" t="s">
        <v>83</v>
      </c>
      <c r="AV379" s="12" t="s">
        <v>83</v>
      </c>
      <c r="AW379" s="12" t="s">
        <v>30</v>
      </c>
      <c r="AX379" s="12" t="s">
        <v>73</v>
      </c>
      <c r="AY379" s="154" t="s">
        <v>165</v>
      </c>
    </row>
    <row r="380" spans="2:65" s="12" customFormat="1" x14ac:dyDescent="0.2">
      <c r="B380" s="153"/>
      <c r="D380" s="149" t="s">
        <v>176</v>
      </c>
      <c r="E380" s="154" t="s">
        <v>1</v>
      </c>
      <c r="F380" s="155" t="s">
        <v>575</v>
      </c>
      <c r="H380" s="156">
        <v>6.6</v>
      </c>
      <c r="I380" s="157"/>
      <c r="L380" s="153"/>
      <c r="M380" s="158"/>
      <c r="T380" s="159"/>
      <c r="AT380" s="154" t="s">
        <v>176</v>
      </c>
      <c r="AU380" s="154" t="s">
        <v>83</v>
      </c>
      <c r="AV380" s="12" t="s">
        <v>83</v>
      </c>
      <c r="AW380" s="12" t="s">
        <v>30</v>
      </c>
      <c r="AX380" s="12" t="s">
        <v>73</v>
      </c>
      <c r="AY380" s="154" t="s">
        <v>165</v>
      </c>
    </row>
    <row r="381" spans="2:65" s="12" customFormat="1" x14ac:dyDescent="0.2">
      <c r="B381" s="153"/>
      <c r="D381" s="149" t="s">
        <v>176</v>
      </c>
      <c r="E381" s="154" t="s">
        <v>1</v>
      </c>
      <c r="F381" s="155" t="s">
        <v>576</v>
      </c>
      <c r="H381" s="156">
        <v>4.62</v>
      </c>
      <c r="I381" s="157"/>
      <c r="L381" s="153"/>
      <c r="M381" s="158"/>
      <c r="T381" s="159"/>
      <c r="AT381" s="154" t="s">
        <v>176</v>
      </c>
      <c r="AU381" s="154" t="s">
        <v>83</v>
      </c>
      <c r="AV381" s="12" t="s">
        <v>83</v>
      </c>
      <c r="AW381" s="12" t="s">
        <v>30</v>
      </c>
      <c r="AX381" s="12" t="s">
        <v>73</v>
      </c>
      <c r="AY381" s="154" t="s">
        <v>165</v>
      </c>
    </row>
    <row r="382" spans="2:65" s="12" customFormat="1" x14ac:dyDescent="0.2">
      <c r="B382" s="153"/>
      <c r="D382" s="149" t="s">
        <v>176</v>
      </c>
      <c r="E382" s="154" t="s">
        <v>1</v>
      </c>
      <c r="F382" s="155" t="s">
        <v>577</v>
      </c>
      <c r="H382" s="156">
        <v>8.1</v>
      </c>
      <c r="I382" s="157"/>
      <c r="L382" s="153"/>
      <c r="M382" s="158"/>
      <c r="T382" s="159"/>
      <c r="AT382" s="154" t="s">
        <v>176</v>
      </c>
      <c r="AU382" s="154" t="s">
        <v>83</v>
      </c>
      <c r="AV382" s="12" t="s">
        <v>83</v>
      </c>
      <c r="AW382" s="12" t="s">
        <v>30</v>
      </c>
      <c r="AX382" s="12" t="s">
        <v>73</v>
      </c>
      <c r="AY382" s="154" t="s">
        <v>165</v>
      </c>
    </row>
    <row r="383" spans="2:65" s="12" customFormat="1" x14ac:dyDescent="0.2">
      <c r="B383" s="153"/>
      <c r="D383" s="149" t="s">
        <v>176</v>
      </c>
      <c r="E383" s="154" t="s">
        <v>1</v>
      </c>
      <c r="F383" s="155" t="s">
        <v>578</v>
      </c>
      <c r="H383" s="156">
        <v>130.53200000000001</v>
      </c>
      <c r="I383" s="157"/>
      <c r="L383" s="153"/>
      <c r="M383" s="158"/>
      <c r="T383" s="159"/>
      <c r="AT383" s="154" t="s">
        <v>176</v>
      </c>
      <c r="AU383" s="154" t="s">
        <v>83</v>
      </c>
      <c r="AV383" s="12" t="s">
        <v>83</v>
      </c>
      <c r="AW383" s="12" t="s">
        <v>30</v>
      </c>
      <c r="AX383" s="12" t="s">
        <v>73</v>
      </c>
      <c r="AY383" s="154" t="s">
        <v>165</v>
      </c>
    </row>
    <row r="384" spans="2:65" s="13" customFormat="1" x14ac:dyDescent="0.2">
      <c r="B384" s="160"/>
      <c r="D384" s="149" t="s">
        <v>176</v>
      </c>
      <c r="E384" s="161" t="s">
        <v>1</v>
      </c>
      <c r="F384" s="162" t="s">
        <v>189</v>
      </c>
      <c r="H384" s="163">
        <v>214.35900000000001</v>
      </c>
      <c r="I384" s="164"/>
      <c r="L384" s="160"/>
      <c r="M384" s="165"/>
      <c r="T384" s="166"/>
      <c r="AT384" s="161" t="s">
        <v>176</v>
      </c>
      <c r="AU384" s="161" t="s">
        <v>83</v>
      </c>
      <c r="AV384" s="13" t="s">
        <v>172</v>
      </c>
      <c r="AW384" s="13" t="s">
        <v>30</v>
      </c>
      <c r="AX384" s="13" t="s">
        <v>81</v>
      </c>
      <c r="AY384" s="161" t="s">
        <v>165</v>
      </c>
    </row>
    <row r="385" spans="2:65" s="1" customFormat="1" ht="21.75" customHeight="1" x14ac:dyDescent="0.2">
      <c r="B385" s="32"/>
      <c r="C385" s="136" t="s">
        <v>579</v>
      </c>
      <c r="D385" s="136" t="s">
        <v>167</v>
      </c>
      <c r="E385" s="137" t="s">
        <v>580</v>
      </c>
      <c r="F385" s="138" t="s">
        <v>581</v>
      </c>
      <c r="G385" s="139" t="s">
        <v>238</v>
      </c>
      <c r="H385" s="140">
        <v>2601.67</v>
      </c>
      <c r="I385" s="141"/>
      <c r="J385" s="142">
        <f>ROUND(I385*H385,2)</f>
        <v>0</v>
      </c>
      <c r="K385" s="138" t="s">
        <v>171</v>
      </c>
      <c r="L385" s="32"/>
      <c r="M385" s="143" t="s">
        <v>1</v>
      </c>
      <c r="N385" s="144" t="s">
        <v>38</v>
      </c>
      <c r="P385" s="145">
        <f>O385*H385</f>
        <v>0</v>
      </c>
      <c r="Q385" s="145">
        <v>0</v>
      </c>
      <c r="R385" s="145">
        <f>Q385*H385</f>
        <v>0</v>
      </c>
      <c r="S385" s="145">
        <v>0</v>
      </c>
      <c r="T385" s="146">
        <f>S385*H385</f>
        <v>0</v>
      </c>
      <c r="AR385" s="147" t="s">
        <v>273</v>
      </c>
      <c r="AT385" s="147" t="s">
        <v>167</v>
      </c>
      <c r="AU385" s="147" t="s">
        <v>83</v>
      </c>
      <c r="AY385" s="17" t="s">
        <v>165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7" t="s">
        <v>81</v>
      </c>
      <c r="BK385" s="148">
        <f>ROUND(I385*H385,2)</f>
        <v>0</v>
      </c>
      <c r="BL385" s="17" t="s">
        <v>273</v>
      </c>
      <c r="BM385" s="147" t="s">
        <v>582</v>
      </c>
    </row>
    <row r="386" spans="2:65" s="1" customFormat="1" ht="48.75" x14ac:dyDescent="0.2">
      <c r="B386" s="32"/>
      <c r="D386" s="149" t="s">
        <v>174</v>
      </c>
      <c r="F386" s="150" t="s">
        <v>583</v>
      </c>
      <c r="I386" s="151"/>
      <c r="L386" s="32"/>
      <c r="M386" s="152"/>
      <c r="T386" s="56"/>
      <c r="AT386" s="17" t="s">
        <v>174</v>
      </c>
      <c r="AU386" s="17" t="s">
        <v>83</v>
      </c>
    </row>
    <row r="387" spans="2:65" s="12" customFormat="1" x14ac:dyDescent="0.2">
      <c r="B387" s="153"/>
      <c r="D387" s="149" t="s">
        <v>176</v>
      </c>
      <c r="E387" s="154" t="s">
        <v>1</v>
      </c>
      <c r="F387" s="155" t="s">
        <v>584</v>
      </c>
      <c r="H387" s="156">
        <v>2601.67</v>
      </c>
      <c r="I387" s="157"/>
      <c r="L387" s="153"/>
      <c r="M387" s="158"/>
      <c r="T387" s="159"/>
      <c r="AT387" s="154" t="s">
        <v>176</v>
      </c>
      <c r="AU387" s="154" t="s">
        <v>83</v>
      </c>
      <c r="AV387" s="12" t="s">
        <v>83</v>
      </c>
      <c r="AW387" s="12" t="s">
        <v>30</v>
      </c>
      <c r="AX387" s="12" t="s">
        <v>73</v>
      </c>
      <c r="AY387" s="154" t="s">
        <v>165</v>
      </c>
    </row>
    <row r="388" spans="2:65" s="13" customFormat="1" x14ac:dyDescent="0.2">
      <c r="B388" s="160"/>
      <c r="D388" s="149" t="s">
        <v>176</v>
      </c>
      <c r="E388" s="161" t="s">
        <v>1</v>
      </c>
      <c r="F388" s="162" t="s">
        <v>189</v>
      </c>
      <c r="H388" s="163">
        <v>2601.67</v>
      </c>
      <c r="I388" s="164"/>
      <c r="L388" s="160"/>
      <c r="M388" s="165"/>
      <c r="T388" s="166"/>
      <c r="AT388" s="161" t="s">
        <v>176</v>
      </c>
      <c r="AU388" s="161" t="s">
        <v>83</v>
      </c>
      <c r="AV388" s="13" t="s">
        <v>172</v>
      </c>
      <c r="AW388" s="13" t="s">
        <v>30</v>
      </c>
      <c r="AX388" s="13" t="s">
        <v>81</v>
      </c>
      <c r="AY388" s="161" t="s">
        <v>165</v>
      </c>
    </row>
    <row r="389" spans="2:65" s="1" customFormat="1" ht="37.9" customHeight="1" x14ac:dyDescent="0.2">
      <c r="B389" s="32"/>
      <c r="C389" s="136" t="s">
        <v>585</v>
      </c>
      <c r="D389" s="136" t="s">
        <v>167</v>
      </c>
      <c r="E389" s="137" t="s">
        <v>271</v>
      </c>
      <c r="F389" s="138" t="s">
        <v>272</v>
      </c>
      <c r="G389" s="139" t="s">
        <v>238</v>
      </c>
      <c r="H389" s="140">
        <v>31026.47</v>
      </c>
      <c r="I389" s="141"/>
      <c r="J389" s="142">
        <f>ROUND(I389*H389,2)</f>
        <v>0</v>
      </c>
      <c r="K389" s="138" t="s">
        <v>171</v>
      </c>
      <c r="L389" s="32"/>
      <c r="M389" s="143" t="s">
        <v>1</v>
      </c>
      <c r="N389" s="144" t="s">
        <v>38</v>
      </c>
      <c r="P389" s="145">
        <f>O389*H389</f>
        <v>0</v>
      </c>
      <c r="Q389" s="145">
        <v>0</v>
      </c>
      <c r="R389" s="145">
        <f>Q389*H389</f>
        <v>0</v>
      </c>
      <c r="S389" s="145">
        <v>0</v>
      </c>
      <c r="T389" s="146">
        <f>S389*H389</f>
        <v>0</v>
      </c>
      <c r="AR389" s="147" t="s">
        <v>172</v>
      </c>
      <c r="AT389" s="147" t="s">
        <v>167</v>
      </c>
      <c r="AU389" s="147" t="s">
        <v>83</v>
      </c>
      <c r="AY389" s="17" t="s">
        <v>165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81</v>
      </c>
      <c r="BK389" s="148">
        <f>ROUND(I389*H389,2)</f>
        <v>0</v>
      </c>
      <c r="BL389" s="17" t="s">
        <v>172</v>
      </c>
      <c r="BM389" s="147" t="s">
        <v>586</v>
      </c>
    </row>
    <row r="390" spans="2:65" s="1" customFormat="1" ht="68.25" x14ac:dyDescent="0.2">
      <c r="B390" s="32"/>
      <c r="D390" s="149" t="s">
        <v>174</v>
      </c>
      <c r="F390" s="150" t="s">
        <v>275</v>
      </c>
      <c r="I390" s="151"/>
      <c r="L390" s="32"/>
      <c r="M390" s="152"/>
      <c r="T390" s="56"/>
      <c r="AT390" s="17" t="s">
        <v>174</v>
      </c>
      <c r="AU390" s="17" t="s">
        <v>83</v>
      </c>
    </row>
    <row r="391" spans="2:65" s="12" customFormat="1" ht="22.5" x14ac:dyDescent="0.2">
      <c r="B391" s="153"/>
      <c r="D391" s="149" t="s">
        <v>176</v>
      </c>
      <c r="E391" s="154" t="s">
        <v>1</v>
      </c>
      <c r="F391" s="155" t="s">
        <v>587</v>
      </c>
      <c r="H391" s="156">
        <v>14880.42</v>
      </c>
      <c r="I391" s="157"/>
      <c r="L391" s="153"/>
      <c r="M391" s="158"/>
      <c r="T391" s="159"/>
      <c r="AT391" s="154" t="s">
        <v>176</v>
      </c>
      <c r="AU391" s="154" t="s">
        <v>83</v>
      </c>
      <c r="AV391" s="12" t="s">
        <v>83</v>
      </c>
      <c r="AW391" s="12" t="s">
        <v>30</v>
      </c>
      <c r="AX391" s="12" t="s">
        <v>73</v>
      </c>
      <c r="AY391" s="154" t="s">
        <v>165</v>
      </c>
    </row>
    <row r="392" spans="2:65" s="12" customFormat="1" ht="22.5" x14ac:dyDescent="0.2">
      <c r="B392" s="153"/>
      <c r="D392" s="149" t="s">
        <v>176</v>
      </c>
      <c r="E392" s="154" t="s">
        <v>1</v>
      </c>
      <c r="F392" s="155" t="s">
        <v>588</v>
      </c>
      <c r="H392" s="156">
        <v>13544.38</v>
      </c>
      <c r="I392" s="157"/>
      <c r="L392" s="153"/>
      <c r="M392" s="158"/>
      <c r="T392" s="159"/>
      <c r="AT392" s="154" t="s">
        <v>176</v>
      </c>
      <c r="AU392" s="154" t="s">
        <v>83</v>
      </c>
      <c r="AV392" s="12" t="s">
        <v>83</v>
      </c>
      <c r="AW392" s="12" t="s">
        <v>30</v>
      </c>
      <c r="AX392" s="12" t="s">
        <v>73</v>
      </c>
      <c r="AY392" s="154" t="s">
        <v>165</v>
      </c>
    </row>
    <row r="393" spans="2:65" s="12" customFormat="1" x14ac:dyDescent="0.2">
      <c r="B393" s="153"/>
      <c r="D393" s="149" t="s">
        <v>176</v>
      </c>
      <c r="E393" s="154" t="s">
        <v>1</v>
      </c>
      <c r="F393" s="155" t="s">
        <v>584</v>
      </c>
      <c r="H393" s="156">
        <v>2601.67</v>
      </c>
      <c r="I393" s="157"/>
      <c r="L393" s="153"/>
      <c r="M393" s="158"/>
      <c r="T393" s="159"/>
      <c r="AT393" s="154" t="s">
        <v>176</v>
      </c>
      <c r="AU393" s="154" t="s">
        <v>83</v>
      </c>
      <c r="AV393" s="12" t="s">
        <v>83</v>
      </c>
      <c r="AW393" s="12" t="s">
        <v>30</v>
      </c>
      <c r="AX393" s="12" t="s">
        <v>73</v>
      </c>
      <c r="AY393" s="154" t="s">
        <v>165</v>
      </c>
    </row>
    <row r="394" spans="2:65" s="13" customFormat="1" x14ac:dyDescent="0.2">
      <c r="B394" s="160"/>
      <c r="D394" s="149" t="s">
        <v>176</v>
      </c>
      <c r="E394" s="161" t="s">
        <v>1</v>
      </c>
      <c r="F394" s="162" t="s">
        <v>189</v>
      </c>
      <c r="H394" s="163">
        <v>31026.47</v>
      </c>
      <c r="I394" s="164"/>
      <c r="L394" s="160"/>
      <c r="M394" s="190"/>
      <c r="N394" s="191"/>
      <c r="O394" s="191"/>
      <c r="P394" s="191"/>
      <c r="Q394" s="191"/>
      <c r="R394" s="191"/>
      <c r="S394" s="191"/>
      <c r="T394" s="192"/>
      <c r="AT394" s="161" t="s">
        <v>176</v>
      </c>
      <c r="AU394" s="161" t="s">
        <v>83</v>
      </c>
      <c r="AV394" s="13" t="s">
        <v>172</v>
      </c>
      <c r="AW394" s="13" t="s">
        <v>30</v>
      </c>
      <c r="AX394" s="13" t="s">
        <v>81</v>
      </c>
      <c r="AY394" s="161" t="s">
        <v>165</v>
      </c>
    </row>
    <row r="395" spans="2:65" s="1" customFormat="1" ht="6.95" customHeight="1" x14ac:dyDescent="0.2">
      <c r="B395" s="44"/>
      <c r="C395" s="45"/>
      <c r="D395" s="45"/>
      <c r="E395" s="45"/>
      <c r="F395" s="45"/>
      <c r="G395" s="45"/>
      <c r="H395" s="45"/>
      <c r="I395" s="45"/>
      <c r="J395" s="45"/>
      <c r="K395" s="45"/>
      <c r="L395" s="32"/>
    </row>
  </sheetData>
  <sheetProtection algorithmName="SHA-512" hashValue="PUXBIaAUI61sZ7a7y4VmJS9a+bZgCBNmeCHzS9jXcRmA0Z7a7Guetn7RN1kw9qQfF4Iy6EMLQA+uaemI9H+oPA==" saltValue="vDOVYqZkinuDOhpBSwMjgwnTPQav3QXg11gm09yLYKwP8ncDZCnTjo8fSv6jYE+VBgOvgoHcreT0nRfOsdKIuA==" spinCount="100000" sheet="1" objects="1" scenarios="1" formatColumns="0" formatRows="0" autoFilter="0"/>
  <autoFilter ref="C120:K394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86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30" customHeight="1" x14ac:dyDescent="0.2">
      <c r="B9" s="32"/>
      <c r="E9" s="251" t="s">
        <v>589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ROUND(J120,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ROUND((SUM(BE120:BE142)),  2)</f>
        <v>0</v>
      </c>
      <c r="I33" s="96">
        <v>0.21</v>
      </c>
      <c r="J33" s="86">
        <f>ROUND(((SUM(BE120:BE142))*I33),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ROUND((SUM(BF120:BF142)),  2)</f>
        <v>0</v>
      </c>
      <c r="I34" s="96">
        <v>0.12</v>
      </c>
      <c r="J34" s="86">
        <f>ROUND(((SUM(BF120:BF142))*I34),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ROUND((SUM(BG120:BG142)),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ROUND((SUM(BH120:BH142)),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ROUND((SUM(BI120:BI142)),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30" customHeight="1" x14ac:dyDescent="0.2">
      <c r="B87" s="32"/>
      <c r="E87" s="251" t="str">
        <f>E9</f>
        <v>SO 01-10-01.1 - Následná úprava koleje, km 11,300 - km 19,605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J120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9" customFormat="1" ht="19.899999999999999" customHeight="1" x14ac:dyDescent="0.2">
      <c r="B98" s="112"/>
      <c r="D98" s="113" t="s">
        <v>147</v>
      </c>
      <c r="E98" s="114"/>
      <c r="F98" s="114"/>
      <c r="G98" s="114"/>
      <c r="H98" s="114"/>
      <c r="I98" s="114"/>
      <c r="J98" s="115">
        <f>J122</f>
        <v>0</v>
      </c>
      <c r="L98" s="112"/>
    </row>
    <row r="99" spans="2:12" s="8" customFormat="1" ht="24.95" customHeight="1" x14ac:dyDescent="0.2">
      <c r="B99" s="108"/>
      <c r="D99" s="109" t="s">
        <v>590</v>
      </c>
      <c r="E99" s="110"/>
      <c r="F99" s="110"/>
      <c r="G99" s="110"/>
      <c r="H99" s="110"/>
      <c r="I99" s="110"/>
      <c r="J99" s="111">
        <f>J135</f>
        <v>0</v>
      </c>
      <c r="L99" s="108"/>
    </row>
    <row r="100" spans="2:12" s="8" customFormat="1" ht="24.95" customHeight="1" x14ac:dyDescent="0.2">
      <c r="B100" s="108"/>
      <c r="D100" s="109" t="s">
        <v>591</v>
      </c>
      <c r="E100" s="110"/>
      <c r="F100" s="110"/>
      <c r="G100" s="110"/>
      <c r="H100" s="110"/>
      <c r="I100" s="110"/>
      <c r="J100" s="111">
        <f>J139</f>
        <v>0</v>
      </c>
      <c r="L100" s="108"/>
    </row>
    <row r="101" spans="2:12" s="1" customFormat="1" ht="21.75" customHeight="1" x14ac:dyDescent="0.2">
      <c r="B101" s="32"/>
      <c r="L101" s="32"/>
    </row>
    <row r="102" spans="2:12" s="1" customFormat="1" ht="6.95" customHeight="1" x14ac:dyDescent="0.2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 x14ac:dyDescent="0.2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 x14ac:dyDescent="0.2">
      <c r="B107" s="32"/>
      <c r="C107" s="21" t="s">
        <v>150</v>
      </c>
      <c r="L107" s="32"/>
    </row>
    <row r="108" spans="2:12" s="1" customFormat="1" ht="6.95" customHeight="1" x14ac:dyDescent="0.2">
      <c r="B108" s="32"/>
      <c r="L108" s="32"/>
    </row>
    <row r="109" spans="2:12" s="1" customFormat="1" ht="12" customHeight="1" x14ac:dyDescent="0.2">
      <c r="B109" s="32"/>
      <c r="C109" s="27" t="s">
        <v>16</v>
      </c>
      <c r="L109" s="32"/>
    </row>
    <row r="110" spans="2:12" s="1" customFormat="1" ht="26.25" customHeight="1" x14ac:dyDescent="0.2">
      <c r="B110" s="32"/>
      <c r="E110" s="254" t="str">
        <f>E7</f>
        <v>Prostá rekonstrukce trati v úseku Chrastava - Hrádek nad Nisou (ÚOŽI)_24.02.2025_v.8</v>
      </c>
      <c r="F110" s="255"/>
      <c r="G110" s="255"/>
      <c r="H110" s="255"/>
      <c r="L110" s="32"/>
    </row>
    <row r="111" spans="2:12" s="1" customFormat="1" ht="12" customHeight="1" x14ac:dyDescent="0.2">
      <c r="B111" s="32"/>
      <c r="C111" s="27" t="s">
        <v>138</v>
      </c>
      <c r="L111" s="32"/>
    </row>
    <row r="112" spans="2:12" s="1" customFormat="1" ht="30" customHeight="1" x14ac:dyDescent="0.2">
      <c r="B112" s="32"/>
      <c r="E112" s="251" t="str">
        <f>E9</f>
        <v>SO 01-10-01.1 - Následná úprava koleje, km 11,300 - km 19,605</v>
      </c>
      <c r="F112" s="253"/>
      <c r="G112" s="253"/>
      <c r="H112" s="253"/>
      <c r="L112" s="32"/>
    </row>
    <row r="113" spans="2:65" s="1" customFormat="1" ht="6.95" customHeight="1" x14ac:dyDescent="0.2">
      <c r="B113" s="32"/>
      <c r="L113" s="32"/>
    </row>
    <row r="114" spans="2:65" s="1" customFormat="1" ht="12" customHeight="1" x14ac:dyDescent="0.2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24. 1. 2025</v>
      </c>
      <c r="L114" s="32"/>
    </row>
    <row r="115" spans="2:65" s="1" customFormat="1" ht="6.95" customHeight="1" x14ac:dyDescent="0.2">
      <c r="B115" s="32"/>
      <c r="L115" s="32"/>
    </row>
    <row r="116" spans="2:65" s="1" customFormat="1" ht="15.2" customHeight="1" x14ac:dyDescent="0.2">
      <c r="B116" s="32"/>
      <c r="C116" s="27" t="s">
        <v>24</v>
      </c>
      <c r="F116" s="25" t="str">
        <f>E15</f>
        <v xml:space="preserve"> </v>
      </c>
      <c r="I116" s="27" t="s">
        <v>29</v>
      </c>
      <c r="J116" s="30" t="str">
        <f>E21</f>
        <v xml:space="preserve"> </v>
      </c>
      <c r="L116" s="32"/>
    </row>
    <row r="117" spans="2:65" s="1" customFormat="1" ht="15.2" customHeight="1" x14ac:dyDescent="0.2">
      <c r="B117" s="32"/>
      <c r="C117" s="27" t="s">
        <v>27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35" customHeight="1" x14ac:dyDescent="0.2">
      <c r="B118" s="32"/>
      <c r="L118" s="32"/>
    </row>
    <row r="119" spans="2:65" s="10" customFormat="1" ht="29.25" customHeight="1" x14ac:dyDescent="0.2">
      <c r="B119" s="116"/>
      <c r="C119" s="117" t="s">
        <v>151</v>
      </c>
      <c r="D119" s="118" t="s">
        <v>58</v>
      </c>
      <c r="E119" s="118" t="s">
        <v>54</v>
      </c>
      <c r="F119" s="118" t="s">
        <v>55</v>
      </c>
      <c r="G119" s="118" t="s">
        <v>152</v>
      </c>
      <c r="H119" s="118" t="s">
        <v>153</v>
      </c>
      <c r="I119" s="118" t="s">
        <v>154</v>
      </c>
      <c r="J119" s="118" t="s">
        <v>142</v>
      </c>
      <c r="K119" s="119" t="s">
        <v>155</v>
      </c>
      <c r="L119" s="116"/>
      <c r="M119" s="59" t="s">
        <v>1</v>
      </c>
      <c r="N119" s="60" t="s">
        <v>37</v>
      </c>
      <c r="O119" s="60" t="s">
        <v>156</v>
      </c>
      <c r="P119" s="60" t="s">
        <v>157</v>
      </c>
      <c r="Q119" s="60" t="s">
        <v>158</v>
      </c>
      <c r="R119" s="60" t="s">
        <v>159</v>
      </c>
      <c r="S119" s="60" t="s">
        <v>160</v>
      </c>
      <c r="T119" s="61" t="s">
        <v>161</v>
      </c>
    </row>
    <row r="120" spans="2:65" s="1" customFormat="1" ht="22.9" customHeight="1" x14ac:dyDescent="0.25">
      <c r="B120" s="32"/>
      <c r="C120" s="64" t="s">
        <v>162</v>
      </c>
      <c r="J120" s="120">
        <f>BK120</f>
        <v>0</v>
      </c>
      <c r="L120" s="32"/>
      <c r="M120" s="62"/>
      <c r="N120" s="53"/>
      <c r="O120" s="53"/>
      <c r="P120" s="121">
        <f>P121+P135+P139</f>
        <v>0</v>
      </c>
      <c r="Q120" s="53"/>
      <c r="R120" s="121">
        <f>R121+R135+R139</f>
        <v>1540.143</v>
      </c>
      <c r="S120" s="53"/>
      <c r="T120" s="122">
        <f>T121+T135+T139</f>
        <v>0</v>
      </c>
      <c r="AT120" s="17" t="s">
        <v>72</v>
      </c>
      <c r="AU120" s="17" t="s">
        <v>144</v>
      </c>
      <c r="BK120" s="123">
        <f>BK121+BK135+BK139</f>
        <v>0</v>
      </c>
    </row>
    <row r="121" spans="2:65" s="11" customFormat="1" ht="25.9" customHeight="1" x14ac:dyDescent="0.2">
      <c r="B121" s="124"/>
      <c r="D121" s="125" t="s">
        <v>72</v>
      </c>
      <c r="E121" s="126" t="s">
        <v>163</v>
      </c>
      <c r="F121" s="126" t="s">
        <v>164</v>
      </c>
      <c r="I121" s="127"/>
      <c r="J121" s="128">
        <f>BK121</f>
        <v>0</v>
      </c>
      <c r="L121" s="124"/>
      <c r="M121" s="129"/>
      <c r="P121" s="130">
        <f>P122</f>
        <v>0</v>
      </c>
      <c r="R121" s="130">
        <f>R122</f>
        <v>1540.143</v>
      </c>
      <c r="T121" s="131">
        <f>T122</f>
        <v>0</v>
      </c>
      <c r="AR121" s="125" t="s">
        <v>81</v>
      </c>
      <c r="AT121" s="132" t="s">
        <v>72</v>
      </c>
      <c r="AU121" s="132" t="s">
        <v>73</v>
      </c>
      <c r="AY121" s="125" t="s">
        <v>165</v>
      </c>
      <c r="BK121" s="133">
        <f>BK122</f>
        <v>0</v>
      </c>
    </row>
    <row r="122" spans="2:65" s="11" customFormat="1" ht="22.9" customHeight="1" x14ac:dyDescent="0.2">
      <c r="B122" s="124"/>
      <c r="D122" s="125" t="s">
        <v>72</v>
      </c>
      <c r="E122" s="134" t="s">
        <v>196</v>
      </c>
      <c r="F122" s="134" t="s">
        <v>220</v>
      </c>
      <c r="I122" s="127"/>
      <c r="J122" s="135">
        <f>BK122</f>
        <v>0</v>
      </c>
      <c r="L122" s="124"/>
      <c r="M122" s="129"/>
      <c r="P122" s="130">
        <f>SUM(P123:P134)</f>
        <v>0</v>
      </c>
      <c r="R122" s="130">
        <f>SUM(R123:R134)</f>
        <v>1540.143</v>
      </c>
      <c r="T122" s="131">
        <f>SUM(T123:T134)</f>
        <v>0</v>
      </c>
      <c r="AR122" s="125" t="s">
        <v>81</v>
      </c>
      <c r="AT122" s="132" t="s">
        <v>72</v>
      </c>
      <c r="AU122" s="132" t="s">
        <v>81</v>
      </c>
      <c r="AY122" s="125" t="s">
        <v>165</v>
      </c>
      <c r="BK122" s="133">
        <f>SUM(BK123:BK134)</f>
        <v>0</v>
      </c>
    </row>
    <row r="123" spans="2:65" s="1" customFormat="1" ht="24.2" customHeight="1" x14ac:dyDescent="0.2">
      <c r="B123" s="32"/>
      <c r="C123" s="136" t="s">
        <v>81</v>
      </c>
      <c r="D123" s="136" t="s">
        <v>167</v>
      </c>
      <c r="E123" s="137" t="s">
        <v>592</v>
      </c>
      <c r="F123" s="138" t="s">
        <v>593</v>
      </c>
      <c r="G123" s="139" t="s">
        <v>246</v>
      </c>
      <c r="H123" s="140">
        <v>7.4050000000000002</v>
      </c>
      <c r="I123" s="141"/>
      <c r="J123" s="142">
        <f>ROUND(I123*H123,2)</f>
        <v>0</v>
      </c>
      <c r="K123" s="138" t="s">
        <v>171</v>
      </c>
      <c r="L123" s="32"/>
      <c r="M123" s="143" t="s">
        <v>1</v>
      </c>
      <c r="N123" s="144" t="s">
        <v>38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172</v>
      </c>
      <c r="AT123" s="147" t="s">
        <v>167</v>
      </c>
      <c r="AU123" s="147" t="s">
        <v>83</v>
      </c>
      <c r="AY123" s="17" t="s">
        <v>165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7" t="s">
        <v>81</v>
      </c>
      <c r="BK123" s="148">
        <f>ROUND(I123*H123,2)</f>
        <v>0</v>
      </c>
      <c r="BL123" s="17" t="s">
        <v>172</v>
      </c>
      <c r="BM123" s="147" t="s">
        <v>594</v>
      </c>
    </row>
    <row r="124" spans="2:65" s="1" customFormat="1" ht="78" x14ac:dyDescent="0.2">
      <c r="B124" s="32"/>
      <c r="D124" s="149" t="s">
        <v>174</v>
      </c>
      <c r="F124" s="150" t="s">
        <v>595</v>
      </c>
      <c r="I124" s="151"/>
      <c r="L124" s="32"/>
      <c r="M124" s="152"/>
      <c r="T124" s="56"/>
      <c r="AT124" s="17" t="s">
        <v>174</v>
      </c>
      <c r="AU124" s="17" t="s">
        <v>83</v>
      </c>
    </row>
    <row r="125" spans="2:65" s="12" customFormat="1" x14ac:dyDescent="0.2">
      <c r="B125" s="153"/>
      <c r="D125" s="149" t="s">
        <v>176</v>
      </c>
      <c r="E125" s="154" t="s">
        <v>1</v>
      </c>
      <c r="F125" s="155" t="s">
        <v>596</v>
      </c>
      <c r="H125" s="156">
        <v>7.4050000000000002</v>
      </c>
      <c r="I125" s="157"/>
      <c r="L125" s="153"/>
      <c r="M125" s="158"/>
      <c r="T125" s="159"/>
      <c r="AT125" s="154" t="s">
        <v>176</v>
      </c>
      <c r="AU125" s="154" t="s">
        <v>83</v>
      </c>
      <c r="AV125" s="12" t="s">
        <v>83</v>
      </c>
      <c r="AW125" s="12" t="s">
        <v>30</v>
      </c>
      <c r="AX125" s="12" t="s">
        <v>81</v>
      </c>
      <c r="AY125" s="154" t="s">
        <v>165</v>
      </c>
    </row>
    <row r="126" spans="2:65" s="1" customFormat="1" ht="16.5" customHeight="1" x14ac:dyDescent="0.2">
      <c r="B126" s="32"/>
      <c r="C126" s="136" t="s">
        <v>83</v>
      </c>
      <c r="D126" s="136" t="s">
        <v>167</v>
      </c>
      <c r="E126" s="137" t="s">
        <v>227</v>
      </c>
      <c r="F126" s="138" t="s">
        <v>228</v>
      </c>
      <c r="G126" s="139" t="s">
        <v>170</v>
      </c>
      <c r="H126" s="140">
        <v>740.5</v>
      </c>
      <c r="I126" s="141"/>
      <c r="J126" s="142">
        <f>ROUND(I126*H126,2)</f>
        <v>0</v>
      </c>
      <c r="K126" s="138" t="s">
        <v>171</v>
      </c>
      <c r="L126" s="32"/>
      <c r="M126" s="143" t="s">
        <v>1</v>
      </c>
      <c r="N126" s="144" t="s">
        <v>38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172</v>
      </c>
      <c r="AT126" s="147" t="s">
        <v>167</v>
      </c>
      <c r="AU126" s="147" t="s">
        <v>83</v>
      </c>
      <c r="AY126" s="17" t="s">
        <v>165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7" t="s">
        <v>81</v>
      </c>
      <c r="BK126" s="148">
        <f>ROUND(I126*H126,2)</f>
        <v>0</v>
      </c>
      <c r="BL126" s="17" t="s">
        <v>172</v>
      </c>
      <c r="BM126" s="147" t="s">
        <v>597</v>
      </c>
    </row>
    <row r="127" spans="2:65" s="1" customFormat="1" ht="48.75" x14ac:dyDescent="0.2">
      <c r="B127" s="32"/>
      <c r="D127" s="149" t="s">
        <v>174</v>
      </c>
      <c r="F127" s="150" t="s">
        <v>230</v>
      </c>
      <c r="I127" s="151"/>
      <c r="L127" s="32"/>
      <c r="M127" s="152"/>
      <c r="T127" s="56"/>
      <c r="AT127" s="17" t="s">
        <v>174</v>
      </c>
      <c r="AU127" s="17" t="s">
        <v>83</v>
      </c>
    </row>
    <row r="128" spans="2:65" s="1" customFormat="1" ht="21.75" customHeight="1" x14ac:dyDescent="0.2">
      <c r="B128" s="32"/>
      <c r="C128" s="167" t="s">
        <v>183</v>
      </c>
      <c r="D128" s="167" t="s">
        <v>205</v>
      </c>
      <c r="E128" s="168" t="s">
        <v>236</v>
      </c>
      <c r="F128" s="169" t="s">
        <v>237</v>
      </c>
      <c r="G128" s="170" t="s">
        <v>238</v>
      </c>
      <c r="H128" s="171">
        <v>1540.143</v>
      </c>
      <c r="I128" s="172"/>
      <c r="J128" s="173">
        <f>ROUND(I128*H128,2)</f>
        <v>0</v>
      </c>
      <c r="K128" s="169" t="s">
        <v>171</v>
      </c>
      <c r="L128" s="174"/>
      <c r="M128" s="175" t="s">
        <v>1</v>
      </c>
      <c r="N128" s="176" t="s">
        <v>38</v>
      </c>
      <c r="P128" s="145">
        <f>O128*H128</f>
        <v>0</v>
      </c>
      <c r="Q128" s="145">
        <v>1</v>
      </c>
      <c r="R128" s="145">
        <f>Q128*H128</f>
        <v>1540.143</v>
      </c>
      <c r="S128" s="145">
        <v>0</v>
      </c>
      <c r="T128" s="146">
        <f>S128*H128</f>
        <v>0</v>
      </c>
      <c r="AR128" s="147" t="s">
        <v>209</v>
      </c>
      <c r="AT128" s="147" t="s">
        <v>205</v>
      </c>
      <c r="AU128" s="147" t="s">
        <v>83</v>
      </c>
      <c r="AY128" s="17" t="s">
        <v>165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81</v>
      </c>
      <c r="BK128" s="148">
        <f>ROUND(I128*H128,2)</f>
        <v>0</v>
      </c>
      <c r="BL128" s="17" t="s">
        <v>172</v>
      </c>
      <c r="BM128" s="147" t="s">
        <v>598</v>
      </c>
    </row>
    <row r="129" spans="2:65" s="1" customFormat="1" x14ac:dyDescent="0.2">
      <c r="B129" s="32"/>
      <c r="D129" s="149" t="s">
        <v>174</v>
      </c>
      <c r="F129" s="150" t="s">
        <v>237</v>
      </c>
      <c r="I129" s="151"/>
      <c r="L129" s="32"/>
      <c r="M129" s="152"/>
      <c r="T129" s="56"/>
      <c r="AT129" s="17" t="s">
        <v>174</v>
      </c>
      <c r="AU129" s="17" t="s">
        <v>83</v>
      </c>
    </row>
    <row r="130" spans="2:65" s="1" customFormat="1" ht="37.9" customHeight="1" x14ac:dyDescent="0.2">
      <c r="B130" s="32"/>
      <c r="C130" s="136" t="s">
        <v>172</v>
      </c>
      <c r="D130" s="136" t="s">
        <v>167</v>
      </c>
      <c r="E130" s="137" t="s">
        <v>271</v>
      </c>
      <c r="F130" s="138" t="s">
        <v>272</v>
      </c>
      <c r="G130" s="139" t="s">
        <v>238</v>
      </c>
      <c r="H130" s="140">
        <v>1540.143</v>
      </c>
      <c r="I130" s="141"/>
      <c r="J130" s="142">
        <f>ROUND(I130*H130,2)</f>
        <v>0</v>
      </c>
      <c r="K130" s="138" t="s">
        <v>171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273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273</v>
      </c>
      <c r="BM130" s="147" t="s">
        <v>599</v>
      </c>
    </row>
    <row r="131" spans="2:65" s="1" customFormat="1" ht="68.25" x14ac:dyDescent="0.2">
      <c r="B131" s="32"/>
      <c r="D131" s="149" t="s">
        <v>174</v>
      </c>
      <c r="F131" s="150" t="s">
        <v>275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" customFormat="1" ht="44.25" customHeight="1" x14ac:dyDescent="0.2">
      <c r="B132" s="32"/>
      <c r="C132" s="136" t="s">
        <v>196</v>
      </c>
      <c r="D132" s="136" t="s">
        <v>167</v>
      </c>
      <c r="E132" s="137" t="s">
        <v>279</v>
      </c>
      <c r="F132" s="138" t="s">
        <v>280</v>
      </c>
      <c r="G132" s="139" t="s">
        <v>238</v>
      </c>
      <c r="H132" s="140">
        <v>9240.8580000000002</v>
      </c>
      <c r="I132" s="141"/>
      <c r="J132" s="142">
        <f>ROUND(I132*H132,2)</f>
        <v>0</v>
      </c>
      <c r="K132" s="138" t="s">
        <v>171</v>
      </c>
      <c r="L132" s="32"/>
      <c r="M132" s="143" t="s">
        <v>1</v>
      </c>
      <c r="N132" s="144" t="s">
        <v>38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273</v>
      </c>
      <c r="AT132" s="147" t="s">
        <v>167</v>
      </c>
      <c r="AU132" s="147" t="s">
        <v>83</v>
      </c>
      <c r="AY132" s="17" t="s">
        <v>165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81</v>
      </c>
      <c r="BK132" s="148">
        <f>ROUND(I132*H132,2)</f>
        <v>0</v>
      </c>
      <c r="BL132" s="17" t="s">
        <v>273</v>
      </c>
      <c r="BM132" s="147" t="s">
        <v>600</v>
      </c>
    </row>
    <row r="133" spans="2:65" s="1" customFormat="1" ht="68.25" x14ac:dyDescent="0.2">
      <c r="B133" s="32"/>
      <c r="D133" s="149" t="s">
        <v>174</v>
      </c>
      <c r="F133" s="150" t="s">
        <v>282</v>
      </c>
      <c r="I133" s="151"/>
      <c r="L133" s="32"/>
      <c r="M133" s="152"/>
      <c r="T133" s="56"/>
      <c r="AT133" s="17" t="s">
        <v>174</v>
      </c>
      <c r="AU133" s="17" t="s">
        <v>83</v>
      </c>
    </row>
    <row r="134" spans="2:65" s="12" customFormat="1" x14ac:dyDescent="0.2">
      <c r="B134" s="153"/>
      <c r="D134" s="149" t="s">
        <v>176</v>
      </c>
      <c r="E134" s="154" t="s">
        <v>1</v>
      </c>
      <c r="F134" s="155" t="s">
        <v>601</v>
      </c>
      <c r="H134" s="156">
        <v>9240.8580000000002</v>
      </c>
      <c r="I134" s="157"/>
      <c r="L134" s="153"/>
      <c r="M134" s="158"/>
      <c r="T134" s="159"/>
      <c r="AT134" s="154" t="s">
        <v>176</v>
      </c>
      <c r="AU134" s="154" t="s">
        <v>83</v>
      </c>
      <c r="AV134" s="12" t="s">
        <v>83</v>
      </c>
      <c r="AW134" s="12" t="s">
        <v>30</v>
      </c>
      <c r="AX134" s="12" t="s">
        <v>81</v>
      </c>
      <c r="AY134" s="154" t="s">
        <v>165</v>
      </c>
    </row>
    <row r="135" spans="2:65" s="11" customFormat="1" ht="25.9" customHeight="1" x14ac:dyDescent="0.2">
      <c r="B135" s="124"/>
      <c r="D135" s="125" t="s">
        <v>72</v>
      </c>
      <c r="E135" s="126" t="s">
        <v>544</v>
      </c>
      <c r="F135" s="126" t="s">
        <v>545</v>
      </c>
      <c r="I135" s="127"/>
      <c r="J135" s="128">
        <f>BK135</f>
        <v>0</v>
      </c>
      <c r="L135" s="124"/>
      <c r="M135" s="129"/>
      <c r="P135" s="130">
        <f>SUM(P136:P138)</f>
        <v>0</v>
      </c>
      <c r="R135" s="130">
        <f>SUM(R136:R138)</f>
        <v>0</v>
      </c>
      <c r="T135" s="131">
        <f>SUM(T136:T138)</f>
        <v>0</v>
      </c>
      <c r="AR135" s="125" t="s">
        <v>172</v>
      </c>
      <c r="AT135" s="132" t="s">
        <v>72</v>
      </c>
      <c r="AU135" s="132" t="s">
        <v>73</v>
      </c>
      <c r="AY135" s="125" t="s">
        <v>165</v>
      </c>
      <c r="BK135" s="133">
        <f>SUM(BK136:BK138)</f>
        <v>0</v>
      </c>
    </row>
    <row r="136" spans="2:65" s="1" customFormat="1" ht="24.2" customHeight="1" x14ac:dyDescent="0.2">
      <c r="B136" s="32"/>
      <c r="C136" s="136" t="s">
        <v>200</v>
      </c>
      <c r="D136" s="136" t="s">
        <v>167</v>
      </c>
      <c r="E136" s="137" t="s">
        <v>602</v>
      </c>
      <c r="F136" s="138" t="s">
        <v>603</v>
      </c>
      <c r="G136" s="139" t="s">
        <v>317</v>
      </c>
      <c r="H136" s="140">
        <v>3</v>
      </c>
      <c r="I136" s="141"/>
      <c r="J136" s="142">
        <f>ROUND(I136*H136,2)</f>
        <v>0</v>
      </c>
      <c r="K136" s="138" t="s">
        <v>171</v>
      </c>
      <c r="L136" s="32"/>
      <c r="M136" s="143" t="s">
        <v>1</v>
      </c>
      <c r="N136" s="144" t="s">
        <v>38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273</v>
      </c>
      <c r="AT136" s="147" t="s">
        <v>167</v>
      </c>
      <c r="AU136" s="147" t="s">
        <v>81</v>
      </c>
      <c r="AY136" s="17" t="s">
        <v>165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81</v>
      </c>
      <c r="BK136" s="148">
        <f>ROUND(I136*H136,2)</f>
        <v>0</v>
      </c>
      <c r="BL136" s="17" t="s">
        <v>273</v>
      </c>
      <c r="BM136" s="147" t="s">
        <v>604</v>
      </c>
    </row>
    <row r="137" spans="2:65" s="1" customFormat="1" ht="48.75" x14ac:dyDescent="0.2">
      <c r="B137" s="32"/>
      <c r="D137" s="149" t="s">
        <v>174</v>
      </c>
      <c r="F137" s="150" t="s">
        <v>605</v>
      </c>
      <c r="I137" s="151"/>
      <c r="L137" s="32"/>
      <c r="M137" s="152"/>
      <c r="T137" s="56"/>
      <c r="AT137" s="17" t="s">
        <v>174</v>
      </c>
      <c r="AU137" s="17" t="s">
        <v>81</v>
      </c>
    </row>
    <row r="138" spans="2:65" s="12" customFormat="1" x14ac:dyDescent="0.2">
      <c r="B138" s="153"/>
      <c r="D138" s="149" t="s">
        <v>176</v>
      </c>
      <c r="E138" s="154" t="s">
        <v>1</v>
      </c>
      <c r="F138" s="155" t="s">
        <v>606</v>
      </c>
      <c r="H138" s="156">
        <v>3</v>
      </c>
      <c r="I138" s="157"/>
      <c r="L138" s="153"/>
      <c r="M138" s="158"/>
      <c r="T138" s="159"/>
      <c r="AT138" s="154" t="s">
        <v>176</v>
      </c>
      <c r="AU138" s="154" t="s">
        <v>81</v>
      </c>
      <c r="AV138" s="12" t="s">
        <v>83</v>
      </c>
      <c r="AW138" s="12" t="s">
        <v>30</v>
      </c>
      <c r="AX138" s="12" t="s">
        <v>81</v>
      </c>
      <c r="AY138" s="154" t="s">
        <v>165</v>
      </c>
    </row>
    <row r="139" spans="2:65" s="11" customFormat="1" ht="25.9" customHeight="1" x14ac:dyDescent="0.2">
      <c r="B139" s="124"/>
      <c r="D139" s="125" t="s">
        <v>72</v>
      </c>
      <c r="E139" s="126" t="s">
        <v>607</v>
      </c>
      <c r="F139" s="126" t="s">
        <v>608</v>
      </c>
      <c r="I139" s="127"/>
      <c r="J139" s="128">
        <f>BK139</f>
        <v>0</v>
      </c>
      <c r="L139" s="124"/>
      <c r="M139" s="129"/>
      <c r="P139" s="130">
        <f>SUM(P140:P142)</f>
        <v>0</v>
      </c>
      <c r="R139" s="130">
        <f>SUM(R140:R142)</f>
        <v>0</v>
      </c>
      <c r="T139" s="131">
        <f>SUM(T140:T142)</f>
        <v>0</v>
      </c>
      <c r="AR139" s="125" t="s">
        <v>196</v>
      </c>
      <c r="AT139" s="132" t="s">
        <v>72</v>
      </c>
      <c r="AU139" s="132" t="s">
        <v>73</v>
      </c>
      <c r="AY139" s="125" t="s">
        <v>165</v>
      </c>
      <c r="BK139" s="133">
        <f>SUM(BK140:BK142)</f>
        <v>0</v>
      </c>
    </row>
    <row r="140" spans="2:65" s="1" customFormat="1" ht="24.2" customHeight="1" x14ac:dyDescent="0.2">
      <c r="B140" s="32"/>
      <c r="C140" s="136" t="s">
        <v>204</v>
      </c>
      <c r="D140" s="136" t="s">
        <v>167</v>
      </c>
      <c r="E140" s="137" t="s">
        <v>609</v>
      </c>
      <c r="F140" s="138" t="s">
        <v>610</v>
      </c>
      <c r="G140" s="139" t="s">
        <v>246</v>
      </c>
      <c r="H140" s="140">
        <v>14.81</v>
      </c>
      <c r="I140" s="141"/>
      <c r="J140" s="142">
        <f>ROUND(I140*H140,2)</f>
        <v>0</v>
      </c>
      <c r="K140" s="138" t="s">
        <v>171</v>
      </c>
      <c r="L140" s="32"/>
      <c r="M140" s="143" t="s">
        <v>1</v>
      </c>
      <c r="N140" s="144" t="s">
        <v>38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172</v>
      </c>
      <c r="AT140" s="147" t="s">
        <v>167</v>
      </c>
      <c r="AU140" s="147" t="s">
        <v>81</v>
      </c>
      <c r="AY140" s="17" t="s">
        <v>165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81</v>
      </c>
      <c r="BK140" s="148">
        <f>ROUND(I140*H140,2)</f>
        <v>0</v>
      </c>
      <c r="BL140" s="17" t="s">
        <v>172</v>
      </c>
      <c r="BM140" s="147" t="s">
        <v>611</v>
      </c>
    </row>
    <row r="141" spans="2:65" s="1" customFormat="1" ht="68.25" x14ac:dyDescent="0.2">
      <c r="B141" s="32"/>
      <c r="D141" s="149" t="s">
        <v>174</v>
      </c>
      <c r="F141" s="150" t="s">
        <v>612</v>
      </c>
      <c r="I141" s="151"/>
      <c r="L141" s="32"/>
      <c r="M141" s="152"/>
      <c r="T141" s="56"/>
      <c r="AT141" s="17" t="s">
        <v>174</v>
      </c>
      <c r="AU141" s="17" t="s">
        <v>81</v>
      </c>
    </row>
    <row r="142" spans="2:65" s="12" customFormat="1" x14ac:dyDescent="0.2">
      <c r="B142" s="153"/>
      <c r="D142" s="149" t="s">
        <v>176</v>
      </c>
      <c r="E142" s="154" t="s">
        <v>1</v>
      </c>
      <c r="F142" s="155" t="s">
        <v>613</v>
      </c>
      <c r="H142" s="156">
        <v>14.81</v>
      </c>
      <c r="I142" s="157"/>
      <c r="L142" s="153"/>
      <c r="M142" s="193"/>
      <c r="N142" s="194"/>
      <c r="O142" s="194"/>
      <c r="P142" s="194"/>
      <c r="Q142" s="194"/>
      <c r="R142" s="194"/>
      <c r="S142" s="194"/>
      <c r="T142" s="195"/>
      <c r="AT142" s="154" t="s">
        <v>176</v>
      </c>
      <c r="AU142" s="154" t="s">
        <v>81</v>
      </c>
      <c r="AV142" s="12" t="s">
        <v>83</v>
      </c>
      <c r="AW142" s="12" t="s">
        <v>30</v>
      </c>
      <c r="AX142" s="12" t="s">
        <v>81</v>
      </c>
      <c r="AY142" s="154" t="s">
        <v>165</v>
      </c>
    </row>
    <row r="143" spans="2:65" s="1" customFormat="1" ht="6.95" customHeight="1" x14ac:dyDescent="0.2"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32"/>
    </row>
  </sheetData>
  <sheetProtection algorithmName="SHA-512" hashValue="CEXDK0qSFqVrRtWbR6TWnzihSNmvCldNylpJ3opAFKyRjPQdZTfHzOvurlBOlUlFR7mPuu9QDw3qWXiL0L6t9Q==" saltValue="1aoeEeXrVbHhoQIGvXG0/KqOlD0/qUupXiY63rQD3zB9kw27LR9D75nLODIxiALjfc4pXTZKnJNVHliT+YjYzQ==" spinCount="100000" sheet="1" objects="1" scenarios="1" formatColumns="0" formatRows="0" autoFilter="0"/>
  <autoFilter ref="C119:K142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7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89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30" customHeight="1" x14ac:dyDescent="0.2">
      <c r="B9" s="32"/>
      <c r="E9" s="251" t="s">
        <v>614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ROUND(J120,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ROUND((SUM(BE120:BE371)),  2)</f>
        <v>0</v>
      </c>
      <c r="I33" s="96">
        <v>0.21</v>
      </c>
      <c r="J33" s="86">
        <f>ROUND(((SUM(BE120:BE371))*I33),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ROUND((SUM(BF120:BF371)),  2)</f>
        <v>0</v>
      </c>
      <c r="I34" s="96">
        <v>0.12</v>
      </c>
      <c r="J34" s="86">
        <f>ROUND(((SUM(BF120:BF371))*I34),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ROUND((SUM(BG120:BG371)),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ROUND((SUM(BH120:BH371)),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ROUND((SUM(BI120:BI371)),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30" customHeight="1" x14ac:dyDescent="0.2">
      <c r="B87" s="32"/>
      <c r="E87" s="251" t="str">
        <f>E9</f>
        <v>SO 01-12-01 - ZAST Bílý Kostel nad Nisou, prostá rekonstrukce nástupiště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J120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9" customFormat="1" ht="19.899999999999999" customHeight="1" x14ac:dyDescent="0.2">
      <c r="B98" s="112"/>
      <c r="D98" s="113" t="s">
        <v>147</v>
      </c>
      <c r="E98" s="114"/>
      <c r="F98" s="114"/>
      <c r="G98" s="114"/>
      <c r="H98" s="114"/>
      <c r="I98" s="114"/>
      <c r="J98" s="115">
        <f>J122</f>
        <v>0</v>
      </c>
      <c r="L98" s="112"/>
    </row>
    <row r="99" spans="2:12" s="9" customFormat="1" ht="19.899999999999999" customHeight="1" x14ac:dyDescent="0.2">
      <c r="B99" s="112"/>
      <c r="D99" s="113" t="s">
        <v>148</v>
      </c>
      <c r="E99" s="114"/>
      <c r="F99" s="114"/>
      <c r="G99" s="114"/>
      <c r="H99" s="114"/>
      <c r="I99" s="114"/>
      <c r="J99" s="115">
        <f>J304</f>
        <v>0</v>
      </c>
      <c r="L99" s="112"/>
    </row>
    <row r="100" spans="2:12" s="8" customFormat="1" ht="24.95" customHeight="1" x14ac:dyDescent="0.2">
      <c r="B100" s="108"/>
      <c r="D100" s="109" t="s">
        <v>590</v>
      </c>
      <c r="E100" s="110"/>
      <c r="F100" s="110"/>
      <c r="G100" s="110"/>
      <c r="H100" s="110"/>
      <c r="I100" s="110"/>
      <c r="J100" s="111">
        <f>J305</f>
        <v>0</v>
      </c>
      <c r="L100" s="108"/>
    </row>
    <row r="101" spans="2:12" s="1" customFormat="1" ht="21.75" customHeight="1" x14ac:dyDescent="0.2">
      <c r="B101" s="32"/>
      <c r="L101" s="32"/>
    </row>
    <row r="102" spans="2:12" s="1" customFormat="1" ht="6.95" customHeight="1" x14ac:dyDescent="0.2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 x14ac:dyDescent="0.2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 x14ac:dyDescent="0.2">
      <c r="B107" s="32"/>
      <c r="C107" s="21" t="s">
        <v>150</v>
      </c>
      <c r="L107" s="32"/>
    </row>
    <row r="108" spans="2:12" s="1" customFormat="1" ht="6.95" customHeight="1" x14ac:dyDescent="0.2">
      <c r="B108" s="32"/>
      <c r="L108" s="32"/>
    </row>
    <row r="109" spans="2:12" s="1" customFormat="1" ht="12" customHeight="1" x14ac:dyDescent="0.2">
      <c r="B109" s="32"/>
      <c r="C109" s="27" t="s">
        <v>16</v>
      </c>
      <c r="L109" s="32"/>
    </row>
    <row r="110" spans="2:12" s="1" customFormat="1" ht="26.25" customHeight="1" x14ac:dyDescent="0.2">
      <c r="B110" s="32"/>
      <c r="E110" s="254" t="str">
        <f>E7</f>
        <v>Prostá rekonstrukce trati v úseku Chrastava - Hrádek nad Nisou (ÚOŽI)_24.02.2025_v.8</v>
      </c>
      <c r="F110" s="255"/>
      <c r="G110" s="255"/>
      <c r="H110" s="255"/>
      <c r="L110" s="32"/>
    </row>
    <row r="111" spans="2:12" s="1" customFormat="1" ht="12" customHeight="1" x14ac:dyDescent="0.2">
      <c r="B111" s="32"/>
      <c r="C111" s="27" t="s">
        <v>138</v>
      </c>
      <c r="L111" s="32"/>
    </row>
    <row r="112" spans="2:12" s="1" customFormat="1" ht="30" customHeight="1" x14ac:dyDescent="0.2">
      <c r="B112" s="32"/>
      <c r="E112" s="251" t="str">
        <f>E9</f>
        <v>SO 01-12-01 - ZAST Bílý Kostel nad Nisou, prostá rekonstrukce nástupiště</v>
      </c>
      <c r="F112" s="253"/>
      <c r="G112" s="253"/>
      <c r="H112" s="253"/>
      <c r="L112" s="32"/>
    </row>
    <row r="113" spans="2:65" s="1" customFormat="1" ht="6.95" customHeight="1" x14ac:dyDescent="0.2">
      <c r="B113" s="32"/>
      <c r="L113" s="32"/>
    </row>
    <row r="114" spans="2:65" s="1" customFormat="1" ht="12" customHeight="1" x14ac:dyDescent="0.2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24. 1. 2025</v>
      </c>
      <c r="L114" s="32"/>
    </row>
    <row r="115" spans="2:65" s="1" customFormat="1" ht="6.95" customHeight="1" x14ac:dyDescent="0.2">
      <c r="B115" s="32"/>
      <c r="L115" s="32"/>
    </row>
    <row r="116" spans="2:65" s="1" customFormat="1" ht="15.2" customHeight="1" x14ac:dyDescent="0.2">
      <c r="B116" s="32"/>
      <c r="C116" s="27" t="s">
        <v>24</v>
      </c>
      <c r="F116" s="25" t="str">
        <f>E15</f>
        <v xml:space="preserve"> </v>
      </c>
      <c r="I116" s="27" t="s">
        <v>29</v>
      </c>
      <c r="J116" s="30" t="str">
        <f>E21</f>
        <v xml:space="preserve"> </v>
      </c>
      <c r="L116" s="32"/>
    </row>
    <row r="117" spans="2:65" s="1" customFormat="1" ht="15.2" customHeight="1" x14ac:dyDescent="0.2">
      <c r="B117" s="32"/>
      <c r="C117" s="27" t="s">
        <v>27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35" customHeight="1" x14ac:dyDescent="0.2">
      <c r="B118" s="32"/>
      <c r="L118" s="32"/>
    </row>
    <row r="119" spans="2:65" s="10" customFormat="1" ht="29.25" customHeight="1" x14ac:dyDescent="0.2">
      <c r="B119" s="116"/>
      <c r="C119" s="117" t="s">
        <v>151</v>
      </c>
      <c r="D119" s="118" t="s">
        <v>58</v>
      </c>
      <c r="E119" s="118" t="s">
        <v>54</v>
      </c>
      <c r="F119" s="118" t="s">
        <v>55</v>
      </c>
      <c r="G119" s="118" t="s">
        <v>152</v>
      </c>
      <c r="H119" s="118" t="s">
        <v>153</v>
      </c>
      <c r="I119" s="118" t="s">
        <v>154</v>
      </c>
      <c r="J119" s="118" t="s">
        <v>142</v>
      </c>
      <c r="K119" s="119" t="s">
        <v>155</v>
      </c>
      <c r="L119" s="116"/>
      <c r="M119" s="59" t="s">
        <v>1</v>
      </c>
      <c r="N119" s="60" t="s">
        <v>37</v>
      </c>
      <c r="O119" s="60" t="s">
        <v>156</v>
      </c>
      <c r="P119" s="60" t="s">
        <v>157</v>
      </c>
      <c r="Q119" s="60" t="s">
        <v>158</v>
      </c>
      <c r="R119" s="60" t="s">
        <v>159</v>
      </c>
      <c r="S119" s="60" t="s">
        <v>160</v>
      </c>
      <c r="T119" s="61" t="s">
        <v>161</v>
      </c>
    </row>
    <row r="120" spans="2:65" s="1" customFormat="1" ht="22.9" customHeight="1" x14ac:dyDescent="0.25">
      <c r="B120" s="32"/>
      <c r="C120" s="64" t="s">
        <v>162</v>
      </c>
      <c r="J120" s="120">
        <f>BK120</f>
        <v>0</v>
      </c>
      <c r="L120" s="32"/>
      <c r="M120" s="62"/>
      <c r="N120" s="53"/>
      <c r="O120" s="53"/>
      <c r="P120" s="121">
        <f>P121+P305</f>
        <v>0</v>
      </c>
      <c r="Q120" s="53"/>
      <c r="R120" s="121">
        <f>R121+R305</f>
        <v>715.47996399999988</v>
      </c>
      <c r="S120" s="53"/>
      <c r="T120" s="122">
        <f>T121+T305</f>
        <v>0</v>
      </c>
      <c r="AT120" s="17" t="s">
        <v>72</v>
      </c>
      <c r="AU120" s="17" t="s">
        <v>144</v>
      </c>
      <c r="BK120" s="123">
        <f>BK121+BK305</f>
        <v>0</v>
      </c>
    </row>
    <row r="121" spans="2:65" s="11" customFormat="1" ht="25.9" customHeight="1" x14ac:dyDescent="0.2">
      <c r="B121" s="124"/>
      <c r="D121" s="125" t="s">
        <v>72</v>
      </c>
      <c r="E121" s="126" t="s">
        <v>163</v>
      </c>
      <c r="F121" s="126" t="s">
        <v>164</v>
      </c>
      <c r="I121" s="127"/>
      <c r="J121" s="128">
        <f>BK121</f>
        <v>0</v>
      </c>
      <c r="L121" s="124"/>
      <c r="M121" s="129"/>
      <c r="P121" s="130">
        <f>P122+P304</f>
        <v>0</v>
      </c>
      <c r="R121" s="130">
        <f>R122+R304</f>
        <v>715.47996399999988</v>
      </c>
      <c r="T121" s="131">
        <f>T122+T304</f>
        <v>0</v>
      </c>
      <c r="AR121" s="125" t="s">
        <v>81</v>
      </c>
      <c r="AT121" s="132" t="s">
        <v>72</v>
      </c>
      <c r="AU121" s="132" t="s">
        <v>73</v>
      </c>
      <c r="AY121" s="125" t="s">
        <v>165</v>
      </c>
      <c r="BK121" s="133">
        <f>BK122+BK304</f>
        <v>0</v>
      </c>
    </row>
    <row r="122" spans="2:65" s="11" customFormat="1" ht="22.9" customHeight="1" x14ac:dyDescent="0.2">
      <c r="B122" s="124"/>
      <c r="D122" s="125" t="s">
        <v>72</v>
      </c>
      <c r="E122" s="134" t="s">
        <v>196</v>
      </c>
      <c r="F122" s="134" t="s">
        <v>220</v>
      </c>
      <c r="I122" s="127"/>
      <c r="J122" s="135">
        <f>BK122</f>
        <v>0</v>
      </c>
      <c r="L122" s="124"/>
      <c r="M122" s="129"/>
      <c r="P122" s="130">
        <f>SUM(P123:P303)</f>
        <v>0</v>
      </c>
      <c r="R122" s="130">
        <f>SUM(R123:R303)</f>
        <v>715.47996399999988</v>
      </c>
      <c r="T122" s="131">
        <f>SUM(T123:T303)</f>
        <v>0</v>
      </c>
      <c r="AR122" s="125" t="s">
        <v>81</v>
      </c>
      <c r="AT122" s="132" t="s">
        <v>72</v>
      </c>
      <c r="AU122" s="132" t="s">
        <v>81</v>
      </c>
      <c r="AY122" s="125" t="s">
        <v>165</v>
      </c>
      <c r="BK122" s="133">
        <f>SUM(BK123:BK303)</f>
        <v>0</v>
      </c>
    </row>
    <row r="123" spans="2:65" s="1" customFormat="1" ht="24.2" customHeight="1" x14ac:dyDescent="0.2">
      <c r="B123" s="32"/>
      <c r="C123" s="136" t="s">
        <v>81</v>
      </c>
      <c r="D123" s="136" t="s">
        <v>167</v>
      </c>
      <c r="E123" s="137" t="s">
        <v>615</v>
      </c>
      <c r="F123" s="138" t="s">
        <v>616</v>
      </c>
      <c r="G123" s="139" t="s">
        <v>317</v>
      </c>
      <c r="H123" s="140">
        <v>1</v>
      </c>
      <c r="I123" s="141"/>
      <c r="J123" s="142">
        <f>ROUND(I123*H123,2)</f>
        <v>0</v>
      </c>
      <c r="K123" s="138" t="s">
        <v>1</v>
      </c>
      <c r="L123" s="32"/>
      <c r="M123" s="143" t="s">
        <v>1</v>
      </c>
      <c r="N123" s="144" t="s">
        <v>38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172</v>
      </c>
      <c r="AT123" s="147" t="s">
        <v>167</v>
      </c>
      <c r="AU123" s="147" t="s">
        <v>83</v>
      </c>
      <c r="AY123" s="17" t="s">
        <v>165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7" t="s">
        <v>81</v>
      </c>
      <c r="BK123" s="148">
        <f>ROUND(I123*H123,2)</f>
        <v>0</v>
      </c>
      <c r="BL123" s="17" t="s">
        <v>172</v>
      </c>
      <c r="BM123" s="147" t="s">
        <v>617</v>
      </c>
    </row>
    <row r="124" spans="2:65" s="1" customFormat="1" ht="19.5" x14ac:dyDescent="0.2">
      <c r="B124" s="32"/>
      <c r="D124" s="149" t="s">
        <v>174</v>
      </c>
      <c r="F124" s="150" t="s">
        <v>616</v>
      </c>
      <c r="I124" s="151"/>
      <c r="L124" s="32"/>
      <c r="M124" s="152"/>
      <c r="T124" s="56"/>
      <c r="AT124" s="17" t="s">
        <v>174</v>
      </c>
      <c r="AU124" s="17" t="s">
        <v>83</v>
      </c>
    </row>
    <row r="125" spans="2:65" s="1" customFormat="1" ht="16.5" customHeight="1" x14ac:dyDescent="0.2">
      <c r="B125" s="32"/>
      <c r="C125" s="136" t="s">
        <v>83</v>
      </c>
      <c r="D125" s="136" t="s">
        <v>167</v>
      </c>
      <c r="E125" s="137" t="s">
        <v>618</v>
      </c>
      <c r="F125" s="138" t="s">
        <v>619</v>
      </c>
      <c r="G125" s="139" t="s">
        <v>317</v>
      </c>
      <c r="H125" s="140">
        <v>1</v>
      </c>
      <c r="I125" s="141"/>
      <c r="J125" s="142">
        <f>ROUND(I125*H125,2)</f>
        <v>0</v>
      </c>
      <c r="K125" s="138" t="s">
        <v>1</v>
      </c>
      <c r="L125" s="32"/>
      <c r="M125" s="143" t="s">
        <v>1</v>
      </c>
      <c r="N125" s="144" t="s">
        <v>38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172</v>
      </c>
      <c r="AT125" s="147" t="s">
        <v>167</v>
      </c>
      <c r="AU125" s="147" t="s">
        <v>83</v>
      </c>
      <c r="AY125" s="17" t="s">
        <v>165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81</v>
      </c>
      <c r="BK125" s="148">
        <f>ROUND(I125*H125,2)</f>
        <v>0</v>
      </c>
      <c r="BL125" s="17" t="s">
        <v>172</v>
      </c>
      <c r="BM125" s="147" t="s">
        <v>620</v>
      </c>
    </row>
    <row r="126" spans="2:65" s="1" customFormat="1" x14ac:dyDescent="0.2">
      <c r="B126" s="32"/>
      <c r="D126" s="149" t="s">
        <v>174</v>
      </c>
      <c r="F126" s="150" t="s">
        <v>619</v>
      </c>
      <c r="I126" s="151"/>
      <c r="L126" s="32"/>
      <c r="M126" s="152"/>
      <c r="T126" s="56"/>
      <c r="AT126" s="17" t="s">
        <v>174</v>
      </c>
      <c r="AU126" s="17" t="s">
        <v>83</v>
      </c>
    </row>
    <row r="127" spans="2:65" s="12" customFormat="1" x14ac:dyDescent="0.2">
      <c r="B127" s="153"/>
      <c r="D127" s="149" t="s">
        <v>176</v>
      </c>
      <c r="E127" s="154" t="s">
        <v>1</v>
      </c>
      <c r="F127" s="155" t="s">
        <v>621</v>
      </c>
      <c r="H127" s="156">
        <v>1</v>
      </c>
      <c r="I127" s="157"/>
      <c r="L127" s="153"/>
      <c r="M127" s="158"/>
      <c r="T127" s="159"/>
      <c r="AT127" s="154" t="s">
        <v>176</v>
      </c>
      <c r="AU127" s="154" t="s">
        <v>83</v>
      </c>
      <c r="AV127" s="12" t="s">
        <v>83</v>
      </c>
      <c r="AW127" s="12" t="s">
        <v>30</v>
      </c>
      <c r="AX127" s="12" t="s">
        <v>81</v>
      </c>
      <c r="AY127" s="154" t="s">
        <v>165</v>
      </c>
    </row>
    <row r="128" spans="2:65" s="1" customFormat="1" ht="24.2" customHeight="1" x14ac:dyDescent="0.2">
      <c r="B128" s="32"/>
      <c r="C128" s="136" t="s">
        <v>183</v>
      </c>
      <c r="D128" s="136" t="s">
        <v>167</v>
      </c>
      <c r="E128" s="137" t="s">
        <v>622</v>
      </c>
      <c r="F128" s="138" t="s">
        <v>623</v>
      </c>
      <c r="G128" s="139" t="s">
        <v>192</v>
      </c>
      <c r="H128" s="140">
        <v>2</v>
      </c>
      <c r="I128" s="141"/>
      <c r="J128" s="142">
        <f>ROUND(I128*H128,2)</f>
        <v>0</v>
      </c>
      <c r="K128" s="138" t="s">
        <v>171</v>
      </c>
      <c r="L128" s="32"/>
      <c r="M128" s="143" t="s">
        <v>1</v>
      </c>
      <c r="N128" s="144" t="s">
        <v>38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172</v>
      </c>
      <c r="AT128" s="147" t="s">
        <v>167</v>
      </c>
      <c r="AU128" s="147" t="s">
        <v>83</v>
      </c>
      <c r="AY128" s="17" t="s">
        <v>165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81</v>
      </c>
      <c r="BK128" s="148">
        <f>ROUND(I128*H128,2)</f>
        <v>0</v>
      </c>
      <c r="BL128" s="17" t="s">
        <v>172</v>
      </c>
      <c r="BM128" s="147" t="s">
        <v>624</v>
      </c>
    </row>
    <row r="129" spans="2:65" s="1" customFormat="1" ht="29.25" x14ac:dyDescent="0.2">
      <c r="B129" s="32"/>
      <c r="D129" s="149" t="s">
        <v>174</v>
      </c>
      <c r="F129" s="150" t="s">
        <v>625</v>
      </c>
      <c r="I129" s="151"/>
      <c r="L129" s="32"/>
      <c r="M129" s="152"/>
      <c r="T129" s="56"/>
      <c r="AT129" s="17" t="s">
        <v>174</v>
      </c>
      <c r="AU129" s="17" t="s">
        <v>83</v>
      </c>
    </row>
    <row r="130" spans="2:65" s="1" customFormat="1" ht="24.2" customHeight="1" x14ac:dyDescent="0.2">
      <c r="B130" s="32"/>
      <c r="C130" s="136" t="s">
        <v>172</v>
      </c>
      <c r="D130" s="136" t="s">
        <v>167</v>
      </c>
      <c r="E130" s="137" t="s">
        <v>626</v>
      </c>
      <c r="F130" s="138" t="s">
        <v>627</v>
      </c>
      <c r="G130" s="139" t="s">
        <v>192</v>
      </c>
      <c r="H130" s="140">
        <v>255.09800000000001</v>
      </c>
      <c r="I130" s="141"/>
      <c r="J130" s="142">
        <f>ROUND(I130*H130,2)</f>
        <v>0</v>
      </c>
      <c r="K130" s="138" t="s">
        <v>171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172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628</v>
      </c>
    </row>
    <row r="131" spans="2:65" s="1" customFormat="1" ht="39" x14ac:dyDescent="0.2">
      <c r="B131" s="32"/>
      <c r="D131" s="149" t="s">
        <v>174</v>
      </c>
      <c r="F131" s="150" t="s">
        <v>629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 ht="22.5" x14ac:dyDescent="0.2">
      <c r="B132" s="153"/>
      <c r="D132" s="149" t="s">
        <v>176</v>
      </c>
      <c r="E132" s="154" t="s">
        <v>1</v>
      </c>
      <c r="F132" s="155" t="s">
        <v>630</v>
      </c>
      <c r="H132" s="156">
        <v>75.022999999999996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73</v>
      </c>
      <c r="AY132" s="154" t="s">
        <v>165</v>
      </c>
    </row>
    <row r="133" spans="2:65" s="12" customFormat="1" ht="22.5" x14ac:dyDescent="0.2">
      <c r="B133" s="153"/>
      <c r="D133" s="149" t="s">
        <v>176</v>
      </c>
      <c r="E133" s="154" t="s">
        <v>1</v>
      </c>
      <c r="F133" s="155" t="s">
        <v>631</v>
      </c>
      <c r="H133" s="156">
        <v>176.715</v>
      </c>
      <c r="I133" s="157"/>
      <c r="L133" s="153"/>
      <c r="M133" s="158"/>
      <c r="T133" s="159"/>
      <c r="AT133" s="154" t="s">
        <v>176</v>
      </c>
      <c r="AU133" s="154" t="s">
        <v>83</v>
      </c>
      <c r="AV133" s="12" t="s">
        <v>83</v>
      </c>
      <c r="AW133" s="12" t="s">
        <v>30</v>
      </c>
      <c r="AX133" s="12" t="s">
        <v>73</v>
      </c>
      <c r="AY133" s="154" t="s">
        <v>165</v>
      </c>
    </row>
    <row r="134" spans="2:65" s="12" customFormat="1" ht="22.5" x14ac:dyDescent="0.2">
      <c r="B134" s="153"/>
      <c r="D134" s="149" t="s">
        <v>176</v>
      </c>
      <c r="E134" s="154" t="s">
        <v>1</v>
      </c>
      <c r="F134" s="155" t="s">
        <v>632</v>
      </c>
      <c r="H134" s="156">
        <v>1.05</v>
      </c>
      <c r="I134" s="157"/>
      <c r="L134" s="153"/>
      <c r="M134" s="158"/>
      <c r="T134" s="159"/>
      <c r="AT134" s="154" t="s">
        <v>176</v>
      </c>
      <c r="AU134" s="154" t="s">
        <v>83</v>
      </c>
      <c r="AV134" s="12" t="s">
        <v>83</v>
      </c>
      <c r="AW134" s="12" t="s">
        <v>30</v>
      </c>
      <c r="AX134" s="12" t="s">
        <v>73</v>
      </c>
      <c r="AY134" s="154" t="s">
        <v>165</v>
      </c>
    </row>
    <row r="135" spans="2:65" s="12" customFormat="1" ht="22.5" x14ac:dyDescent="0.2">
      <c r="B135" s="153"/>
      <c r="D135" s="149" t="s">
        <v>176</v>
      </c>
      <c r="E135" s="154" t="s">
        <v>1</v>
      </c>
      <c r="F135" s="155" t="s">
        <v>633</v>
      </c>
      <c r="H135" s="156">
        <v>2.31</v>
      </c>
      <c r="I135" s="157"/>
      <c r="L135" s="153"/>
      <c r="M135" s="158"/>
      <c r="T135" s="159"/>
      <c r="AT135" s="154" t="s">
        <v>176</v>
      </c>
      <c r="AU135" s="154" t="s">
        <v>83</v>
      </c>
      <c r="AV135" s="12" t="s">
        <v>83</v>
      </c>
      <c r="AW135" s="12" t="s">
        <v>30</v>
      </c>
      <c r="AX135" s="12" t="s">
        <v>73</v>
      </c>
      <c r="AY135" s="154" t="s">
        <v>165</v>
      </c>
    </row>
    <row r="136" spans="2:65" s="13" customFormat="1" x14ac:dyDescent="0.2">
      <c r="B136" s="160"/>
      <c r="D136" s="149" t="s">
        <v>176</v>
      </c>
      <c r="E136" s="161" t="s">
        <v>1</v>
      </c>
      <c r="F136" s="162" t="s">
        <v>189</v>
      </c>
      <c r="H136" s="163">
        <v>255.09800000000001</v>
      </c>
      <c r="I136" s="164"/>
      <c r="L136" s="160"/>
      <c r="M136" s="165"/>
      <c r="T136" s="166"/>
      <c r="AT136" s="161" t="s">
        <v>176</v>
      </c>
      <c r="AU136" s="161" t="s">
        <v>83</v>
      </c>
      <c r="AV136" s="13" t="s">
        <v>172</v>
      </c>
      <c r="AW136" s="13" t="s">
        <v>30</v>
      </c>
      <c r="AX136" s="13" t="s">
        <v>81</v>
      </c>
      <c r="AY136" s="161" t="s">
        <v>165</v>
      </c>
    </row>
    <row r="137" spans="2:65" s="1" customFormat="1" ht="16.5" customHeight="1" x14ac:dyDescent="0.2">
      <c r="B137" s="32"/>
      <c r="C137" s="167" t="s">
        <v>196</v>
      </c>
      <c r="D137" s="167" t="s">
        <v>205</v>
      </c>
      <c r="E137" s="168" t="s">
        <v>634</v>
      </c>
      <c r="F137" s="169" t="s">
        <v>635</v>
      </c>
      <c r="G137" s="170" t="s">
        <v>192</v>
      </c>
      <c r="H137" s="171">
        <v>256.77199999999999</v>
      </c>
      <c r="I137" s="172"/>
      <c r="J137" s="173">
        <f>ROUND(I137*H137,2)</f>
        <v>0</v>
      </c>
      <c r="K137" s="169" t="s">
        <v>171</v>
      </c>
      <c r="L137" s="174"/>
      <c r="M137" s="175" t="s">
        <v>1</v>
      </c>
      <c r="N137" s="176" t="s">
        <v>38</v>
      </c>
      <c r="P137" s="145">
        <f>O137*H137</f>
        <v>0</v>
      </c>
      <c r="Q137" s="145">
        <v>0.28599999999999998</v>
      </c>
      <c r="R137" s="145">
        <f>Q137*H137</f>
        <v>73.436791999999997</v>
      </c>
      <c r="S137" s="145">
        <v>0</v>
      </c>
      <c r="T137" s="146">
        <f>S137*H137</f>
        <v>0</v>
      </c>
      <c r="AR137" s="147" t="s">
        <v>209</v>
      </c>
      <c r="AT137" s="147" t="s">
        <v>205</v>
      </c>
      <c r="AU137" s="147" t="s">
        <v>83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172</v>
      </c>
      <c r="BM137" s="147" t="s">
        <v>636</v>
      </c>
    </row>
    <row r="138" spans="2:65" s="1" customFormat="1" x14ac:dyDescent="0.2">
      <c r="B138" s="32"/>
      <c r="D138" s="149" t="s">
        <v>174</v>
      </c>
      <c r="F138" s="150" t="s">
        <v>635</v>
      </c>
      <c r="I138" s="151"/>
      <c r="L138" s="32"/>
      <c r="M138" s="152"/>
      <c r="T138" s="56"/>
      <c r="AT138" s="17" t="s">
        <v>174</v>
      </c>
      <c r="AU138" s="17" t="s">
        <v>83</v>
      </c>
    </row>
    <row r="139" spans="2:65" s="12" customFormat="1" ht="22.5" x14ac:dyDescent="0.2">
      <c r="B139" s="153"/>
      <c r="D139" s="149" t="s">
        <v>176</v>
      </c>
      <c r="E139" s="154" t="s">
        <v>1</v>
      </c>
      <c r="F139" s="155" t="s">
        <v>637</v>
      </c>
      <c r="H139" s="156">
        <v>76.522999999999996</v>
      </c>
      <c r="I139" s="157"/>
      <c r="L139" s="153"/>
      <c r="M139" s="158"/>
      <c r="T139" s="159"/>
      <c r="AT139" s="154" t="s">
        <v>176</v>
      </c>
      <c r="AU139" s="154" t="s">
        <v>83</v>
      </c>
      <c r="AV139" s="12" t="s">
        <v>83</v>
      </c>
      <c r="AW139" s="12" t="s">
        <v>30</v>
      </c>
      <c r="AX139" s="12" t="s">
        <v>73</v>
      </c>
      <c r="AY139" s="154" t="s">
        <v>165</v>
      </c>
    </row>
    <row r="140" spans="2:65" s="12" customFormat="1" ht="22.5" x14ac:dyDescent="0.2">
      <c r="B140" s="153"/>
      <c r="D140" s="149" t="s">
        <v>176</v>
      </c>
      <c r="E140" s="154" t="s">
        <v>1</v>
      </c>
      <c r="F140" s="155" t="s">
        <v>638</v>
      </c>
      <c r="H140" s="156">
        <v>180.249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73</v>
      </c>
      <c r="AY140" s="154" t="s">
        <v>165</v>
      </c>
    </row>
    <row r="141" spans="2:65" s="13" customFormat="1" x14ac:dyDescent="0.2">
      <c r="B141" s="160"/>
      <c r="D141" s="149" t="s">
        <v>176</v>
      </c>
      <c r="E141" s="161" t="s">
        <v>1</v>
      </c>
      <c r="F141" s="162" t="s">
        <v>189</v>
      </c>
      <c r="H141" s="163">
        <v>256.77199999999999</v>
      </c>
      <c r="I141" s="164"/>
      <c r="L141" s="160"/>
      <c r="M141" s="165"/>
      <c r="T141" s="166"/>
      <c r="AT141" s="161" t="s">
        <v>176</v>
      </c>
      <c r="AU141" s="161" t="s">
        <v>83</v>
      </c>
      <c r="AV141" s="13" t="s">
        <v>172</v>
      </c>
      <c r="AW141" s="13" t="s">
        <v>30</v>
      </c>
      <c r="AX141" s="13" t="s">
        <v>81</v>
      </c>
      <c r="AY141" s="161" t="s">
        <v>165</v>
      </c>
    </row>
    <row r="142" spans="2:65" s="1" customFormat="1" ht="16.5" customHeight="1" x14ac:dyDescent="0.2">
      <c r="B142" s="32"/>
      <c r="C142" s="167" t="s">
        <v>200</v>
      </c>
      <c r="D142" s="167" t="s">
        <v>205</v>
      </c>
      <c r="E142" s="168" t="s">
        <v>639</v>
      </c>
      <c r="F142" s="169" t="s">
        <v>640</v>
      </c>
      <c r="G142" s="170" t="s">
        <v>192</v>
      </c>
      <c r="H142" s="171">
        <v>3.5289999999999999</v>
      </c>
      <c r="I142" s="172"/>
      <c r="J142" s="173">
        <f>ROUND(I142*H142,2)</f>
        <v>0</v>
      </c>
      <c r="K142" s="169" t="s">
        <v>171</v>
      </c>
      <c r="L142" s="174"/>
      <c r="M142" s="175" t="s">
        <v>1</v>
      </c>
      <c r="N142" s="176" t="s">
        <v>38</v>
      </c>
      <c r="P142" s="145">
        <f>O142*H142</f>
        <v>0</v>
      </c>
      <c r="Q142" s="145">
        <v>0.49299999999999999</v>
      </c>
      <c r="R142" s="145">
        <f>Q142*H142</f>
        <v>1.739797</v>
      </c>
      <c r="S142" s="145">
        <v>0</v>
      </c>
      <c r="T142" s="146">
        <f>S142*H142</f>
        <v>0</v>
      </c>
      <c r="AR142" s="147" t="s">
        <v>209</v>
      </c>
      <c r="AT142" s="147" t="s">
        <v>205</v>
      </c>
      <c r="AU142" s="147" t="s">
        <v>83</v>
      </c>
      <c r="AY142" s="17" t="s">
        <v>165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172</v>
      </c>
      <c r="BM142" s="147" t="s">
        <v>641</v>
      </c>
    </row>
    <row r="143" spans="2:65" s="1" customFormat="1" x14ac:dyDescent="0.2">
      <c r="B143" s="32"/>
      <c r="D143" s="149" t="s">
        <v>174</v>
      </c>
      <c r="F143" s="150" t="s">
        <v>640</v>
      </c>
      <c r="I143" s="151"/>
      <c r="L143" s="32"/>
      <c r="M143" s="152"/>
      <c r="T143" s="56"/>
      <c r="AT143" s="17" t="s">
        <v>174</v>
      </c>
      <c r="AU143" s="17" t="s">
        <v>83</v>
      </c>
    </row>
    <row r="144" spans="2:65" s="12" customFormat="1" ht="22.5" x14ac:dyDescent="0.2">
      <c r="B144" s="153"/>
      <c r="D144" s="149" t="s">
        <v>176</v>
      </c>
      <c r="E144" s="154" t="s">
        <v>1</v>
      </c>
      <c r="F144" s="155" t="s">
        <v>642</v>
      </c>
      <c r="H144" s="156">
        <v>1.103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2" customFormat="1" ht="22.5" x14ac:dyDescent="0.2">
      <c r="B145" s="153"/>
      <c r="D145" s="149" t="s">
        <v>176</v>
      </c>
      <c r="E145" s="154" t="s">
        <v>1</v>
      </c>
      <c r="F145" s="155" t="s">
        <v>643</v>
      </c>
      <c r="H145" s="156">
        <v>2.4260000000000002</v>
      </c>
      <c r="I145" s="157"/>
      <c r="L145" s="153"/>
      <c r="M145" s="158"/>
      <c r="T145" s="159"/>
      <c r="AT145" s="154" t="s">
        <v>176</v>
      </c>
      <c r="AU145" s="154" t="s">
        <v>83</v>
      </c>
      <c r="AV145" s="12" t="s">
        <v>83</v>
      </c>
      <c r="AW145" s="12" t="s">
        <v>30</v>
      </c>
      <c r="AX145" s="12" t="s">
        <v>73</v>
      </c>
      <c r="AY145" s="154" t="s">
        <v>165</v>
      </c>
    </row>
    <row r="146" spans="2:65" s="13" customFormat="1" x14ac:dyDescent="0.2">
      <c r="B146" s="160"/>
      <c r="D146" s="149" t="s">
        <v>176</v>
      </c>
      <c r="E146" s="161" t="s">
        <v>1</v>
      </c>
      <c r="F146" s="162" t="s">
        <v>189</v>
      </c>
      <c r="H146" s="163">
        <v>3.5289999999999999</v>
      </c>
      <c r="I146" s="164"/>
      <c r="L146" s="160"/>
      <c r="M146" s="165"/>
      <c r="T146" s="166"/>
      <c r="AT146" s="161" t="s">
        <v>176</v>
      </c>
      <c r="AU146" s="161" t="s">
        <v>83</v>
      </c>
      <c r="AV146" s="13" t="s">
        <v>172</v>
      </c>
      <c r="AW146" s="13" t="s">
        <v>30</v>
      </c>
      <c r="AX146" s="13" t="s">
        <v>81</v>
      </c>
      <c r="AY146" s="161" t="s">
        <v>165</v>
      </c>
    </row>
    <row r="147" spans="2:65" s="1" customFormat="1" ht="16.5" customHeight="1" x14ac:dyDescent="0.2">
      <c r="B147" s="32"/>
      <c r="C147" s="167" t="s">
        <v>204</v>
      </c>
      <c r="D147" s="167" t="s">
        <v>205</v>
      </c>
      <c r="E147" s="168" t="s">
        <v>644</v>
      </c>
      <c r="F147" s="169" t="s">
        <v>645</v>
      </c>
      <c r="G147" s="170" t="s">
        <v>238</v>
      </c>
      <c r="H147" s="171">
        <v>28.015000000000001</v>
      </c>
      <c r="I147" s="172"/>
      <c r="J147" s="173">
        <f>ROUND(I147*H147,2)</f>
        <v>0</v>
      </c>
      <c r="K147" s="169" t="s">
        <v>171</v>
      </c>
      <c r="L147" s="174"/>
      <c r="M147" s="175" t="s">
        <v>1</v>
      </c>
      <c r="N147" s="176" t="s">
        <v>38</v>
      </c>
      <c r="P147" s="145">
        <f>O147*H147</f>
        <v>0</v>
      </c>
      <c r="Q147" s="145">
        <v>1</v>
      </c>
      <c r="R147" s="145">
        <f>Q147*H147</f>
        <v>28.015000000000001</v>
      </c>
      <c r="S147" s="145">
        <v>0</v>
      </c>
      <c r="T147" s="146">
        <f>S147*H147</f>
        <v>0</v>
      </c>
      <c r="AR147" s="147" t="s">
        <v>209</v>
      </c>
      <c r="AT147" s="147" t="s">
        <v>205</v>
      </c>
      <c r="AU147" s="147" t="s">
        <v>83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646</v>
      </c>
    </row>
    <row r="148" spans="2:65" s="1" customFormat="1" x14ac:dyDescent="0.2">
      <c r="B148" s="32"/>
      <c r="D148" s="149" t="s">
        <v>174</v>
      </c>
      <c r="F148" s="150" t="s">
        <v>645</v>
      </c>
      <c r="I148" s="151"/>
      <c r="L148" s="32"/>
      <c r="M148" s="152"/>
      <c r="T148" s="56"/>
      <c r="AT148" s="17" t="s">
        <v>174</v>
      </c>
      <c r="AU148" s="17" t="s">
        <v>83</v>
      </c>
    </row>
    <row r="149" spans="2:65" s="12" customFormat="1" x14ac:dyDescent="0.2">
      <c r="B149" s="153"/>
      <c r="D149" s="149" t="s">
        <v>176</v>
      </c>
      <c r="E149" s="154" t="s">
        <v>1</v>
      </c>
      <c r="F149" s="155" t="s">
        <v>647</v>
      </c>
      <c r="H149" s="156">
        <v>20.408000000000001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73</v>
      </c>
      <c r="AY149" s="154" t="s">
        <v>165</v>
      </c>
    </row>
    <row r="150" spans="2:65" s="12" customFormat="1" x14ac:dyDescent="0.2">
      <c r="B150" s="153"/>
      <c r="D150" s="149" t="s">
        <v>176</v>
      </c>
      <c r="E150" s="154" t="s">
        <v>1</v>
      </c>
      <c r="F150" s="155" t="s">
        <v>648</v>
      </c>
      <c r="H150" s="156">
        <v>7.6070000000000002</v>
      </c>
      <c r="I150" s="157"/>
      <c r="L150" s="153"/>
      <c r="M150" s="158"/>
      <c r="T150" s="159"/>
      <c r="AT150" s="154" t="s">
        <v>176</v>
      </c>
      <c r="AU150" s="154" t="s">
        <v>83</v>
      </c>
      <c r="AV150" s="12" t="s">
        <v>83</v>
      </c>
      <c r="AW150" s="12" t="s">
        <v>30</v>
      </c>
      <c r="AX150" s="12" t="s">
        <v>73</v>
      </c>
      <c r="AY150" s="154" t="s">
        <v>165</v>
      </c>
    </row>
    <row r="151" spans="2:65" s="13" customFormat="1" x14ac:dyDescent="0.2">
      <c r="B151" s="160"/>
      <c r="D151" s="149" t="s">
        <v>176</v>
      </c>
      <c r="E151" s="161" t="s">
        <v>1</v>
      </c>
      <c r="F151" s="162" t="s">
        <v>189</v>
      </c>
      <c r="H151" s="163">
        <v>28.015000000000001</v>
      </c>
      <c r="I151" s="164"/>
      <c r="L151" s="160"/>
      <c r="M151" s="165"/>
      <c r="T151" s="166"/>
      <c r="AT151" s="161" t="s">
        <v>176</v>
      </c>
      <c r="AU151" s="161" t="s">
        <v>83</v>
      </c>
      <c r="AV151" s="13" t="s">
        <v>172</v>
      </c>
      <c r="AW151" s="13" t="s">
        <v>30</v>
      </c>
      <c r="AX151" s="13" t="s">
        <v>81</v>
      </c>
      <c r="AY151" s="161" t="s">
        <v>165</v>
      </c>
    </row>
    <row r="152" spans="2:65" s="1" customFormat="1" ht="21.75" customHeight="1" x14ac:dyDescent="0.2">
      <c r="B152" s="32"/>
      <c r="C152" s="136" t="s">
        <v>209</v>
      </c>
      <c r="D152" s="136" t="s">
        <v>167</v>
      </c>
      <c r="E152" s="137" t="s">
        <v>649</v>
      </c>
      <c r="F152" s="138" t="s">
        <v>650</v>
      </c>
      <c r="G152" s="139" t="s">
        <v>303</v>
      </c>
      <c r="H152" s="140">
        <v>294.38400000000001</v>
      </c>
      <c r="I152" s="141"/>
      <c r="J152" s="142">
        <f>ROUND(I152*H152,2)</f>
        <v>0</v>
      </c>
      <c r="K152" s="138" t="s">
        <v>171</v>
      </c>
      <c r="L152" s="32"/>
      <c r="M152" s="143" t="s">
        <v>1</v>
      </c>
      <c r="N152" s="144" t="s">
        <v>38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172</v>
      </c>
      <c r="AT152" s="147" t="s">
        <v>167</v>
      </c>
      <c r="AU152" s="147" t="s">
        <v>83</v>
      </c>
      <c r="AY152" s="17" t="s">
        <v>165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81</v>
      </c>
      <c r="BK152" s="148">
        <f>ROUND(I152*H152,2)</f>
        <v>0</v>
      </c>
      <c r="BL152" s="17" t="s">
        <v>172</v>
      </c>
      <c r="BM152" s="147" t="s">
        <v>651</v>
      </c>
    </row>
    <row r="153" spans="2:65" s="1" customFormat="1" ht="29.25" x14ac:dyDescent="0.2">
      <c r="B153" s="32"/>
      <c r="D153" s="149" t="s">
        <v>174</v>
      </c>
      <c r="F153" s="150" t="s">
        <v>652</v>
      </c>
      <c r="I153" s="151"/>
      <c r="L153" s="32"/>
      <c r="M153" s="152"/>
      <c r="T153" s="56"/>
      <c r="AT153" s="17" t="s">
        <v>174</v>
      </c>
      <c r="AU153" s="17" t="s">
        <v>83</v>
      </c>
    </row>
    <row r="154" spans="2:65" s="12" customFormat="1" x14ac:dyDescent="0.2">
      <c r="B154" s="153"/>
      <c r="D154" s="149" t="s">
        <v>176</v>
      </c>
      <c r="E154" s="154" t="s">
        <v>1</v>
      </c>
      <c r="F154" s="155" t="s">
        <v>653</v>
      </c>
      <c r="H154" s="156">
        <v>294.38400000000001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73</v>
      </c>
      <c r="AY154" s="154" t="s">
        <v>165</v>
      </c>
    </row>
    <row r="155" spans="2:65" s="13" customFormat="1" x14ac:dyDescent="0.2">
      <c r="B155" s="160"/>
      <c r="D155" s="149" t="s">
        <v>176</v>
      </c>
      <c r="E155" s="161" t="s">
        <v>1</v>
      </c>
      <c r="F155" s="162" t="s">
        <v>189</v>
      </c>
      <c r="H155" s="163">
        <v>294.38400000000001</v>
      </c>
      <c r="I155" s="164"/>
      <c r="L155" s="160"/>
      <c r="M155" s="165"/>
      <c r="T155" s="166"/>
      <c r="AT155" s="161" t="s">
        <v>176</v>
      </c>
      <c r="AU155" s="161" t="s">
        <v>83</v>
      </c>
      <c r="AV155" s="13" t="s">
        <v>172</v>
      </c>
      <c r="AW155" s="13" t="s">
        <v>30</v>
      </c>
      <c r="AX155" s="13" t="s">
        <v>81</v>
      </c>
      <c r="AY155" s="161" t="s">
        <v>165</v>
      </c>
    </row>
    <row r="156" spans="2:65" s="1" customFormat="1" ht="16.5" customHeight="1" x14ac:dyDescent="0.2">
      <c r="B156" s="32"/>
      <c r="C156" s="167" t="s">
        <v>216</v>
      </c>
      <c r="D156" s="167" t="s">
        <v>205</v>
      </c>
      <c r="E156" s="168" t="s">
        <v>654</v>
      </c>
      <c r="F156" s="169" t="s">
        <v>655</v>
      </c>
      <c r="G156" s="170" t="s">
        <v>317</v>
      </c>
      <c r="H156" s="171">
        <v>300</v>
      </c>
      <c r="I156" s="172"/>
      <c r="J156" s="173">
        <f>ROUND(I156*H156,2)</f>
        <v>0</v>
      </c>
      <c r="K156" s="169" t="s">
        <v>171</v>
      </c>
      <c r="L156" s="174"/>
      <c r="M156" s="175" t="s">
        <v>1</v>
      </c>
      <c r="N156" s="176" t="s">
        <v>38</v>
      </c>
      <c r="P156" s="145">
        <f>O156*H156</f>
        <v>0</v>
      </c>
      <c r="Q156" s="145">
        <v>5.8999999999999997E-2</v>
      </c>
      <c r="R156" s="145">
        <f>Q156*H156</f>
        <v>17.7</v>
      </c>
      <c r="S156" s="145">
        <v>0</v>
      </c>
      <c r="T156" s="146">
        <f>S156*H156</f>
        <v>0</v>
      </c>
      <c r="AR156" s="147" t="s">
        <v>209</v>
      </c>
      <c r="AT156" s="147" t="s">
        <v>205</v>
      </c>
      <c r="AU156" s="147" t="s">
        <v>83</v>
      </c>
      <c r="AY156" s="17" t="s">
        <v>165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81</v>
      </c>
      <c r="BK156" s="148">
        <f>ROUND(I156*H156,2)</f>
        <v>0</v>
      </c>
      <c r="BL156" s="17" t="s">
        <v>172</v>
      </c>
      <c r="BM156" s="147" t="s">
        <v>656</v>
      </c>
    </row>
    <row r="157" spans="2:65" s="1" customFormat="1" x14ac:dyDescent="0.2">
      <c r="B157" s="32"/>
      <c r="D157" s="149" t="s">
        <v>174</v>
      </c>
      <c r="F157" s="150" t="s">
        <v>655</v>
      </c>
      <c r="I157" s="151"/>
      <c r="L157" s="32"/>
      <c r="M157" s="152"/>
      <c r="T157" s="56"/>
      <c r="AT157" s="17" t="s">
        <v>174</v>
      </c>
      <c r="AU157" s="17" t="s">
        <v>83</v>
      </c>
    </row>
    <row r="158" spans="2:65" s="12" customFormat="1" x14ac:dyDescent="0.2">
      <c r="B158" s="153"/>
      <c r="D158" s="149" t="s">
        <v>176</v>
      </c>
      <c r="E158" s="154" t="s">
        <v>1</v>
      </c>
      <c r="F158" s="155" t="s">
        <v>657</v>
      </c>
      <c r="H158" s="156">
        <v>300</v>
      </c>
      <c r="I158" s="157"/>
      <c r="L158" s="153"/>
      <c r="M158" s="158"/>
      <c r="T158" s="159"/>
      <c r="AT158" s="154" t="s">
        <v>176</v>
      </c>
      <c r="AU158" s="154" t="s">
        <v>83</v>
      </c>
      <c r="AV158" s="12" t="s">
        <v>83</v>
      </c>
      <c r="AW158" s="12" t="s">
        <v>30</v>
      </c>
      <c r="AX158" s="12" t="s">
        <v>81</v>
      </c>
      <c r="AY158" s="154" t="s">
        <v>165</v>
      </c>
    </row>
    <row r="159" spans="2:65" s="1" customFormat="1" ht="24.2" customHeight="1" x14ac:dyDescent="0.2">
      <c r="B159" s="32"/>
      <c r="C159" s="167" t="s">
        <v>221</v>
      </c>
      <c r="D159" s="167" t="s">
        <v>205</v>
      </c>
      <c r="E159" s="168" t="s">
        <v>658</v>
      </c>
      <c r="F159" s="169" t="s">
        <v>659</v>
      </c>
      <c r="G159" s="170" t="s">
        <v>170</v>
      </c>
      <c r="H159" s="171">
        <v>11.775</v>
      </c>
      <c r="I159" s="172"/>
      <c r="J159" s="173">
        <f>ROUND(I159*H159,2)</f>
        <v>0</v>
      </c>
      <c r="K159" s="169" t="s">
        <v>171</v>
      </c>
      <c r="L159" s="174"/>
      <c r="M159" s="175" t="s">
        <v>1</v>
      </c>
      <c r="N159" s="176" t="s">
        <v>38</v>
      </c>
      <c r="P159" s="145">
        <f>O159*H159</f>
        <v>0</v>
      </c>
      <c r="Q159" s="145">
        <v>2.4289999999999998</v>
      </c>
      <c r="R159" s="145">
        <f>Q159*H159</f>
        <v>28.601474999999997</v>
      </c>
      <c r="S159" s="145">
        <v>0</v>
      </c>
      <c r="T159" s="146">
        <f>S159*H159</f>
        <v>0</v>
      </c>
      <c r="AR159" s="147" t="s">
        <v>209</v>
      </c>
      <c r="AT159" s="147" t="s">
        <v>205</v>
      </c>
      <c r="AU159" s="147" t="s">
        <v>83</v>
      </c>
      <c r="AY159" s="17" t="s">
        <v>165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172</v>
      </c>
      <c r="BM159" s="147" t="s">
        <v>660</v>
      </c>
    </row>
    <row r="160" spans="2:65" s="1" customFormat="1" x14ac:dyDescent="0.2">
      <c r="B160" s="32"/>
      <c r="D160" s="149" t="s">
        <v>174</v>
      </c>
      <c r="F160" s="150" t="s">
        <v>659</v>
      </c>
      <c r="I160" s="151"/>
      <c r="L160" s="32"/>
      <c r="M160" s="152"/>
      <c r="T160" s="56"/>
      <c r="AT160" s="17" t="s">
        <v>174</v>
      </c>
      <c r="AU160" s="17" t="s">
        <v>83</v>
      </c>
    </row>
    <row r="161" spans="2:65" s="12" customFormat="1" x14ac:dyDescent="0.2">
      <c r="B161" s="153"/>
      <c r="D161" s="149" t="s">
        <v>176</v>
      </c>
      <c r="E161" s="154" t="s">
        <v>1</v>
      </c>
      <c r="F161" s="155" t="s">
        <v>661</v>
      </c>
      <c r="H161" s="156">
        <v>11.775</v>
      </c>
      <c r="I161" s="157"/>
      <c r="L161" s="153"/>
      <c r="M161" s="158"/>
      <c r="T161" s="159"/>
      <c r="AT161" s="154" t="s">
        <v>176</v>
      </c>
      <c r="AU161" s="154" t="s">
        <v>83</v>
      </c>
      <c r="AV161" s="12" t="s">
        <v>83</v>
      </c>
      <c r="AW161" s="12" t="s">
        <v>30</v>
      </c>
      <c r="AX161" s="12" t="s">
        <v>81</v>
      </c>
      <c r="AY161" s="154" t="s">
        <v>165</v>
      </c>
    </row>
    <row r="162" spans="2:65" s="1" customFormat="1" ht="24.2" customHeight="1" x14ac:dyDescent="0.2">
      <c r="B162" s="32"/>
      <c r="C162" s="136" t="s">
        <v>226</v>
      </c>
      <c r="D162" s="136" t="s">
        <v>167</v>
      </c>
      <c r="E162" s="137" t="s">
        <v>662</v>
      </c>
      <c r="F162" s="138" t="s">
        <v>663</v>
      </c>
      <c r="G162" s="139" t="s">
        <v>303</v>
      </c>
      <c r="H162" s="140">
        <v>113</v>
      </c>
      <c r="I162" s="141"/>
      <c r="J162" s="142">
        <f>ROUND(I162*H162,2)</f>
        <v>0</v>
      </c>
      <c r="K162" s="138" t="s">
        <v>171</v>
      </c>
      <c r="L162" s="32"/>
      <c r="M162" s="143" t="s">
        <v>1</v>
      </c>
      <c r="N162" s="144" t="s">
        <v>38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172</v>
      </c>
      <c r="AT162" s="147" t="s">
        <v>167</v>
      </c>
      <c r="AU162" s="147" t="s">
        <v>83</v>
      </c>
      <c r="AY162" s="17" t="s">
        <v>165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81</v>
      </c>
      <c r="BK162" s="148">
        <f>ROUND(I162*H162,2)</f>
        <v>0</v>
      </c>
      <c r="BL162" s="17" t="s">
        <v>172</v>
      </c>
      <c r="BM162" s="147" t="s">
        <v>664</v>
      </c>
    </row>
    <row r="163" spans="2:65" s="1" customFormat="1" ht="48.75" x14ac:dyDescent="0.2">
      <c r="B163" s="32"/>
      <c r="D163" s="149" t="s">
        <v>174</v>
      </c>
      <c r="F163" s="150" t="s">
        <v>665</v>
      </c>
      <c r="I163" s="151"/>
      <c r="L163" s="32"/>
      <c r="M163" s="152"/>
      <c r="T163" s="56"/>
      <c r="AT163" s="17" t="s">
        <v>174</v>
      </c>
      <c r="AU163" s="17" t="s">
        <v>83</v>
      </c>
    </row>
    <row r="164" spans="2:65" s="12" customFormat="1" ht="22.5" x14ac:dyDescent="0.2">
      <c r="B164" s="153"/>
      <c r="D164" s="149" t="s">
        <v>176</v>
      </c>
      <c r="E164" s="154" t="s">
        <v>1</v>
      </c>
      <c r="F164" s="155" t="s">
        <v>666</v>
      </c>
      <c r="H164" s="156">
        <v>113</v>
      </c>
      <c r="I164" s="157"/>
      <c r="L164" s="153"/>
      <c r="M164" s="158"/>
      <c r="T164" s="159"/>
      <c r="AT164" s="154" t="s">
        <v>176</v>
      </c>
      <c r="AU164" s="154" t="s">
        <v>83</v>
      </c>
      <c r="AV164" s="12" t="s">
        <v>83</v>
      </c>
      <c r="AW164" s="12" t="s">
        <v>30</v>
      </c>
      <c r="AX164" s="12" t="s">
        <v>81</v>
      </c>
      <c r="AY164" s="154" t="s">
        <v>165</v>
      </c>
    </row>
    <row r="165" spans="2:65" s="1" customFormat="1" ht="24.2" customHeight="1" x14ac:dyDescent="0.2">
      <c r="B165" s="32"/>
      <c r="C165" s="136" t="s">
        <v>8</v>
      </c>
      <c r="D165" s="136" t="s">
        <v>167</v>
      </c>
      <c r="E165" s="137" t="s">
        <v>667</v>
      </c>
      <c r="F165" s="138" t="s">
        <v>668</v>
      </c>
      <c r="G165" s="139" t="s">
        <v>303</v>
      </c>
      <c r="H165" s="140">
        <v>3</v>
      </c>
      <c r="I165" s="141"/>
      <c r="J165" s="142">
        <f>ROUND(I165*H165,2)</f>
        <v>0</v>
      </c>
      <c r="K165" s="138" t="s">
        <v>171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172</v>
      </c>
      <c r="AT165" s="147" t="s">
        <v>167</v>
      </c>
      <c r="AU165" s="147" t="s">
        <v>83</v>
      </c>
      <c r="AY165" s="17" t="s">
        <v>165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172</v>
      </c>
      <c r="BM165" s="147" t="s">
        <v>669</v>
      </c>
    </row>
    <row r="166" spans="2:65" s="1" customFormat="1" ht="58.5" x14ac:dyDescent="0.2">
      <c r="B166" s="32"/>
      <c r="D166" s="149" t="s">
        <v>174</v>
      </c>
      <c r="F166" s="150" t="s">
        <v>670</v>
      </c>
      <c r="I166" s="151"/>
      <c r="L166" s="32"/>
      <c r="M166" s="152"/>
      <c r="T166" s="56"/>
      <c r="AT166" s="17" t="s">
        <v>174</v>
      </c>
      <c r="AU166" s="17" t="s">
        <v>83</v>
      </c>
    </row>
    <row r="167" spans="2:65" s="15" customFormat="1" ht="22.5" x14ac:dyDescent="0.2">
      <c r="B167" s="184"/>
      <c r="D167" s="149" t="s">
        <v>176</v>
      </c>
      <c r="E167" s="185" t="s">
        <v>1</v>
      </c>
      <c r="F167" s="186" t="s">
        <v>671</v>
      </c>
      <c r="H167" s="185" t="s">
        <v>1</v>
      </c>
      <c r="I167" s="187"/>
      <c r="L167" s="184"/>
      <c r="M167" s="188"/>
      <c r="T167" s="189"/>
      <c r="AT167" s="185" t="s">
        <v>176</v>
      </c>
      <c r="AU167" s="185" t="s">
        <v>83</v>
      </c>
      <c r="AV167" s="15" t="s">
        <v>81</v>
      </c>
      <c r="AW167" s="15" t="s">
        <v>30</v>
      </c>
      <c r="AX167" s="15" t="s">
        <v>73</v>
      </c>
      <c r="AY167" s="185" t="s">
        <v>165</v>
      </c>
    </row>
    <row r="168" spans="2:65" s="12" customFormat="1" x14ac:dyDescent="0.2">
      <c r="B168" s="153"/>
      <c r="D168" s="149" t="s">
        <v>176</v>
      </c>
      <c r="E168" s="154" t="s">
        <v>1</v>
      </c>
      <c r="F168" s="155" t="s">
        <v>672</v>
      </c>
      <c r="H168" s="156">
        <v>3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73</v>
      </c>
      <c r="AY168" s="154" t="s">
        <v>165</v>
      </c>
    </row>
    <row r="169" spans="2:65" s="13" customFormat="1" x14ac:dyDescent="0.2">
      <c r="B169" s="160"/>
      <c r="D169" s="149" t="s">
        <v>176</v>
      </c>
      <c r="E169" s="161" t="s">
        <v>1</v>
      </c>
      <c r="F169" s="162" t="s">
        <v>189</v>
      </c>
      <c r="H169" s="163">
        <v>3</v>
      </c>
      <c r="I169" s="164"/>
      <c r="L169" s="160"/>
      <c r="M169" s="165"/>
      <c r="T169" s="166"/>
      <c r="AT169" s="161" t="s">
        <v>176</v>
      </c>
      <c r="AU169" s="161" t="s">
        <v>83</v>
      </c>
      <c r="AV169" s="13" t="s">
        <v>172</v>
      </c>
      <c r="AW169" s="13" t="s">
        <v>30</v>
      </c>
      <c r="AX169" s="13" t="s">
        <v>81</v>
      </c>
      <c r="AY169" s="161" t="s">
        <v>165</v>
      </c>
    </row>
    <row r="170" spans="2:65" s="1" customFormat="1" ht="16.5" customHeight="1" x14ac:dyDescent="0.2">
      <c r="B170" s="32"/>
      <c r="C170" s="167" t="s">
        <v>243</v>
      </c>
      <c r="D170" s="167" t="s">
        <v>205</v>
      </c>
      <c r="E170" s="168" t="s">
        <v>673</v>
      </c>
      <c r="F170" s="169" t="s">
        <v>674</v>
      </c>
      <c r="G170" s="170" t="s">
        <v>317</v>
      </c>
      <c r="H170" s="171">
        <v>3</v>
      </c>
      <c r="I170" s="172"/>
      <c r="J170" s="173">
        <f>ROUND(I170*H170,2)</f>
        <v>0</v>
      </c>
      <c r="K170" s="169" t="s">
        <v>171</v>
      </c>
      <c r="L170" s="174"/>
      <c r="M170" s="175" t="s">
        <v>1</v>
      </c>
      <c r="N170" s="176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209</v>
      </c>
      <c r="AT170" s="147" t="s">
        <v>205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675</v>
      </c>
    </row>
    <row r="171" spans="2:65" s="1" customFormat="1" x14ac:dyDescent="0.2">
      <c r="B171" s="32"/>
      <c r="D171" s="149" t="s">
        <v>174</v>
      </c>
      <c r="F171" s="150" t="s">
        <v>674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" customFormat="1" ht="24.2" customHeight="1" x14ac:dyDescent="0.2">
      <c r="B172" s="32"/>
      <c r="C172" s="167" t="s">
        <v>250</v>
      </c>
      <c r="D172" s="167" t="s">
        <v>205</v>
      </c>
      <c r="E172" s="168" t="s">
        <v>658</v>
      </c>
      <c r="F172" s="169" t="s">
        <v>659</v>
      </c>
      <c r="G172" s="170" t="s">
        <v>170</v>
      </c>
      <c r="H172" s="171">
        <v>0.12</v>
      </c>
      <c r="I172" s="172"/>
      <c r="J172" s="173">
        <f>ROUND(I172*H172,2)</f>
        <v>0</v>
      </c>
      <c r="K172" s="169" t="s">
        <v>171</v>
      </c>
      <c r="L172" s="174"/>
      <c r="M172" s="175" t="s">
        <v>1</v>
      </c>
      <c r="N172" s="176" t="s">
        <v>38</v>
      </c>
      <c r="P172" s="145">
        <f>O172*H172</f>
        <v>0</v>
      </c>
      <c r="Q172" s="145">
        <v>2.4289999999999998</v>
      </c>
      <c r="R172" s="145">
        <f>Q172*H172</f>
        <v>0.29147999999999996</v>
      </c>
      <c r="S172" s="145">
        <v>0</v>
      </c>
      <c r="T172" s="146">
        <f>S172*H172</f>
        <v>0</v>
      </c>
      <c r="AR172" s="147" t="s">
        <v>209</v>
      </c>
      <c r="AT172" s="147" t="s">
        <v>205</v>
      </c>
      <c r="AU172" s="147" t="s">
        <v>83</v>
      </c>
      <c r="AY172" s="17" t="s">
        <v>165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81</v>
      </c>
      <c r="BK172" s="148">
        <f>ROUND(I172*H172,2)</f>
        <v>0</v>
      </c>
      <c r="BL172" s="17" t="s">
        <v>172</v>
      </c>
      <c r="BM172" s="147" t="s">
        <v>676</v>
      </c>
    </row>
    <row r="173" spans="2:65" s="1" customFormat="1" x14ac:dyDescent="0.2">
      <c r="B173" s="32"/>
      <c r="D173" s="149" t="s">
        <v>174</v>
      </c>
      <c r="F173" s="150" t="s">
        <v>659</v>
      </c>
      <c r="I173" s="151"/>
      <c r="L173" s="32"/>
      <c r="M173" s="152"/>
      <c r="T173" s="56"/>
      <c r="AT173" s="17" t="s">
        <v>174</v>
      </c>
      <c r="AU173" s="17" t="s">
        <v>83</v>
      </c>
    </row>
    <row r="174" spans="2:65" s="12" customFormat="1" x14ac:dyDescent="0.2">
      <c r="B174" s="153"/>
      <c r="D174" s="149" t="s">
        <v>176</v>
      </c>
      <c r="E174" s="154" t="s">
        <v>1</v>
      </c>
      <c r="F174" s="155" t="s">
        <v>677</v>
      </c>
      <c r="H174" s="156">
        <v>0.12</v>
      </c>
      <c r="I174" s="157"/>
      <c r="L174" s="153"/>
      <c r="M174" s="158"/>
      <c r="T174" s="159"/>
      <c r="AT174" s="154" t="s">
        <v>176</v>
      </c>
      <c r="AU174" s="154" t="s">
        <v>83</v>
      </c>
      <c r="AV174" s="12" t="s">
        <v>83</v>
      </c>
      <c r="AW174" s="12" t="s">
        <v>30</v>
      </c>
      <c r="AX174" s="12" t="s">
        <v>81</v>
      </c>
      <c r="AY174" s="154" t="s">
        <v>165</v>
      </c>
    </row>
    <row r="175" spans="2:65" s="1" customFormat="1" ht="24.2" customHeight="1" x14ac:dyDescent="0.2">
      <c r="B175" s="32"/>
      <c r="C175" s="136" t="s">
        <v>258</v>
      </c>
      <c r="D175" s="136" t="s">
        <v>167</v>
      </c>
      <c r="E175" s="137" t="s">
        <v>678</v>
      </c>
      <c r="F175" s="138" t="s">
        <v>679</v>
      </c>
      <c r="G175" s="139" t="s">
        <v>317</v>
      </c>
      <c r="H175" s="140">
        <v>1</v>
      </c>
      <c r="I175" s="141"/>
      <c r="J175" s="142">
        <f>ROUND(I175*H175,2)</f>
        <v>0</v>
      </c>
      <c r="K175" s="138" t="s">
        <v>171</v>
      </c>
      <c r="L175" s="32"/>
      <c r="M175" s="143" t="s">
        <v>1</v>
      </c>
      <c r="N175" s="144" t="s">
        <v>38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172</v>
      </c>
      <c r="AT175" s="147" t="s">
        <v>167</v>
      </c>
      <c r="AU175" s="147" t="s">
        <v>83</v>
      </c>
      <c r="AY175" s="17" t="s">
        <v>165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81</v>
      </c>
      <c r="BK175" s="148">
        <f>ROUND(I175*H175,2)</f>
        <v>0</v>
      </c>
      <c r="BL175" s="17" t="s">
        <v>172</v>
      </c>
      <c r="BM175" s="147" t="s">
        <v>680</v>
      </c>
    </row>
    <row r="176" spans="2:65" s="1" customFormat="1" ht="58.5" x14ac:dyDescent="0.2">
      <c r="B176" s="32"/>
      <c r="D176" s="149" t="s">
        <v>174</v>
      </c>
      <c r="F176" s="150" t="s">
        <v>681</v>
      </c>
      <c r="I176" s="151"/>
      <c r="L176" s="32"/>
      <c r="M176" s="152"/>
      <c r="T176" s="56"/>
      <c r="AT176" s="17" t="s">
        <v>174</v>
      </c>
      <c r="AU176" s="17" t="s">
        <v>83</v>
      </c>
    </row>
    <row r="177" spans="2:65" s="15" customFormat="1" x14ac:dyDescent="0.2">
      <c r="B177" s="184"/>
      <c r="D177" s="149" t="s">
        <v>176</v>
      </c>
      <c r="E177" s="185" t="s">
        <v>1</v>
      </c>
      <c r="F177" s="186" t="s">
        <v>682</v>
      </c>
      <c r="H177" s="185" t="s">
        <v>1</v>
      </c>
      <c r="I177" s="187"/>
      <c r="L177" s="184"/>
      <c r="M177" s="188"/>
      <c r="T177" s="189"/>
      <c r="AT177" s="185" t="s">
        <v>176</v>
      </c>
      <c r="AU177" s="185" t="s">
        <v>83</v>
      </c>
      <c r="AV177" s="15" t="s">
        <v>81</v>
      </c>
      <c r="AW177" s="15" t="s">
        <v>30</v>
      </c>
      <c r="AX177" s="15" t="s">
        <v>73</v>
      </c>
      <c r="AY177" s="185" t="s">
        <v>165</v>
      </c>
    </row>
    <row r="178" spans="2:65" s="12" customFormat="1" x14ac:dyDescent="0.2">
      <c r="B178" s="153"/>
      <c r="D178" s="149" t="s">
        <v>176</v>
      </c>
      <c r="E178" s="154" t="s">
        <v>1</v>
      </c>
      <c r="F178" s="155" t="s">
        <v>683</v>
      </c>
      <c r="H178" s="156">
        <v>1</v>
      </c>
      <c r="I178" s="157"/>
      <c r="L178" s="153"/>
      <c r="M178" s="158"/>
      <c r="T178" s="159"/>
      <c r="AT178" s="154" t="s">
        <v>176</v>
      </c>
      <c r="AU178" s="154" t="s">
        <v>83</v>
      </c>
      <c r="AV178" s="12" t="s">
        <v>83</v>
      </c>
      <c r="AW178" s="12" t="s">
        <v>30</v>
      </c>
      <c r="AX178" s="12" t="s">
        <v>73</v>
      </c>
      <c r="AY178" s="154" t="s">
        <v>165</v>
      </c>
    </row>
    <row r="179" spans="2:65" s="13" customFormat="1" x14ac:dyDescent="0.2">
      <c r="B179" s="160"/>
      <c r="D179" s="149" t="s">
        <v>176</v>
      </c>
      <c r="E179" s="161" t="s">
        <v>1</v>
      </c>
      <c r="F179" s="162" t="s">
        <v>189</v>
      </c>
      <c r="H179" s="163">
        <v>1</v>
      </c>
      <c r="I179" s="164"/>
      <c r="L179" s="160"/>
      <c r="M179" s="165"/>
      <c r="T179" s="166"/>
      <c r="AT179" s="161" t="s">
        <v>176</v>
      </c>
      <c r="AU179" s="161" t="s">
        <v>83</v>
      </c>
      <c r="AV179" s="13" t="s">
        <v>172</v>
      </c>
      <c r="AW179" s="13" t="s">
        <v>30</v>
      </c>
      <c r="AX179" s="13" t="s">
        <v>81</v>
      </c>
      <c r="AY179" s="161" t="s">
        <v>165</v>
      </c>
    </row>
    <row r="180" spans="2:65" s="1" customFormat="1" ht="16.5" customHeight="1" x14ac:dyDescent="0.2">
      <c r="B180" s="32"/>
      <c r="C180" s="167" t="s">
        <v>264</v>
      </c>
      <c r="D180" s="167" t="s">
        <v>205</v>
      </c>
      <c r="E180" s="168" t="s">
        <v>684</v>
      </c>
      <c r="F180" s="169" t="s">
        <v>685</v>
      </c>
      <c r="G180" s="170" t="s">
        <v>317</v>
      </c>
      <c r="H180" s="171">
        <v>1</v>
      </c>
      <c r="I180" s="172"/>
      <c r="J180" s="173">
        <f>ROUND(I180*H180,2)</f>
        <v>0</v>
      </c>
      <c r="K180" s="169" t="s">
        <v>171</v>
      </c>
      <c r="L180" s="174"/>
      <c r="M180" s="175" t="s">
        <v>1</v>
      </c>
      <c r="N180" s="176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209</v>
      </c>
      <c r="AT180" s="147" t="s">
        <v>205</v>
      </c>
      <c r="AU180" s="147" t="s">
        <v>83</v>
      </c>
      <c r="AY180" s="17" t="s">
        <v>165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172</v>
      </c>
      <c r="BM180" s="147" t="s">
        <v>686</v>
      </c>
    </row>
    <row r="181" spans="2:65" s="1" customFormat="1" x14ac:dyDescent="0.2">
      <c r="B181" s="32"/>
      <c r="D181" s="149" t="s">
        <v>174</v>
      </c>
      <c r="F181" s="150" t="s">
        <v>685</v>
      </c>
      <c r="I181" s="151"/>
      <c r="L181" s="32"/>
      <c r="M181" s="152"/>
      <c r="T181" s="56"/>
      <c r="AT181" s="17" t="s">
        <v>174</v>
      </c>
      <c r="AU181" s="17" t="s">
        <v>83</v>
      </c>
    </row>
    <row r="182" spans="2:65" s="1" customFormat="1" ht="24.2" customHeight="1" x14ac:dyDescent="0.2">
      <c r="B182" s="32"/>
      <c r="C182" s="167" t="s">
        <v>270</v>
      </c>
      <c r="D182" s="167" t="s">
        <v>205</v>
      </c>
      <c r="E182" s="168" t="s">
        <v>658</v>
      </c>
      <c r="F182" s="169" t="s">
        <v>659</v>
      </c>
      <c r="G182" s="170" t="s">
        <v>170</v>
      </c>
      <c r="H182" s="171">
        <v>0.05</v>
      </c>
      <c r="I182" s="172"/>
      <c r="J182" s="173">
        <f>ROUND(I182*H182,2)</f>
        <v>0</v>
      </c>
      <c r="K182" s="169" t="s">
        <v>171</v>
      </c>
      <c r="L182" s="174"/>
      <c r="M182" s="175" t="s">
        <v>1</v>
      </c>
      <c r="N182" s="176" t="s">
        <v>38</v>
      </c>
      <c r="P182" s="145">
        <f>O182*H182</f>
        <v>0</v>
      </c>
      <c r="Q182" s="145">
        <v>2.4289999999999998</v>
      </c>
      <c r="R182" s="145">
        <f>Q182*H182</f>
        <v>0.12145</v>
      </c>
      <c r="S182" s="145">
        <v>0</v>
      </c>
      <c r="T182" s="146">
        <f>S182*H182</f>
        <v>0</v>
      </c>
      <c r="AR182" s="147" t="s">
        <v>209</v>
      </c>
      <c r="AT182" s="147" t="s">
        <v>205</v>
      </c>
      <c r="AU182" s="147" t="s">
        <v>83</v>
      </c>
      <c r="AY182" s="17" t="s">
        <v>165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81</v>
      </c>
      <c r="BK182" s="148">
        <f>ROUND(I182*H182,2)</f>
        <v>0</v>
      </c>
      <c r="BL182" s="17" t="s">
        <v>172</v>
      </c>
      <c r="BM182" s="147" t="s">
        <v>687</v>
      </c>
    </row>
    <row r="183" spans="2:65" s="1" customFormat="1" x14ac:dyDescent="0.2">
      <c r="B183" s="32"/>
      <c r="D183" s="149" t="s">
        <v>174</v>
      </c>
      <c r="F183" s="150" t="s">
        <v>659</v>
      </c>
      <c r="I183" s="151"/>
      <c r="L183" s="32"/>
      <c r="M183" s="152"/>
      <c r="T183" s="56"/>
      <c r="AT183" s="17" t="s">
        <v>174</v>
      </c>
      <c r="AU183" s="17" t="s">
        <v>83</v>
      </c>
    </row>
    <row r="184" spans="2:65" s="12" customFormat="1" x14ac:dyDescent="0.2">
      <c r="B184" s="153"/>
      <c r="D184" s="149" t="s">
        <v>176</v>
      </c>
      <c r="E184" s="154" t="s">
        <v>1</v>
      </c>
      <c r="F184" s="155" t="s">
        <v>688</v>
      </c>
      <c r="H184" s="156">
        <v>0.05</v>
      </c>
      <c r="I184" s="157"/>
      <c r="L184" s="153"/>
      <c r="M184" s="158"/>
      <c r="T184" s="159"/>
      <c r="AT184" s="154" t="s">
        <v>176</v>
      </c>
      <c r="AU184" s="154" t="s">
        <v>83</v>
      </c>
      <c r="AV184" s="12" t="s">
        <v>83</v>
      </c>
      <c r="AW184" s="12" t="s">
        <v>30</v>
      </c>
      <c r="AX184" s="12" t="s">
        <v>81</v>
      </c>
      <c r="AY184" s="154" t="s">
        <v>165</v>
      </c>
    </row>
    <row r="185" spans="2:65" s="1" customFormat="1" ht="24.2" customHeight="1" x14ac:dyDescent="0.2">
      <c r="B185" s="32"/>
      <c r="C185" s="136" t="s">
        <v>278</v>
      </c>
      <c r="D185" s="136" t="s">
        <v>167</v>
      </c>
      <c r="E185" s="137" t="s">
        <v>689</v>
      </c>
      <c r="F185" s="138" t="s">
        <v>690</v>
      </c>
      <c r="G185" s="139" t="s">
        <v>303</v>
      </c>
      <c r="H185" s="140">
        <v>3.8</v>
      </c>
      <c r="I185" s="141"/>
      <c r="J185" s="142">
        <f>ROUND(I185*H185,2)</f>
        <v>0</v>
      </c>
      <c r="K185" s="138" t="s">
        <v>171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172</v>
      </c>
      <c r="AT185" s="147" t="s">
        <v>167</v>
      </c>
      <c r="AU185" s="147" t="s">
        <v>83</v>
      </c>
      <c r="AY185" s="17" t="s">
        <v>165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172</v>
      </c>
      <c r="BM185" s="147" t="s">
        <v>691</v>
      </c>
    </row>
    <row r="186" spans="2:65" s="1" customFormat="1" ht="58.5" x14ac:dyDescent="0.2">
      <c r="B186" s="32"/>
      <c r="D186" s="149" t="s">
        <v>174</v>
      </c>
      <c r="F186" s="150" t="s">
        <v>692</v>
      </c>
      <c r="I186" s="151"/>
      <c r="L186" s="32"/>
      <c r="M186" s="152"/>
      <c r="T186" s="56"/>
      <c r="AT186" s="17" t="s">
        <v>174</v>
      </c>
      <c r="AU186" s="17" t="s">
        <v>83</v>
      </c>
    </row>
    <row r="187" spans="2:65" s="1" customFormat="1" ht="16.5" customHeight="1" x14ac:dyDescent="0.2">
      <c r="B187" s="32"/>
      <c r="C187" s="167" t="s">
        <v>284</v>
      </c>
      <c r="D187" s="167" t="s">
        <v>205</v>
      </c>
      <c r="E187" s="168" t="s">
        <v>693</v>
      </c>
      <c r="F187" s="169" t="s">
        <v>694</v>
      </c>
      <c r="G187" s="170" t="s">
        <v>303</v>
      </c>
      <c r="H187" s="171">
        <v>4</v>
      </c>
      <c r="I187" s="172"/>
      <c r="J187" s="173">
        <f>ROUND(I187*H187,2)</f>
        <v>0</v>
      </c>
      <c r="K187" s="169" t="s">
        <v>171</v>
      </c>
      <c r="L187" s="174"/>
      <c r="M187" s="175" t="s">
        <v>1</v>
      </c>
      <c r="N187" s="176" t="s">
        <v>38</v>
      </c>
      <c r="P187" s="145">
        <f>O187*H187</f>
        <v>0</v>
      </c>
      <c r="Q187" s="145">
        <v>4.1799999999999997E-3</v>
      </c>
      <c r="R187" s="145">
        <f>Q187*H187</f>
        <v>1.6719999999999999E-2</v>
      </c>
      <c r="S187" s="145">
        <v>0</v>
      </c>
      <c r="T187" s="146">
        <f>S187*H187</f>
        <v>0</v>
      </c>
      <c r="AR187" s="147" t="s">
        <v>209</v>
      </c>
      <c r="AT187" s="147" t="s">
        <v>205</v>
      </c>
      <c r="AU187" s="147" t="s">
        <v>83</v>
      </c>
      <c r="AY187" s="17" t="s">
        <v>165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172</v>
      </c>
      <c r="BM187" s="147" t="s">
        <v>695</v>
      </c>
    </row>
    <row r="188" spans="2:65" s="1" customFormat="1" x14ac:dyDescent="0.2">
      <c r="B188" s="32"/>
      <c r="D188" s="149" t="s">
        <v>174</v>
      </c>
      <c r="F188" s="150" t="s">
        <v>694</v>
      </c>
      <c r="I188" s="151"/>
      <c r="L188" s="32"/>
      <c r="M188" s="152"/>
      <c r="T188" s="56"/>
      <c r="AT188" s="17" t="s">
        <v>174</v>
      </c>
      <c r="AU188" s="17" t="s">
        <v>83</v>
      </c>
    </row>
    <row r="189" spans="2:65" s="1" customFormat="1" ht="16.5" customHeight="1" x14ac:dyDescent="0.2">
      <c r="B189" s="32"/>
      <c r="C189" s="167" t="s">
        <v>289</v>
      </c>
      <c r="D189" s="167" t="s">
        <v>205</v>
      </c>
      <c r="E189" s="168" t="s">
        <v>696</v>
      </c>
      <c r="F189" s="169" t="s">
        <v>697</v>
      </c>
      <c r="G189" s="170" t="s">
        <v>238</v>
      </c>
      <c r="H189" s="171">
        <v>0.54700000000000004</v>
      </c>
      <c r="I189" s="172"/>
      <c r="J189" s="173">
        <f>ROUND(I189*H189,2)</f>
        <v>0</v>
      </c>
      <c r="K189" s="169" t="s">
        <v>171</v>
      </c>
      <c r="L189" s="174"/>
      <c r="M189" s="175" t="s">
        <v>1</v>
      </c>
      <c r="N189" s="176" t="s">
        <v>38</v>
      </c>
      <c r="P189" s="145">
        <f>O189*H189</f>
        <v>0</v>
      </c>
      <c r="Q189" s="145">
        <v>1</v>
      </c>
      <c r="R189" s="145">
        <f>Q189*H189</f>
        <v>0.54700000000000004</v>
      </c>
      <c r="S189" s="145">
        <v>0</v>
      </c>
      <c r="T189" s="146">
        <f>S189*H189</f>
        <v>0</v>
      </c>
      <c r="AR189" s="147" t="s">
        <v>209</v>
      </c>
      <c r="AT189" s="147" t="s">
        <v>205</v>
      </c>
      <c r="AU189" s="147" t="s">
        <v>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698</v>
      </c>
    </row>
    <row r="190" spans="2:65" s="1" customFormat="1" x14ac:dyDescent="0.2">
      <c r="B190" s="32"/>
      <c r="D190" s="149" t="s">
        <v>174</v>
      </c>
      <c r="F190" s="150" t="s">
        <v>697</v>
      </c>
      <c r="I190" s="151"/>
      <c r="L190" s="32"/>
      <c r="M190" s="152"/>
      <c r="T190" s="56"/>
      <c r="AT190" s="17" t="s">
        <v>174</v>
      </c>
      <c r="AU190" s="17" t="s">
        <v>83</v>
      </c>
    </row>
    <row r="191" spans="2:65" s="12" customFormat="1" x14ac:dyDescent="0.2">
      <c r="B191" s="153"/>
      <c r="D191" s="149" t="s">
        <v>176</v>
      </c>
      <c r="E191" s="154" t="s">
        <v>1</v>
      </c>
      <c r="F191" s="155" t="s">
        <v>699</v>
      </c>
      <c r="H191" s="156">
        <v>0.54700000000000004</v>
      </c>
      <c r="I191" s="157"/>
      <c r="L191" s="153"/>
      <c r="M191" s="158"/>
      <c r="T191" s="159"/>
      <c r="AT191" s="154" t="s">
        <v>176</v>
      </c>
      <c r="AU191" s="154" t="s">
        <v>83</v>
      </c>
      <c r="AV191" s="12" t="s">
        <v>83</v>
      </c>
      <c r="AW191" s="12" t="s">
        <v>30</v>
      </c>
      <c r="AX191" s="12" t="s">
        <v>73</v>
      </c>
      <c r="AY191" s="154" t="s">
        <v>165</v>
      </c>
    </row>
    <row r="192" spans="2:65" s="13" customFormat="1" x14ac:dyDescent="0.2">
      <c r="B192" s="160"/>
      <c r="D192" s="149" t="s">
        <v>176</v>
      </c>
      <c r="E192" s="161" t="s">
        <v>1</v>
      </c>
      <c r="F192" s="162" t="s">
        <v>189</v>
      </c>
      <c r="H192" s="163">
        <v>0.54700000000000004</v>
      </c>
      <c r="I192" s="164"/>
      <c r="L192" s="160"/>
      <c r="M192" s="165"/>
      <c r="T192" s="166"/>
      <c r="AT192" s="161" t="s">
        <v>176</v>
      </c>
      <c r="AU192" s="161" t="s">
        <v>83</v>
      </c>
      <c r="AV192" s="13" t="s">
        <v>172</v>
      </c>
      <c r="AW192" s="13" t="s">
        <v>30</v>
      </c>
      <c r="AX192" s="13" t="s">
        <v>81</v>
      </c>
      <c r="AY192" s="161" t="s">
        <v>165</v>
      </c>
    </row>
    <row r="193" spans="2:65" s="1" customFormat="1" ht="21.75" customHeight="1" x14ac:dyDescent="0.2">
      <c r="B193" s="32"/>
      <c r="C193" s="136" t="s">
        <v>7</v>
      </c>
      <c r="D193" s="136" t="s">
        <v>167</v>
      </c>
      <c r="E193" s="137" t="s">
        <v>700</v>
      </c>
      <c r="F193" s="138" t="s">
        <v>701</v>
      </c>
      <c r="G193" s="139" t="s">
        <v>170</v>
      </c>
      <c r="H193" s="140">
        <v>1.2</v>
      </c>
      <c r="I193" s="141"/>
      <c r="J193" s="142">
        <f>ROUND(I193*H193,2)</f>
        <v>0</v>
      </c>
      <c r="K193" s="138" t="s">
        <v>1</v>
      </c>
      <c r="L193" s="32"/>
      <c r="M193" s="143" t="s">
        <v>1</v>
      </c>
      <c r="N193" s="144" t="s">
        <v>38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172</v>
      </c>
      <c r="AT193" s="147" t="s">
        <v>167</v>
      </c>
      <c r="AU193" s="147" t="s">
        <v>83</v>
      </c>
      <c r="AY193" s="17" t="s">
        <v>165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81</v>
      </c>
      <c r="BK193" s="148">
        <f>ROUND(I193*H193,2)</f>
        <v>0</v>
      </c>
      <c r="BL193" s="17" t="s">
        <v>172</v>
      </c>
      <c r="BM193" s="147" t="s">
        <v>702</v>
      </c>
    </row>
    <row r="194" spans="2:65" s="1" customFormat="1" x14ac:dyDescent="0.2">
      <c r="B194" s="32"/>
      <c r="D194" s="149" t="s">
        <v>174</v>
      </c>
      <c r="F194" s="150" t="s">
        <v>701</v>
      </c>
      <c r="I194" s="151"/>
      <c r="L194" s="32"/>
      <c r="M194" s="152"/>
      <c r="T194" s="56"/>
      <c r="AT194" s="17" t="s">
        <v>174</v>
      </c>
      <c r="AU194" s="17" t="s">
        <v>83</v>
      </c>
    </row>
    <row r="195" spans="2:65" s="12" customFormat="1" x14ac:dyDescent="0.2">
      <c r="B195" s="153"/>
      <c r="D195" s="149" t="s">
        <v>176</v>
      </c>
      <c r="E195" s="154" t="s">
        <v>1</v>
      </c>
      <c r="F195" s="155" t="s">
        <v>703</v>
      </c>
      <c r="H195" s="156">
        <v>1.2</v>
      </c>
      <c r="I195" s="157"/>
      <c r="L195" s="153"/>
      <c r="M195" s="158"/>
      <c r="T195" s="159"/>
      <c r="AT195" s="154" t="s">
        <v>176</v>
      </c>
      <c r="AU195" s="154" t="s">
        <v>83</v>
      </c>
      <c r="AV195" s="12" t="s">
        <v>83</v>
      </c>
      <c r="AW195" s="12" t="s">
        <v>30</v>
      </c>
      <c r="AX195" s="12" t="s">
        <v>73</v>
      </c>
      <c r="AY195" s="154" t="s">
        <v>165</v>
      </c>
    </row>
    <row r="196" spans="2:65" s="13" customFormat="1" x14ac:dyDescent="0.2">
      <c r="B196" s="160"/>
      <c r="D196" s="149" t="s">
        <v>176</v>
      </c>
      <c r="E196" s="161" t="s">
        <v>1</v>
      </c>
      <c r="F196" s="162" t="s">
        <v>189</v>
      </c>
      <c r="H196" s="163">
        <v>1.2</v>
      </c>
      <c r="I196" s="164"/>
      <c r="L196" s="160"/>
      <c r="M196" s="165"/>
      <c r="T196" s="166"/>
      <c r="AT196" s="161" t="s">
        <v>176</v>
      </c>
      <c r="AU196" s="161" t="s">
        <v>83</v>
      </c>
      <c r="AV196" s="13" t="s">
        <v>172</v>
      </c>
      <c r="AW196" s="13" t="s">
        <v>30</v>
      </c>
      <c r="AX196" s="13" t="s">
        <v>81</v>
      </c>
      <c r="AY196" s="161" t="s">
        <v>165</v>
      </c>
    </row>
    <row r="197" spans="2:65" s="1" customFormat="1" ht="21.75" customHeight="1" x14ac:dyDescent="0.2">
      <c r="B197" s="32"/>
      <c r="C197" s="167" t="s">
        <v>305</v>
      </c>
      <c r="D197" s="167" t="s">
        <v>205</v>
      </c>
      <c r="E197" s="168" t="s">
        <v>236</v>
      </c>
      <c r="F197" s="169" t="s">
        <v>237</v>
      </c>
      <c r="G197" s="170" t="s">
        <v>238</v>
      </c>
      <c r="H197" s="171">
        <v>2.16</v>
      </c>
      <c r="I197" s="172"/>
      <c r="J197" s="173">
        <f>ROUND(I197*H197,2)</f>
        <v>0</v>
      </c>
      <c r="K197" s="169" t="s">
        <v>171</v>
      </c>
      <c r="L197" s="174"/>
      <c r="M197" s="175" t="s">
        <v>1</v>
      </c>
      <c r="N197" s="176" t="s">
        <v>38</v>
      </c>
      <c r="P197" s="145">
        <f>O197*H197</f>
        <v>0</v>
      </c>
      <c r="Q197" s="145">
        <v>1</v>
      </c>
      <c r="R197" s="145">
        <f>Q197*H197</f>
        <v>2.16</v>
      </c>
      <c r="S197" s="145">
        <v>0</v>
      </c>
      <c r="T197" s="146">
        <f>S197*H197</f>
        <v>0</v>
      </c>
      <c r="AR197" s="147" t="s">
        <v>209</v>
      </c>
      <c r="AT197" s="147" t="s">
        <v>205</v>
      </c>
      <c r="AU197" s="147" t="s">
        <v>83</v>
      </c>
      <c r="AY197" s="17" t="s">
        <v>165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81</v>
      </c>
      <c r="BK197" s="148">
        <f>ROUND(I197*H197,2)</f>
        <v>0</v>
      </c>
      <c r="BL197" s="17" t="s">
        <v>172</v>
      </c>
      <c r="BM197" s="147" t="s">
        <v>704</v>
      </c>
    </row>
    <row r="198" spans="2:65" s="1" customFormat="1" x14ac:dyDescent="0.2">
      <c r="B198" s="32"/>
      <c r="D198" s="149" t="s">
        <v>174</v>
      </c>
      <c r="F198" s="150" t="s">
        <v>237</v>
      </c>
      <c r="I198" s="151"/>
      <c r="L198" s="32"/>
      <c r="M198" s="152"/>
      <c r="T198" s="56"/>
      <c r="AT198" s="17" t="s">
        <v>174</v>
      </c>
      <c r="AU198" s="17" t="s">
        <v>83</v>
      </c>
    </row>
    <row r="199" spans="2:65" s="12" customFormat="1" x14ac:dyDescent="0.2">
      <c r="B199" s="153"/>
      <c r="D199" s="149" t="s">
        <v>176</v>
      </c>
      <c r="E199" s="154" t="s">
        <v>1</v>
      </c>
      <c r="F199" s="155" t="s">
        <v>705</v>
      </c>
      <c r="H199" s="156">
        <v>2.16</v>
      </c>
      <c r="I199" s="157"/>
      <c r="L199" s="153"/>
      <c r="M199" s="158"/>
      <c r="T199" s="159"/>
      <c r="AT199" s="154" t="s">
        <v>176</v>
      </c>
      <c r="AU199" s="154" t="s">
        <v>83</v>
      </c>
      <c r="AV199" s="12" t="s">
        <v>83</v>
      </c>
      <c r="AW199" s="12" t="s">
        <v>30</v>
      </c>
      <c r="AX199" s="12" t="s">
        <v>81</v>
      </c>
      <c r="AY199" s="154" t="s">
        <v>165</v>
      </c>
    </row>
    <row r="200" spans="2:65" s="1" customFormat="1" ht="16.5" customHeight="1" x14ac:dyDescent="0.2">
      <c r="B200" s="32"/>
      <c r="C200" s="167" t="s">
        <v>309</v>
      </c>
      <c r="D200" s="167" t="s">
        <v>205</v>
      </c>
      <c r="E200" s="168" t="s">
        <v>706</v>
      </c>
      <c r="F200" s="169" t="s">
        <v>707</v>
      </c>
      <c r="G200" s="170" t="s">
        <v>192</v>
      </c>
      <c r="H200" s="171">
        <v>6</v>
      </c>
      <c r="I200" s="172"/>
      <c r="J200" s="173">
        <f>ROUND(I200*H200,2)</f>
        <v>0</v>
      </c>
      <c r="K200" s="169" t="s">
        <v>171</v>
      </c>
      <c r="L200" s="174"/>
      <c r="M200" s="175" t="s">
        <v>1</v>
      </c>
      <c r="N200" s="176" t="s">
        <v>38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209</v>
      </c>
      <c r="AT200" s="147" t="s">
        <v>205</v>
      </c>
      <c r="AU200" s="147" t="s">
        <v>83</v>
      </c>
      <c r="AY200" s="17" t="s">
        <v>165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81</v>
      </c>
      <c r="BK200" s="148">
        <f>ROUND(I200*H200,2)</f>
        <v>0</v>
      </c>
      <c r="BL200" s="17" t="s">
        <v>172</v>
      </c>
      <c r="BM200" s="147" t="s">
        <v>708</v>
      </c>
    </row>
    <row r="201" spans="2:65" s="1" customFormat="1" x14ac:dyDescent="0.2">
      <c r="B201" s="32"/>
      <c r="D201" s="149" t="s">
        <v>174</v>
      </c>
      <c r="F201" s="150" t="s">
        <v>707</v>
      </c>
      <c r="I201" s="151"/>
      <c r="L201" s="32"/>
      <c r="M201" s="152"/>
      <c r="T201" s="56"/>
      <c r="AT201" s="17" t="s">
        <v>174</v>
      </c>
      <c r="AU201" s="17" t="s">
        <v>83</v>
      </c>
    </row>
    <row r="202" spans="2:65" s="1" customFormat="1" ht="24.2" customHeight="1" x14ac:dyDescent="0.2">
      <c r="B202" s="32"/>
      <c r="C202" s="136" t="s">
        <v>314</v>
      </c>
      <c r="D202" s="136" t="s">
        <v>167</v>
      </c>
      <c r="E202" s="137" t="s">
        <v>709</v>
      </c>
      <c r="F202" s="138" t="s">
        <v>710</v>
      </c>
      <c r="G202" s="139" t="s">
        <v>192</v>
      </c>
      <c r="H202" s="140">
        <v>186.07300000000001</v>
      </c>
      <c r="I202" s="141"/>
      <c r="J202" s="142">
        <f>ROUND(I202*H202,2)</f>
        <v>0</v>
      </c>
      <c r="K202" s="138" t="s">
        <v>171</v>
      </c>
      <c r="L202" s="32"/>
      <c r="M202" s="143" t="s">
        <v>1</v>
      </c>
      <c r="N202" s="144" t="s">
        <v>38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172</v>
      </c>
      <c r="AT202" s="147" t="s">
        <v>167</v>
      </c>
      <c r="AU202" s="147" t="s">
        <v>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711</v>
      </c>
    </row>
    <row r="203" spans="2:65" s="1" customFormat="1" ht="29.25" x14ac:dyDescent="0.2">
      <c r="B203" s="32"/>
      <c r="D203" s="149" t="s">
        <v>174</v>
      </c>
      <c r="F203" s="150" t="s">
        <v>712</v>
      </c>
      <c r="I203" s="151"/>
      <c r="L203" s="32"/>
      <c r="M203" s="152"/>
      <c r="T203" s="56"/>
      <c r="AT203" s="17" t="s">
        <v>174</v>
      </c>
      <c r="AU203" s="17" t="s">
        <v>83</v>
      </c>
    </row>
    <row r="204" spans="2:65" s="12" customFormat="1" ht="22.5" x14ac:dyDescent="0.2">
      <c r="B204" s="153"/>
      <c r="D204" s="149" t="s">
        <v>176</v>
      </c>
      <c r="E204" s="154" t="s">
        <v>1</v>
      </c>
      <c r="F204" s="155" t="s">
        <v>713</v>
      </c>
      <c r="H204" s="156">
        <v>186.07300000000001</v>
      </c>
      <c r="I204" s="157"/>
      <c r="L204" s="153"/>
      <c r="M204" s="158"/>
      <c r="T204" s="159"/>
      <c r="AT204" s="154" t="s">
        <v>176</v>
      </c>
      <c r="AU204" s="154" t="s">
        <v>83</v>
      </c>
      <c r="AV204" s="12" t="s">
        <v>83</v>
      </c>
      <c r="AW204" s="12" t="s">
        <v>30</v>
      </c>
      <c r="AX204" s="12" t="s">
        <v>73</v>
      </c>
      <c r="AY204" s="154" t="s">
        <v>165</v>
      </c>
    </row>
    <row r="205" spans="2:65" s="13" customFormat="1" x14ac:dyDescent="0.2">
      <c r="B205" s="160"/>
      <c r="D205" s="149" t="s">
        <v>176</v>
      </c>
      <c r="E205" s="161" t="s">
        <v>1</v>
      </c>
      <c r="F205" s="162" t="s">
        <v>189</v>
      </c>
      <c r="H205" s="163">
        <v>186.07300000000001</v>
      </c>
      <c r="I205" s="164"/>
      <c r="L205" s="160"/>
      <c r="M205" s="165"/>
      <c r="T205" s="166"/>
      <c r="AT205" s="161" t="s">
        <v>176</v>
      </c>
      <c r="AU205" s="161" t="s">
        <v>83</v>
      </c>
      <c r="AV205" s="13" t="s">
        <v>172</v>
      </c>
      <c r="AW205" s="13" t="s">
        <v>30</v>
      </c>
      <c r="AX205" s="13" t="s">
        <v>81</v>
      </c>
      <c r="AY205" s="161" t="s">
        <v>165</v>
      </c>
    </row>
    <row r="206" spans="2:65" s="1" customFormat="1" ht="16.5" customHeight="1" x14ac:dyDescent="0.2">
      <c r="B206" s="32"/>
      <c r="C206" s="167" t="s">
        <v>323</v>
      </c>
      <c r="D206" s="167" t="s">
        <v>205</v>
      </c>
      <c r="E206" s="168" t="s">
        <v>714</v>
      </c>
      <c r="F206" s="169" t="s">
        <v>715</v>
      </c>
      <c r="G206" s="170" t="s">
        <v>238</v>
      </c>
      <c r="H206" s="171">
        <v>55.822000000000003</v>
      </c>
      <c r="I206" s="172"/>
      <c r="J206" s="173">
        <f>ROUND(I206*H206,2)</f>
        <v>0</v>
      </c>
      <c r="K206" s="169" t="s">
        <v>171</v>
      </c>
      <c r="L206" s="174"/>
      <c r="M206" s="175" t="s">
        <v>1</v>
      </c>
      <c r="N206" s="176" t="s">
        <v>38</v>
      </c>
      <c r="P206" s="145">
        <f>O206*H206</f>
        <v>0</v>
      </c>
      <c r="Q206" s="145">
        <v>1</v>
      </c>
      <c r="R206" s="145">
        <f>Q206*H206</f>
        <v>55.822000000000003</v>
      </c>
      <c r="S206" s="145">
        <v>0</v>
      </c>
      <c r="T206" s="146">
        <f>S206*H206</f>
        <v>0</v>
      </c>
      <c r="AR206" s="147" t="s">
        <v>209</v>
      </c>
      <c r="AT206" s="147" t="s">
        <v>205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716</v>
      </c>
    </row>
    <row r="207" spans="2:65" s="1" customFormat="1" x14ac:dyDescent="0.2">
      <c r="B207" s="32"/>
      <c r="D207" s="149" t="s">
        <v>174</v>
      </c>
      <c r="F207" s="150" t="s">
        <v>715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2" customFormat="1" x14ac:dyDescent="0.2">
      <c r="B208" s="153"/>
      <c r="D208" s="149" t="s">
        <v>176</v>
      </c>
      <c r="E208" s="154" t="s">
        <v>1</v>
      </c>
      <c r="F208" s="155" t="s">
        <v>717</v>
      </c>
      <c r="H208" s="156">
        <v>55.822000000000003</v>
      </c>
      <c r="I208" s="157"/>
      <c r="L208" s="153"/>
      <c r="M208" s="158"/>
      <c r="T208" s="159"/>
      <c r="AT208" s="154" t="s">
        <v>176</v>
      </c>
      <c r="AU208" s="154" t="s">
        <v>83</v>
      </c>
      <c r="AV208" s="12" t="s">
        <v>83</v>
      </c>
      <c r="AW208" s="12" t="s">
        <v>30</v>
      </c>
      <c r="AX208" s="12" t="s">
        <v>73</v>
      </c>
      <c r="AY208" s="154" t="s">
        <v>165</v>
      </c>
    </row>
    <row r="209" spans="2:65" s="13" customFormat="1" x14ac:dyDescent="0.2">
      <c r="B209" s="160"/>
      <c r="D209" s="149" t="s">
        <v>176</v>
      </c>
      <c r="E209" s="161" t="s">
        <v>1</v>
      </c>
      <c r="F209" s="162" t="s">
        <v>189</v>
      </c>
      <c r="H209" s="163">
        <v>55.822000000000003</v>
      </c>
      <c r="I209" s="164"/>
      <c r="L209" s="160"/>
      <c r="M209" s="165"/>
      <c r="T209" s="166"/>
      <c r="AT209" s="161" t="s">
        <v>176</v>
      </c>
      <c r="AU209" s="161" t="s">
        <v>83</v>
      </c>
      <c r="AV209" s="13" t="s">
        <v>172</v>
      </c>
      <c r="AW209" s="13" t="s">
        <v>30</v>
      </c>
      <c r="AX209" s="13" t="s">
        <v>81</v>
      </c>
      <c r="AY209" s="161" t="s">
        <v>165</v>
      </c>
    </row>
    <row r="210" spans="2:65" s="1" customFormat="1" ht="24.2" customHeight="1" x14ac:dyDescent="0.2">
      <c r="B210" s="32"/>
      <c r="C210" s="136" t="s">
        <v>328</v>
      </c>
      <c r="D210" s="136" t="s">
        <v>167</v>
      </c>
      <c r="E210" s="137" t="s">
        <v>718</v>
      </c>
      <c r="F210" s="138" t="s">
        <v>719</v>
      </c>
      <c r="G210" s="139" t="s">
        <v>192</v>
      </c>
      <c r="H210" s="140">
        <v>179.02500000000001</v>
      </c>
      <c r="I210" s="141"/>
      <c r="J210" s="142">
        <f>ROUND(I210*H210,2)</f>
        <v>0</v>
      </c>
      <c r="K210" s="138" t="s">
        <v>1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720</v>
      </c>
    </row>
    <row r="211" spans="2:65" s="1" customFormat="1" ht="19.5" x14ac:dyDescent="0.2">
      <c r="B211" s="32"/>
      <c r="D211" s="149" t="s">
        <v>174</v>
      </c>
      <c r="F211" s="150" t="s">
        <v>719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2" customFormat="1" ht="22.5" x14ac:dyDescent="0.2">
      <c r="B212" s="153"/>
      <c r="D212" s="149" t="s">
        <v>176</v>
      </c>
      <c r="E212" s="154" t="s">
        <v>1</v>
      </c>
      <c r="F212" s="155" t="s">
        <v>721</v>
      </c>
      <c r="H212" s="156">
        <v>179.02500000000001</v>
      </c>
      <c r="I212" s="157"/>
      <c r="L212" s="153"/>
      <c r="M212" s="158"/>
      <c r="T212" s="159"/>
      <c r="AT212" s="154" t="s">
        <v>176</v>
      </c>
      <c r="AU212" s="154" t="s">
        <v>83</v>
      </c>
      <c r="AV212" s="12" t="s">
        <v>83</v>
      </c>
      <c r="AW212" s="12" t="s">
        <v>30</v>
      </c>
      <c r="AX212" s="12" t="s">
        <v>73</v>
      </c>
      <c r="AY212" s="154" t="s">
        <v>165</v>
      </c>
    </row>
    <row r="213" spans="2:65" s="13" customFormat="1" x14ac:dyDescent="0.2">
      <c r="B213" s="160"/>
      <c r="D213" s="149" t="s">
        <v>176</v>
      </c>
      <c r="E213" s="161" t="s">
        <v>1</v>
      </c>
      <c r="F213" s="162" t="s">
        <v>189</v>
      </c>
      <c r="H213" s="163">
        <v>179.02500000000001</v>
      </c>
      <c r="I213" s="164"/>
      <c r="L213" s="160"/>
      <c r="M213" s="165"/>
      <c r="T213" s="166"/>
      <c r="AT213" s="161" t="s">
        <v>176</v>
      </c>
      <c r="AU213" s="161" t="s">
        <v>83</v>
      </c>
      <c r="AV213" s="13" t="s">
        <v>172</v>
      </c>
      <c r="AW213" s="13" t="s">
        <v>30</v>
      </c>
      <c r="AX213" s="13" t="s">
        <v>81</v>
      </c>
      <c r="AY213" s="161" t="s">
        <v>165</v>
      </c>
    </row>
    <row r="214" spans="2:65" s="1" customFormat="1" ht="16.5" customHeight="1" x14ac:dyDescent="0.2">
      <c r="B214" s="32"/>
      <c r="C214" s="167" t="s">
        <v>342</v>
      </c>
      <c r="D214" s="167" t="s">
        <v>205</v>
      </c>
      <c r="E214" s="168" t="s">
        <v>714</v>
      </c>
      <c r="F214" s="169" t="s">
        <v>715</v>
      </c>
      <c r="G214" s="170" t="s">
        <v>238</v>
      </c>
      <c r="H214" s="171">
        <v>71.61</v>
      </c>
      <c r="I214" s="172"/>
      <c r="J214" s="173">
        <f>ROUND(I214*H214,2)</f>
        <v>0</v>
      </c>
      <c r="K214" s="169" t="s">
        <v>171</v>
      </c>
      <c r="L214" s="174"/>
      <c r="M214" s="175" t="s">
        <v>1</v>
      </c>
      <c r="N214" s="176" t="s">
        <v>38</v>
      </c>
      <c r="P214" s="145">
        <f>O214*H214</f>
        <v>0</v>
      </c>
      <c r="Q214" s="145">
        <v>1</v>
      </c>
      <c r="R214" s="145">
        <f>Q214*H214</f>
        <v>71.61</v>
      </c>
      <c r="S214" s="145">
        <v>0</v>
      </c>
      <c r="T214" s="146">
        <f>S214*H214</f>
        <v>0</v>
      </c>
      <c r="AR214" s="147" t="s">
        <v>209</v>
      </c>
      <c r="AT214" s="147" t="s">
        <v>205</v>
      </c>
      <c r="AU214" s="147" t="s">
        <v>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722</v>
      </c>
    </row>
    <row r="215" spans="2:65" s="1" customFormat="1" x14ac:dyDescent="0.2">
      <c r="B215" s="32"/>
      <c r="D215" s="149" t="s">
        <v>174</v>
      </c>
      <c r="F215" s="150" t="s">
        <v>715</v>
      </c>
      <c r="I215" s="151"/>
      <c r="L215" s="32"/>
      <c r="M215" s="152"/>
      <c r="T215" s="56"/>
      <c r="AT215" s="17" t="s">
        <v>174</v>
      </c>
      <c r="AU215" s="17" t="s">
        <v>83</v>
      </c>
    </row>
    <row r="216" spans="2:65" s="12" customFormat="1" x14ac:dyDescent="0.2">
      <c r="B216" s="153"/>
      <c r="D216" s="149" t="s">
        <v>176</v>
      </c>
      <c r="E216" s="154" t="s">
        <v>1</v>
      </c>
      <c r="F216" s="155" t="s">
        <v>723</v>
      </c>
      <c r="H216" s="156">
        <v>71.61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81</v>
      </c>
      <c r="AY216" s="154" t="s">
        <v>165</v>
      </c>
    </row>
    <row r="217" spans="2:65" s="1" customFormat="1" ht="16.5" customHeight="1" x14ac:dyDescent="0.2">
      <c r="B217" s="32"/>
      <c r="C217" s="136" t="s">
        <v>348</v>
      </c>
      <c r="D217" s="136" t="s">
        <v>167</v>
      </c>
      <c r="E217" s="137" t="s">
        <v>212</v>
      </c>
      <c r="F217" s="138" t="s">
        <v>213</v>
      </c>
      <c r="G217" s="139" t="s">
        <v>192</v>
      </c>
      <c r="H217" s="140">
        <v>325</v>
      </c>
      <c r="I217" s="141"/>
      <c r="J217" s="142">
        <f>ROUND(I217*H217,2)</f>
        <v>0</v>
      </c>
      <c r="K217" s="138" t="s">
        <v>171</v>
      </c>
      <c r="L217" s="32"/>
      <c r="M217" s="143" t="s">
        <v>1</v>
      </c>
      <c r="N217" s="144" t="s">
        <v>38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172</v>
      </c>
      <c r="AT217" s="147" t="s">
        <v>167</v>
      </c>
      <c r="AU217" s="147" t="s">
        <v>83</v>
      </c>
      <c r="AY217" s="17" t="s">
        <v>165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81</v>
      </c>
      <c r="BK217" s="148">
        <f>ROUND(I217*H217,2)</f>
        <v>0</v>
      </c>
      <c r="BL217" s="17" t="s">
        <v>172</v>
      </c>
      <c r="BM217" s="147" t="s">
        <v>724</v>
      </c>
    </row>
    <row r="218" spans="2:65" s="1" customFormat="1" ht="39" x14ac:dyDescent="0.2">
      <c r="B218" s="32"/>
      <c r="D218" s="149" t="s">
        <v>174</v>
      </c>
      <c r="F218" s="150" t="s">
        <v>215</v>
      </c>
      <c r="I218" s="151"/>
      <c r="L218" s="32"/>
      <c r="M218" s="152"/>
      <c r="T218" s="56"/>
      <c r="AT218" s="17" t="s">
        <v>174</v>
      </c>
      <c r="AU218" s="17" t="s">
        <v>83</v>
      </c>
    </row>
    <row r="219" spans="2:65" s="12" customFormat="1" ht="22.5" x14ac:dyDescent="0.2">
      <c r="B219" s="153"/>
      <c r="D219" s="149" t="s">
        <v>176</v>
      </c>
      <c r="E219" s="154" t="s">
        <v>1</v>
      </c>
      <c r="F219" s="155" t="s">
        <v>725</v>
      </c>
      <c r="H219" s="156">
        <v>325</v>
      </c>
      <c r="I219" s="157"/>
      <c r="L219" s="153"/>
      <c r="M219" s="158"/>
      <c r="T219" s="159"/>
      <c r="AT219" s="154" t="s">
        <v>176</v>
      </c>
      <c r="AU219" s="154" t="s">
        <v>83</v>
      </c>
      <c r="AV219" s="12" t="s">
        <v>83</v>
      </c>
      <c r="AW219" s="12" t="s">
        <v>30</v>
      </c>
      <c r="AX219" s="12" t="s">
        <v>81</v>
      </c>
      <c r="AY219" s="154" t="s">
        <v>165</v>
      </c>
    </row>
    <row r="220" spans="2:65" s="15" customFormat="1" ht="22.5" x14ac:dyDescent="0.2">
      <c r="B220" s="184"/>
      <c r="D220" s="149" t="s">
        <v>176</v>
      </c>
      <c r="E220" s="185" t="s">
        <v>1</v>
      </c>
      <c r="F220" s="186" t="s">
        <v>726</v>
      </c>
      <c r="H220" s="185" t="s">
        <v>1</v>
      </c>
      <c r="I220" s="187"/>
      <c r="L220" s="184"/>
      <c r="M220" s="188"/>
      <c r="T220" s="189"/>
      <c r="AT220" s="185" t="s">
        <v>176</v>
      </c>
      <c r="AU220" s="185" t="s">
        <v>83</v>
      </c>
      <c r="AV220" s="15" t="s">
        <v>81</v>
      </c>
      <c r="AW220" s="15" t="s">
        <v>30</v>
      </c>
      <c r="AX220" s="15" t="s">
        <v>73</v>
      </c>
      <c r="AY220" s="185" t="s">
        <v>165</v>
      </c>
    </row>
    <row r="221" spans="2:65" s="15" customFormat="1" x14ac:dyDescent="0.2">
      <c r="B221" s="184"/>
      <c r="D221" s="149" t="s">
        <v>176</v>
      </c>
      <c r="E221" s="185" t="s">
        <v>1</v>
      </c>
      <c r="F221" s="186" t="s">
        <v>727</v>
      </c>
      <c r="H221" s="185" t="s">
        <v>1</v>
      </c>
      <c r="I221" s="187"/>
      <c r="L221" s="184"/>
      <c r="M221" s="188"/>
      <c r="T221" s="189"/>
      <c r="AT221" s="185" t="s">
        <v>176</v>
      </c>
      <c r="AU221" s="185" t="s">
        <v>83</v>
      </c>
      <c r="AV221" s="15" t="s">
        <v>81</v>
      </c>
      <c r="AW221" s="15" t="s">
        <v>30</v>
      </c>
      <c r="AX221" s="15" t="s">
        <v>73</v>
      </c>
      <c r="AY221" s="185" t="s">
        <v>165</v>
      </c>
    </row>
    <row r="222" spans="2:65" s="1" customFormat="1" ht="16.5" customHeight="1" x14ac:dyDescent="0.2">
      <c r="B222" s="32"/>
      <c r="C222" s="167" t="s">
        <v>361</v>
      </c>
      <c r="D222" s="167" t="s">
        <v>205</v>
      </c>
      <c r="E222" s="168" t="s">
        <v>728</v>
      </c>
      <c r="F222" s="169" t="s">
        <v>729</v>
      </c>
      <c r="G222" s="170" t="s">
        <v>238</v>
      </c>
      <c r="H222" s="171">
        <v>22.04</v>
      </c>
      <c r="I222" s="172"/>
      <c r="J222" s="173">
        <f>ROUND(I222*H222,2)</f>
        <v>0</v>
      </c>
      <c r="K222" s="169" t="s">
        <v>1</v>
      </c>
      <c r="L222" s="174"/>
      <c r="M222" s="175" t="s">
        <v>1</v>
      </c>
      <c r="N222" s="176" t="s">
        <v>38</v>
      </c>
      <c r="P222" s="145">
        <f>O222*H222</f>
        <v>0</v>
      </c>
      <c r="Q222" s="145">
        <v>1</v>
      </c>
      <c r="R222" s="145">
        <f>Q222*H222</f>
        <v>22.04</v>
      </c>
      <c r="S222" s="145">
        <v>0</v>
      </c>
      <c r="T222" s="146">
        <f>S222*H222</f>
        <v>0</v>
      </c>
      <c r="AR222" s="147" t="s">
        <v>209</v>
      </c>
      <c r="AT222" s="147" t="s">
        <v>205</v>
      </c>
      <c r="AU222" s="147" t="s">
        <v>83</v>
      </c>
      <c r="AY222" s="17" t="s">
        <v>165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81</v>
      </c>
      <c r="BK222" s="148">
        <f>ROUND(I222*H222,2)</f>
        <v>0</v>
      </c>
      <c r="BL222" s="17" t="s">
        <v>172</v>
      </c>
      <c r="BM222" s="147" t="s">
        <v>730</v>
      </c>
    </row>
    <row r="223" spans="2:65" s="1" customFormat="1" x14ac:dyDescent="0.2">
      <c r="B223" s="32"/>
      <c r="D223" s="149" t="s">
        <v>174</v>
      </c>
      <c r="F223" s="150" t="s">
        <v>729</v>
      </c>
      <c r="I223" s="151"/>
      <c r="L223" s="32"/>
      <c r="M223" s="152"/>
      <c r="T223" s="56"/>
      <c r="AT223" s="17" t="s">
        <v>174</v>
      </c>
      <c r="AU223" s="17" t="s">
        <v>83</v>
      </c>
    </row>
    <row r="224" spans="2:65" s="12" customFormat="1" x14ac:dyDescent="0.2">
      <c r="B224" s="153"/>
      <c r="D224" s="149" t="s">
        <v>176</v>
      </c>
      <c r="E224" s="154" t="s">
        <v>1</v>
      </c>
      <c r="F224" s="155" t="s">
        <v>731</v>
      </c>
      <c r="H224" s="156">
        <v>22.04</v>
      </c>
      <c r="I224" s="157"/>
      <c r="L224" s="153"/>
      <c r="M224" s="158"/>
      <c r="T224" s="159"/>
      <c r="AT224" s="154" t="s">
        <v>176</v>
      </c>
      <c r="AU224" s="154" t="s">
        <v>83</v>
      </c>
      <c r="AV224" s="12" t="s">
        <v>83</v>
      </c>
      <c r="AW224" s="12" t="s">
        <v>30</v>
      </c>
      <c r="AX224" s="12" t="s">
        <v>81</v>
      </c>
      <c r="AY224" s="154" t="s">
        <v>165</v>
      </c>
    </row>
    <row r="225" spans="2:65" s="1" customFormat="1" ht="24.2" customHeight="1" x14ac:dyDescent="0.2">
      <c r="B225" s="32"/>
      <c r="C225" s="136" t="s">
        <v>367</v>
      </c>
      <c r="D225" s="136" t="s">
        <v>167</v>
      </c>
      <c r="E225" s="137" t="s">
        <v>525</v>
      </c>
      <c r="F225" s="138" t="s">
        <v>526</v>
      </c>
      <c r="G225" s="139" t="s">
        <v>303</v>
      </c>
      <c r="H225" s="140">
        <v>83</v>
      </c>
      <c r="I225" s="141"/>
      <c r="J225" s="142">
        <f>ROUND(I225*H225,2)</f>
        <v>0</v>
      </c>
      <c r="K225" s="138" t="s">
        <v>171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732</v>
      </c>
    </row>
    <row r="226" spans="2:65" s="1" customFormat="1" ht="39" x14ac:dyDescent="0.2">
      <c r="B226" s="32"/>
      <c r="D226" s="149" t="s">
        <v>174</v>
      </c>
      <c r="F226" s="150" t="s">
        <v>528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2" customFormat="1" ht="22.5" x14ac:dyDescent="0.2">
      <c r="B227" s="153"/>
      <c r="D227" s="149" t="s">
        <v>176</v>
      </c>
      <c r="E227" s="154" t="s">
        <v>1</v>
      </c>
      <c r="F227" s="155" t="s">
        <v>733</v>
      </c>
      <c r="H227" s="156">
        <v>53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73</v>
      </c>
      <c r="AY227" s="154" t="s">
        <v>165</v>
      </c>
    </row>
    <row r="228" spans="2:65" s="12" customFormat="1" x14ac:dyDescent="0.2">
      <c r="B228" s="153"/>
      <c r="D228" s="149" t="s">
        <v>176</v>
      </c>
      <c r="E228" s="154" t="s">
        <v>1</v>
      </c>
      <c r="F228" s="155" t="s">
        <v>734</v>
      </c>
      <c r="H228" s="156">
        <v>30</v>
      </c>
      <c r="I228" s="157"/>
      <c r="L228" s="153"/>
      <c r="M228" s="158"/>
      <c r="T228" s="159"/>
      <c r="AT228" s="154" t="s">
        <v>176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165</v>
      </c>
    </row>
    <row r="229" spans="2:65" s="13" customFormat="1" x14ac:dyDescent="0.2">
      <c r="B229" s="160"/>
      <c r="D229" s="149" t="s">
        <v>176</v>
      </c>
      <c r="E229" s="161" t="s">
        <v>1</v>
      </c>
      <c r="F229" s="162" t="s">
        <v>189</v>
      </c>
      <c r="H229" s="163">
        <v>83</v>
      </c>
      <c r="I229" s="164"/>
      <c r="L229" s="160"/>
      <c r="M229" s="165"/>
      <c r="T229" s="166"/>
      <c r="AT229" s="161" t="s">
        <v>176</v>
      </c>
      <c r="AU229" s="161" t="s">
        <v>83</v>
      </c>
      <c r="AV229" s="13" t="s">
        <v>172</v>
      </c>
      <c r="AW229" s="13" t="s">
        <v>30</v>
      </c>
      <c r="AX229" s="13" t="s">
        <v>81</v>
      </c>
      <c r="AY229" s="161" t="s">
        <v>165</v>
      </c>
    </row>
    <row r="230" spans="2:65" s="1" customFormat="1" ht="24.2" customHeight="1" x14ac:dyDescent="0.2">
      <c r="B230" s="32"/>
      <c r="C230" s="136" t="s">
        <v>377</v>
      </c>
      <c r="D230" s="136" t="s">
        <v>167</v>
      </c>
      <c r="E230" s="137" t="s">
        <v>735</v>
      </c>
      <c r="F230" s="138" t="s">
        <v>736</v>
      </c>
      <c r="G230" s="139" t="s">
        <v>303</v>
      </c>
      <c r="H230" s="140">
        <v>90</v>
      </c>
      <c r="I230" s="141"/>
      <c r="J230" s="142">
        <f>ROUND(I230*H230,2)</f>
        <v>0</v>
      </c>
      <c r="K230" s="138" t="s">
        <v>171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737</v>
      </c>
    </row>
    <row r="231" spans="2:65" s="1" customFormat="1" ht="39" x14ac:dyDescent="0.2">
      <c r="B231" s="32"/>
      <c r="D231" s="149" t="s">
        <v>174</v>
      </c>
      <c r="F231" s="150" t="s">
        <v>738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2" customFormat="1" ht="22.5" x14ac:dyDescent="0.2">
      <c r="B232" s="153"/>
      <c r="D232" s="149" t="s">
        <v>176</v>
      </c>
      <c r="E232" s="154" t="s">
        <v>1</v>
      </c>
      <c r="F232" s="155" t="s">
        <v>739</v>
      </c>
      <c r="H232" s="156">
        <v>90</v>
      </c>
      <c r="I232" s="157"/>
      <c r="L232" s="153"/>
      <c r="M232" s="158"/>
      <c r="T232" s="159"/>
      <c r="AT232" s="154" t="s">
        <v>176</v>
      </c>
      <c r="AU232" s="154" t="s">
        <v>83</v>
      </c>
      <c r="AV232" s="12" t="s">
        <v>83</v>
      </c>
      <c r="AW232" s="12" t="s">
        <v>30</v>
      </c>
      <c r="AX232" s="12" t="s">
        <v>73</v>
      </c>
      <c r="AY232" s="154" t="s">
        <v>165</v>
      </c>
    </row>
    <row r="233" spans="2:65" s="13" customFormat="1" x14ac:dyDescent="0.2">
      <c r="B233" s="160"/>
      <c r="D233" s="149" t="s">
        <v>176</v>
      </c>
      <c r="E233" s="161" t="s">
        <v>1</v>
      </c>
      <c r="F233" s="162" t="s">
        <v>189</v>
      </c>
      <c r="H233" s="163">
        <v>90</v>
      </c>
      <c r="I233" s="164"/>
      <c r="L233" s="160"/>
      <c r="M233" s="165"/>
      <c r="T233" s="166"/>
      <c r="AT233" s="161" t="s">
        <v>176</v>
      </c>
      <c r="AU233" s="161" t="s">
        <v>83</v>
      </c>
      <c r="AV233" s="13" t="s">
        <v>172</v>
      </c>
      <c r="AW233" s="13" t="s">
        <v>30</v>
      </c>
      <c r="AX233" s="13" t="s">
        <v>81</v>
      </c>
      <c r="AY233" s="161" t="s">
        <v>165</v>
      </c>
    </row>
    <row r="234" spans="2:65" s="1" customFormat="1" ht="24.2" customHeight="1" x14ac:dyDescent="0.2">
      <c r="B234" s="32"/>
      <c r="C234" s="136" t="s">
        <v>382</v>
      </c>
      <c r="D234" s="136" t="s">
        <v>167</v>
      </c>
      <c r="E234" s="137" t="s">
        <v>740</v>
      </c>
      <c r="F234" s="138" t="s">
        <v>741</v>
      </c>
      <c r="G234" s="139" t="s">
        <v>303</v>
      </c>
      <c r="H234" s="140">
        <v>110</v>
      </c>
      <c r="I234" s="141"/>
      <c r="J234" s="142">
        <f>ROUND(I234*H234,2)</f>
        <v>0</v>
      </c>
      <c r="K234" s="138" t="s">
        <v>171</v>
      </c>
      <c r="L234" s="32"/>
      <c r="M234" s="143" t="s">
        <v>1</v>
      </c>
      <c r="N234" s="144" t="s">
        <v>38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172</v>
      </c>
      <c r="AT234" s="147" t="s">
        <v>167</v>
      </c>
      <c r="AU234" s="147" t="s">
        <v>83</v>
      </c>
      <c r="AY234" s="17" t="s">
        <v>165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172</v>
      </c>
      <c r="BM234" s="147" t="s">
        <v>742</v>
      </c>
    </row>
    <row r="235" spans="2:65" s="1" customFormat="1" ht="39" x14ac:dyDescent="0.2">
      <c r="B235" s="32"/>
      <c r="D235" s="149" t="s">
        <v>174</v>
      </c>
      <c r="F235" s="150" t="s">
        <v>743</v>
      </c>
      <c r="I235" s="151"/>
      <c r="L235" s="32"/>
      <c r="M235" s="152"/>
      <c r="T235" s="56"/>
      <c r="AT235" s="17" t="s">
        <v>174</v>
      </c>
      <c r="AU235" s="17" t="s">
        <v>83</v>
      </c>
    </row>
    <row r="236" spans="2:65" s="1" customFormat="1" ht="16.5" customHeight="1" x14ac:dyDescent="0.2">
      <c r="B236" s="32"/>
      <c r="C236" s="167" t="s">
        <v>388</v>
      </c>
      <c r="D236" s="167" t="s">
        <v>205</v>
      </c>
      <c r="E236" s="168" t="s">
        <v>744</v>
      </c>
      <c r="F236" s="169" t="s">
        <v>745</v>
      </c>
      <c r="G236" s="170" t="s">
        <v>317</v>
      </c>
      <c r="H236" s="171">
        <v>111</v>
      </c>
      <c r="I236" s="172"/>
      <c r="J236" s="173">
        <f>ROUND(I236*H236,2)</f>
        <v>0</v>
      </c>
      <c r="K236" s="169" t="s">
        <v>171</v>
      </c>
      <c r="L236" s="174"/>
      <c r="M236" s="175" t="s">
        <v>1</v>
      </c>
      <c r="N236" s="176" t="s">
        <v>38</v>
      </c>
      <c r="P236" s="145">
        <f>O236*H236</f>
        <v>0</v>
      </c>
      <c r="Q236" s="145">
        <v>0.19500000000000001</v>
      </c>
      <c r="R236" s="145">
        <f>Q236*H236</f>
        <v>21.645</v>
      </c>
      <c r="S236" s="145">
        <v>0</v>
      </c>
      <c r="T236" s="146">
        <f>S236*H236</f>
        <v>0</v>
      </c>
      <c r="AR236" s="147" t="s">
        <v>209</v>
      </c>
      <c r="AT236" s="147" t="s">
        <v>205</v>
      </c>
      <c r="AU236" s="147" t="s">
        <v>83</v>
      </c>
      <c r="AY236" s="17" t="s">
        <v>165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81</v>
      </c>
      <c r="BK236" s="148">
        <f>ROUND(I236*H236,2)</f>
        <v>0</v>
      </c>
      <c r="BL236" s="17" t="s">
        <v>172</v>
      </c>
      <c r="BM236" s="147" t="s">
        <v>746</v>
      </c>
    </row>
    <row r="237" spans="2:65" s="1" customFormat="1" x14ac:dyDescent="0.2">
      <c r="B237" s="32"/>
      <c r="D237" s="149" t="s">
        <v>174</v>
      </c>
      <c r="F237" s="150" t="s">
        <v>745</v>
      </c>
      <c r="I237" s="151"/>
      <c r="L237" s="32"/>
      <c r="M237" s="152"/>
      <c r="T237" s="56"/>
      <c r="AT237" s="17" t="s">
        <v>174</v>
      </c>
      <c r="AU237" s="17" t="s">
        <v>83</v>
      </c>
    </row>
    <row r="238" spans="2:65" s="1" customFormat="1" ht="16.5" customHeight="1" x14ac:dyDescent="0.2">
      <c r="B238" s="32"/>
      <c r="C238" s="167" t="s">
        <v>394</v>
      </c>
      <c r="D238" s="167" t="s">
        <v>205</v>
      </c>
      <c r="E238" s="168" t="s">
        <v>747</v>
      </c>
      <c r="F238" s="169" t="s">
        <v>748</v>
      </c>
      <c r="G238" s="170" t="s">
        <v>317</v>
      </c>
      <c r="H238" s="171">
        <v>110</v>
      </c>
      <c r="I238" s="172"/>
      <c r="J238" s="173">
        <f>ROUND(I238*H238,2)</f>
        <v>0</v>
      </c>
      <c r="K238" s="169" t="s">
        <v>171</v>
      </c>
      <c r="L238" s="174"/>
      <c r="M238" s="175" t="s">
        <v>1</v>
      </c>
      <c r="N238" s="176" t="s">
        <v>38</v>
      </c>
      <c r="P238" s="145">
        <f>O238*H238</f>
        <v>0</v>
      </c>
      <c r="Q238" s="145">
        <v>0.14899999999999999</v>
      </c>
      <c r="R238" s="145">
        <f>Q238*H238</f>
        <v>16.39</v>
      </c>
      <c r="S238" s="145">
        <v>0</v>
      </c>
      <c r="T238" s="146">
        <f>S238*H238</f>
        <v>0</v>
      </c>
      <c r="AR238" s="147" t="s">
        <v>209</v>
      </c>
      <c r="AT238" s="147" t="s">
        <v>205</v>
      </c>
      <c r="AU238" s="147" t="s">
        <v>83</v>
      </c>
      <c r="AY238" s="17" t="s">
        <v>165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81</v>
      </c>
      <c r="BK238" s="148">
        <f>ROUND(I238*H238,2)</f>
        <v>0</v>
      </c>
      <c r="BL238" s="17" t="s">
        <v>172</v>
      </c>
      <c r="BM238" s="147" t="s">
        <v>749</v>
      </c>
    </row>
    <row r="239" spans="2:65" s="1" customFormat="1" x14ac:dyDescent="0.2">
      <c r="B239" s="32"/>
      <c r="D239" s="149" t="s">
        <v>174</v>
      </c>
      <c r="F239" s="150" t="s">
        <v>748</v>
      </c>
      <c r="I239" s="151"/>
      <c r="L239" s="32"/>
      <c r="M239" s="152"/>
      <c r="T239" s="56"/>
      <c r="AT239" s="17" t="s">
        <v>174</v>
      </c>
      <c r="AU239" s="17" t="s">
        <v>83</v>
      </c>
    </row>
    <row r="240" spans="2:65" s="1" customFormat="1" ht="16.5" customHeight="1" x14ac:dyDescent="0.2">
      <c r="B240" s="32"/>
      <c r="C240" s="167" t="s">
        <v>403</v>
      </c>
      <c r="D240" s="167" t="s">
        <v>205</v>
      </c>
      <c r="E240" s="168" t="s">
        <v>750</v>
      </c>
      <c r="F240" s="169" t="s">
        <v>751</v>
      </c>
      <c r="G240" s="170" t="s">
        <v>317</v>
      </c>
      <c r="H240" s="171">
        <v>106</v>
      </c>
      <c r="I240" s="172"/>
      <c r="J240" s="173">
        <f>ROUND(I240*H240,2)</f>
        <v>0</v>
      </c>
      <c r="K240" s="169" t="s">
        <v>171</v>
      </c>
      <c r="L240" s="174"/>
      <c r="M240" s="175" t="s">
        <v>1</v>
      </c>
      <c r="N240" s="176" t="s">
        <v>38</v>
      </c>
      <c r="P240" s="145">
        <f>O240*H240</f>
        <v>0</v>
      </c>
      <c r="Q240" s="145">
        <v>0.51</v>
      </c>
      <c r="R240" s="145">
        <f>Q240*H240</f>
        <v>54.06</v>
      </c>
      <c r="S240" s="145">
        <v>0</v>
      </c>
      <c r="T240" s="146">
        <f>S240*H240</f>
        <v>0</v>
      </c>
      <c r="AR240" s="147" t="s">
        <v>209</v>
      </c>
      <c r="AT240" s="147" t="s">
        <v>205</v>
      </c>
      <c r="AU240" s="147" t="s">
        <v>83</v>
      </c>
      <c r="AY240" s="17" t="s">
        <v>165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81</v>
      </c>
      <c r="BK240" s="148">
        <f>ROUND(I240*H240,2)</f>
        <v>0</v>
      </c>
      <c r="BL240" s="17" t="s">
        <v>172</v>
      </c>
      <c r="BM240" s="147" t="s">
        <v>752</v>
      </c>
    </row>
    <row r="241" spans="2:65" s="1" customFormat="1" x14ac:dyDescent="0.2">
      <c r="B241" s="32"/>
      <c r="D241" s="149" t="s">
        <v>174</v>
      </c>
      <c r="F241" s="150" t="s">
        <v>751</v>
      </c>
      <c r="I241" s="151"/>
      <c r="L241" s="32"/>
      <c r="M241" s="152"/>
      <c r="T241" s="56"/>
      <c r="AT241" s="17" t="s">
        <v>174</v>
      </c>
      <c r="AU241" s="17" t="s">
        <v>83</v>
      </c>
    </row>
    <row r="242" spans="2:65" s="1" customFormat="1" ht="21.75" customHeight="1" x14ac:dyDescent="0.2">
      <c r="B242" s="32"/>
      <c r="C242" s="167" t="s">
        <v>407</v>
      </c>
      <c r="D242" s="167" t="s">
        <v>205</v>
      </c>
      <c r="E242" s="168" t="s">
        <v>753</v>
      </c>
      <c r="F242" s="169" t="s">
        <v>754</v>
      </c>
      <c r="G242" s="170" t="s">
        <v>317</v>
      </c>
      <c r="H242" s="171">
        <v>2</v>
      </c>
      <c r="I242" s="172"/>
      <c r="J242" s="173">
        <f>ROUND(I242*H242,2)</f>
        <v>0</v>
      </c>
      <c r="K242" s="169" t="s">
        <v>171</v>
      </c>
      <c r="L242" s="174"/>
      <c r="M242" s="175" t="s">
        <v>1</v>
      </c>
      <c r="N242" s="176" t="s">
        <v>38</v>
      </c>
      <c r="P242" s="145">
        <f>O242*H242</f>
        <v>0</v>
      </c>
      <c r="Q242" s="145">
        <v>0.51</v>
      </c>
      <c r="R242" s="145">
        <f>Q242*H242</f>
        <v>1.02</v>
      </c>
      <c r="S242" s="145">
        <v>0</v>
      </c>
      <c r="T242" s="146">
        <f>S242*H242</f>
        <v>0</v>
      </c>
      <c r="AR242" s="147" t="s">
        <v>209</v>
      </c>
      <c r="AT242" s="147" t="s">
        <v>205</v>
      </c>
      <c r="AU242" s="147" t="s">
        <v>83</v>
      </c>
      <c r="AY242" s="17" t="s">
        <v>165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7" t="s">
        <v>81</v>
      </c>
      <c r="BK242" s="148">
        <f>ROUND(I242*H242,2)</f>
        <v>0</v>
      </c>
      <c r="BL242" s="17" t="s">
        <v>172</v>
      </c>
      <c r="BM242" s="147" t="s">
        <v>755</v>
      </c>
    </row>
    <row r="243" spans="2:65" s="1" customFormat="1" x14ac:dyDescent="0.2">
      <c r="B243" s="32"/>
      <c r="D243" s="149" t="s">
        <v>174</v>
      </c>
      <c r="F243" s="150" t="s">
        <v>754</v>
      </c>
      <c r="I243" s="151"/>
      <c r="L243" s="32"/>
      <c r="M243" s="152"/>
      <c r="T243" s="56"/>
      <c r="AT243" s="17" t="s">
        <v>174</v>
      </c>
      <c r="AU243" s="17" t="s">
        <v>83</v>
      </c>
    </row>
    <row r="244" spans="2:65" s="1" customFormat="1" ht="24.2" customHeight="1" x14ac:dyDescent="0.2">
      <c r="B244" s="32"/>
      <c r="C244" s="167" t="s">
        <v>410</v>
      </c>
      <c r="D244" s="167" t="s">
        <v>205</v>
      </c>
      <c r="E244" s="168" t="s">
        <v>756</v>
      </c>
      <c r="F244" s="169" t="s">
        <v>757</v>
      </c>
      <c r="G244" s="170" t="s">
        <v>317</v>
      </c>
      <c r="H244" s="171">
        <v>1</v>
      </c>
      <c r="I244" s="172"/>
      <c r="J244" s="173">
        <f>ROUND(I244*H244,2)</f>
        <v>0</v>
      </c>
      <c r="K244" s="169" t="s">
        <v>171</v>
      </c>
      <c r="L244" s="174"/>
      <c r="M244" s="175" t="s">
        <v>1</v>
      </c>
      <c r="N244" s="176" t="s">
        <v>38</v>
      </c>
      <c r="P244" s="145">
        <f>O244*H244</f>
        <v>0</v>
      </c>
      <c r="Q244" s="145">
        <v>0.51</v>
      </c>
      <c r="R244" s="145">
        <f>Q244*H244</f>
        <v>0.51</v>
      </c>
      <c r="S244" s="145">
        <v>0</v>
      </c>
      <c r="T244" s="146">
        <f>S244*H244</f>
        <v>0</v>
      </c>
      <c r="AR244" s="147" t="s">
        <v>209</v>
      </c>
      <c r="AT244" s="147" t="s">
        <v>205</v>
      </c>
      <c r="AU244" s="147" t="s">
        <v>83</v>
      </c>
      <c r="AY244" s="17" t="s">
        <v>165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81</v>
      </c>
      <c r="BK244" s="148">
        <f>ROUND(I244*H244,2)</f>
        <v>0</v>
      </c>
      <c r="BL244" s="17" t="s">
        <v>172</v>
      </c>
      <c r="BM244" s="147" t="s">
        <v>758</v>
      </c>
    </row>
    <row r="245" spans="2:65" s="1" customFormat="1" x14ac:dyDescent="0.2">
      <c r="B245" s="32"/>
      <c r="D245" s="149" t="s">
        <v>174</v>
      </c>
      <c r="F245" s="150" t="s">
        <v>757</v>
      </c>
      <c r="I245" s="151"/>
      <c r="L245" s="32"/>
      <c r="M245" s="152"/>
      <c r="T245" s="56"/>
      <c r="AT245" s="17" t="s">
        <v>174</v>
      </c>
      <c r="AU245" s="17" t="s">
        <v>83</v>
      </c>
    </row>
    <row r="246" spans="2:65" s="1" customFormat="1" ht="24.2" customHeight="1" x14ac:dyDescent="0.2">
      <c r="B246" s="32"/>
      <c r="C246" s="167" t="s">
        <v>413</v>
      </c>
      <c r="D246" s="167" t="s">
        <v>205</v>
      </c>
      <c r="E246" s="168" t="s">
        <v>759</v>
      </c>
      <c r="F246" s="169" t="s">
        <v>760</v>
      </c>
      <c r="G246" s="170" t="s">
        <v>317</v>
      </c>
      <c r="H246" s="171">
        <v>1</v>
      </c>
      <c r="I246" s="172"/>
      <c r="J246" s="173">
        <f>ROUND(I246*H246,2)</f>
        <v>0</v>
      </c>
      <c r="K246" s="169" t="s">
        <v>171</v>
      </c>
      <c r="L246" s="174"/>
      <c r="M246" s="175" t="s">
        <v>1</v>
      </c>
      <c r="N246" s="176" t="s">
        <v>38</v>
      </c>
      <c r="P246" s="145">
        <f>O246*H246</f>
        <v>0</v>
      </c>
      <c r="Q246" s="145">
        <v>0.51</v>
      </c>
      <c r="R246" s="145">
        <f>Q246*H246</f>
        <v>0.51</v>
      </c>
      <c r="S246" s="145">
        <v>0</v>
      </c>
      <c r="T246" s="146">
        <f>S246*H246</f>
        <v>0</v>
      </c>
      <c r="AR246" s="147" t="s">
        <v>209</v>
      </c>
      <c r="AT246" s="147" t="s">
        <v>205</v>
      </c>
      <c r="AU246" s="147" t="s">
        <v>83</v>
      </c>
      <c r="AY246" s="17" t="s">
        <v>165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172</v>
      </c>
      <c r="BM246" s="147" t="s">
        <v>761</v>
      </c>
    </row>
    <row r="247" spans="2:65" s="1" customFormat="1" x14ac:dyDescent="0.2">
      <c r="B247" s="32"/>
      <c r="D247" s="149" t="s">
        <v>174</v>
      </c>
      <c r="F247" s="150" t="s">
        <v>760</v>
      </c>
      <c r="I247" s="151"/>
      <c r="L247" s="32"/>
      <c r="M247" s="152"/>
      <c r="T247" s="56"/>
      <c r="AT247" s="17" t="s">
        <v>174</v>
      </c>
      <c r="AU247" s="17" t="s">
        <v>83</v>
      </c>
    </row>
    <row r="248" spans="2:65" s="1" customFormat="1" ht="16.5" customHeight="1" x14ac:dyDescent="0.2">
      <c r="B248" s="32"/>
      <c r="C248" s="167" t="s">
        <v>419</v>
      </c>
      <c r="D248" s="167" t="s">
        <v>205</v>
      </c>
      <c r="E248" s="168" t="s">
        <v>762</v>
      </c>
      <c r="F248" s="169" t="s">
        <v>763</v>
      </c>
      <c r="G248" s="170" t="s">
        <v>317</v>
      </c>
      <c r="H248" s="171">
        <v>330</v>
      </c>
      <c r="I248" s="172"/>
      <c r="J248" s="173">
        <f>ROUND(I248*H248,2)</f>
        <v>0</v>
      </c>
      <c r="K248" s="169" t="s">
        <v>171</v>
      </c>
      <c r="L248" s="174"/>
      <c r="M248" s="175" t="s">
        <v>1</v>
      </c>
      <c r="N248" s="176" t="s">
        <v>38</v>
      </c>
      <c r="P248" s="145">
        <f>O248*H248</f>
        <v>0</v>
      </c>
      <c r="Q248" s="145">
        <v>4.7E-2</v>
      </c>
      <c r="R248" s="145">
        <f>Q248*H248</f>
        <v>15.51</v>
      </c>
      <c r="S248" s="145">
        <v>0</v>
      </c>
      <c r="T248" s="146">
        <f>S248*H248</f>
        <v>0</v>
      </c>
      <c r="AR248" s="147" t="s">
        <v>209</v>
      </c>
      <c r="AT248" s="147" t="s">
        <v>205</v>
      </c>
      <c r="AU248" s="147" t="s">
        <v>83</v>
      </c>
      <c r="AY248" s="17" t="s">
        <v>165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81</v>
      </c>
      <c r="BK248" s="148">
        <f>ROUND(I248*H248,2)</f>
        <v>0</v>
      </c>
      <c r="BL248" s="17" t="s">
        <v>172</v>
      </c>
      <c r="BM248" s="147" t="s">
        <v>764</v>
      </c>
    </row>
    <row r="249" spans="2:65" s="1" customFormat="1" x14ac:dyDescent="0.2">
      <c r="B249" s="32"/>
      <c r="D249" s="149" t="s">
        <v>174</v>
      </c>
      <c r="F249" s="150" t="s">
        <v>763</v>
      </c>
      <c r="I249" s="151"/>
      <c r="L249" s="32"/>
      <c r="M249" s="152"/>
      <c r="T249" s="56"/>
      <c r="AT249" s="17" t="s">
        <v>174</v>
      </c>
      <c r="AU249" s="17" t="s">
        <v>83</v>
      </c>
    </row>
    <row r="250" spans="2:65" s="1" customFormat="1" ht="24.2" customHeight="1" x14ac:dyDescent="0.2">
      <c r="B250" s="32"/>
      <c r="C250" s="167" t="s">
        <v>424</v>
      </c>
      <c r="D250" s="167" t="s">
        <v>205</v>
      </c>
      <c r="E250" s="168" t="s">
        <v>658</v>
      </c>
      <c r="F250" s="169" t="s">
        <v>659</v>
      </c>
      <c r="G250" s="170" t="s">
        <v>170</v>
      </c>
      <c r="H250" s="171">
        <v>8.25</v>
      </c>
      <c r="I250" s="172"/>
      <c r="J250" s="173">
        <f>ROUND(I250*H250,2)</f>
        <v>0</v>
      </c>
      <c r="K250" s="169" t="s">
        <v>171</v>
      </c>
      <c r="L250" s="174"/>
      <c r="M250" s="175" t="s">
        <v>1</v>
      </c>
      <c r="N250" s="176" t="s">
        <v>38</v>
      </c>
      <c r="P250" s="145">
        <f>O250*H250</f>
        <v>0</v>
      </c>
      <c r="Q250" s="145">
        <v>2.4289999999999998</v>
      </c>
      <c r="R250" s="145">
        <f>Q250*H250</f>
        <v>20.039249999999999</v>
      </c>
      <c r="S250" s="145">
        <v>0</v>
      </c>
      <c r="T250" s="146">
        <f>S250*H250</f>
        <v>0</v>
      </c>
      <c r="AR250" s="147" t="s">
        <v>209</v>
      </c>
      <c r="AT250" s="147" t="s">
        <v>205</v>
      </c>
      <c r="AU250" s="147" t="s">
        <v>83</v>
      </c>
      <c r="AY250" s="17" t="s">
        <v>165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81</v>
      </c>
      <c r="BK250" s="148">
        <f>ROUND(I250*H250,2)</f>
        <v>0</v>
      </c>
      <c r="BL250" s="17" t="s">
        <v>172</v>
      </c>
      <c r="BM250" s="147" t="s">
        <v>765</v>
      </c>
    </row>
    <row r="251" spans="2:65" s="1" customFormat="1" x14ac:dyDescent="0.2">
      <c r="B251" s="32"/>
      <c r="D251" s="149" t="s">
        <v>174</v>
      </c>
      <c r="F251" s="150" t="s">
        <v>659</v>
      </c>
      <c r="I251" s="151"/>
      <c r="L251" s="32"/>
      <c r="M251" s="152"/>
      <c r="T251" s="56"/>
      <c r="AT251" s="17" t="s">
        <v>174</v>
      </c>
      <c r="AU251" s="17" t="s">
        <v>83</v>
      </c>
    </row>
    <row r="252" spans="2:65" s="15" customFormat="1" x14ac:dyDescent="0.2">
      <c r="B252" s="184"/>
      <c r="D252" s="149" t="s">
        <v>176</v>
      </c>
      <c r="E252" s="185" t="s">
        <v>1</v>
      </c>
      <c r="F252" s="186" t="s">
        <v>766</v>
      </c>
      <c r="H252" s="185" t="s">
        <v>1</v>
      </c>
      <c r="I252" s="187"/>
      <c r="L252" s="184"/>
      <c r="M252" s="188"/>
      <c r="T252" s="189"/>
      <c r="AT252" s="185" t="s">
        <v>176</v>
      </c>
      <c r="AU252" s="185" t="s">
        <v>83</v>
      </c>
      <c r="AV252" s="15" t="s">
        <v>81</v>
      </c>
      <c r="AW252" s="15" t="s">
        <v>30</v>
      </c>
      <c r="AX252" s="15" t="s">
        <v>73</v>
      </c>
      <c r="AY252" s="185" t="s">
        <v>165</v>
      </c>
    </row>
    <row r="253" spans="2:65" s="12" customFormat="1" x14ac:dyDescent="0.2">
      <c r="B253" s="153"/>
      <c r="D253" s="149" t="s">
        <v>176</v>
      </c>
      <c r="E253" s="154" t="s">
        <v>1</v>
      </c>
      <c r="F253" s="155" t="s">
        <v>767</v>
      </c>
      <c r="H253" s="156">
        <v>8.25</v>
      </c>
      <c r="I253" s="157"/>
      <c r="L253" s="153"/>
      <c r="M253" s="158"/>
      <c r="T253" s="159"/>
      <c r="AT253" s="154" t="s">
        <v>176</v>
      </c>
      <c r="AU253" s="154" t="s">
        <v>83</v>
      </c>
      <c r="AV253" s="12" t="s">
        <v>83</v>
      </c>
      <c r="AW253" s="12" t="s">
        <v>30</v>
      </c>
      <c r="AX253" s="12" t="s">
        <v>73</v>
      </c>
      <c r="AY253" s="154" t="s">
        <v>165</v>
      </c>
    </row>
    <row r="254" spans="2:65" s="13" customFormat="1" x14ac:dyDescent="0.2">
      <c r="B254" s="160"/>
      <c r="D254" s="149" t="s">
        <v>176</v>
      </c>
      <c r="E254" s="161" t="s">
        <v>1</v>
      </c>
      <c r="F254" s="162" t="s">
        <v>189</v>
      </c>
      <c r="H254" s="163">
        <v>8.25</v>
      </c>
      <c r="I254" s="164"/>
      <c r="L254" s="160"/>
      <c r="M254" s="165"/>
      <c r="T254" s="166"/>
      <c r="AT254" s="161" t="s">
        <v>176</v>
      </c>
      <c r="AU254" s="161" t="s">
        <v>83</v>
      </c>
      <c r="AV254" s="13" t="s">
        <v>172</v>
      </c>
      <c r="AW254" s="13" t="s">
        <v>30</v>
      </c>
      <c r="AX254" s="13" t="s">
        <v>81</v>
      </c>
      <c r="AY254" s="161" t="s">
        <v>165</v>
      </c>
    </row>
    <row r="255" spans="2:65" s="1" customFormat="1" ht="16.5" customHeight="1" x14ac:dyDescent="0.2">
      <c r="B255" s="32"/>
      <c r="C255" s="167" t="s">
        <v>430</v>
      </c>
      <c r="D255" s="167" t="s">
        <v>205</v>
      </c>
      <c r="E255" s="168" t="s">
        <v>768</v>
      </c>
      <c r="F255" s="169" t="s">
        <v>769</v>
      </c>
      <c r="G255" s="170" t="s">
        <v>238</v>
      </c>
      <c r="H255" s="171">
        <v>0.89400000000000002</v>
      </c>
      <c r="I255" s="172"/>
      <c r="J255" s="173">
        <f>ROUND(I255*H255,2)</f>
        <v>0</v>
      </c>
      <c r="K255" s="169" t="s">
        <v>1</v>
      </c>
      <c r="L255" s="174"/>
      <c r="M255" s="175" t="s">
        <v>1</v>
      </c>
      <c r="N255" s="176" t="s">
        <v>38</v>
      </c>
      <c r="P255" s="145">
        <f>O255*H255</f>
        <v>0</v>
      </c>
      <c r="Q255" s="145">
        <v>1</v>
      </c>
      <c r="R255" s="145">
        <f>Q255*H255</f>
        <v>0.89400000000000002</v>
      </c>
      <c r="S255" s="145">
        <v>0</v>
      </c>
      <c r="T255" s="146">
        <f>S255*H255</f>
        <v>0</v>
      </c>
      <c r="AR255" s="147" t="s">
        <v>209</v>
      </c>
      <c r="AT255" s="147" t="s">
        <v>205</v>
      </c>
      <c r="AU255" s="147" t="s">
        <v>83</v>
      </c>
      <c r="AY255" s="17" t="s">
        <v>165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172</v>
      </c>
      <c r="BM255" s="147" t="s">
        <v>770</v>
      </c>
    </row>
    <row r="256" spans="2:65" s="1" customFormat="1" x14ac:dyDescent="0.2">
      <c r="B256" s="32"/>
      <c r="D256" s="149" t="s">
        <v>174</v>
      </c>
      <c r="F256" s="150" t="s">
        <v>769</v>
      </c>
      <c r="I256" s="151"/>
      <c r="L256" s="32"/>
      <c r="M256" s="152"/>
      <c r="T256" s="56"/>
      <c r="AT256" s="17" t="s">
        <v>174</v>
      </c>
      <c r="AU256" s="17" t="s">
        <v>83</v>
      </c>
    </row>
    <row r="257" spans="2:65" s="12" customFormat="1" x14ac:dyDescent="0.2">
      <c r="B257" s="153"/>
      <c r="D257" s="149" t="s">
        <v>176</v>
      </c>
      <c r="E257" s="154" t="s">
        <v>1</v>
      </c>
      <c r="F257" s="155" t="s">
        <v>771</v>
      </c>
      <c r="H257" s="156">
        <v>0.222</v>
      </c>
      <c r="I257" s="157"/>
      <c r="L257" s="153"/>
      <c r="M257" s="158"/>
      <c r="T257" s="159"/>
      <c r="AT257" s="154" t="s">
        <v>176</v>
      </c>
      <c r="AU257" s="154" t="s">
        <v>83</v>
      </c>
      <c r="AV257" s="12" t="s">
        <v>83</v>
      </c>
      <c r="AW257" s="12" t="s">
        <v>30</v>
      </c>
      <c r="AX257" s="12" t="s">
        <v>73</v>
      </c>
      <c r="AY257" s="154" t="s">
        <v>165</v>
      </c>
    </row>
    <row r="258" spans="2:65" s="12" customFormat="1" x14ac:dyDescent="0.2">
      <c r="B258" s="153"/>
      <c r="D258" s="149" t="s">
        <v>176</v>
      </c>
      <c r="E258" s="154" t="s">
        <v>1</v>
      </c>
      <c r="F258" s="155" t="s">
        <v>772</v>
      </c>
      <c r="H258" s="156">
        <v>0.67200000000000004</v>
      </c>
      <c r="I258" s="157"/>
      <c r="L258" s="153"/>
      <c r="M258" s="158"/>
      <c r="T258" s="159"/>
      <c r="AT258" s="154" t="s">
        <v>176</v>
      </c>
      <c r="AU258" s="154" t="s">
        <v>83</v>
      </c>
      <c r="AV258" s="12" t="s">
        <v>83</v>
      </c>
      <c r="AW258" s="12" t="s">
        <v>30</v>
      </c>
      <c r="AX258" s="12" t="s">
        <v>73</v>
      </c>
      <c r="AY258" s="154" t="s">
        <v>165</v>
      </c>
    </row>
    <row r="259" spans="2:65" s="13" customFormat="1" x14ac:dyDescent="0.2">
      <c r="B259" s="160"/>
      <c r="D259" s="149" t="s">
        <v>176</v>
      </c>
      <c r="E259" s="161" t="s">
        <v>1</v>
      </c>
      <c r="F259" s="162" t="s">
        <v>189</v>
      </c>
      <c r="H259" s="163">
        <v>0.89400000000000002</v>
      </c>
      <c r="I259" s="164"/>
      <c r="L259" s="160"/>
      <c r="M259" s="165"/>
      <c r="T259" s="166"/>
      <c r="AT259" s="161" t="s">
        <v>176</v>
      </c>
      <c r="AU259" s="161" t="s">
        <v>83</v>
      </c>
      <c r="AV259" s="13" t="s">
        <v>172</v>
      </c>
      <c r="AW259" s="13" t="s">
        <v>30</v>
      </c>
      <c r="AX259" s="13" t="s">
        <v>81</v>
      </c>
      <c r="AY259" s="161" t="s">
        <v>165</v>
      </c>
    </row>
    <row r="260" spans="2:65" s="1" customFormat="1" ht="16.5" customHeight="1" x14ac:dyDescent="0.2">
      <c r="B260" s="32"/>
      <c r="C260" s="167" t="s">
        <v>436</v>
      </c>
      <c r="D260" s="167" t="s">
        <v>205</v>
      </c>
      <c r="E260" s="168" t="s">
        <v>644</v>
      </c>
      <c r="F260" s="169" t="s">
        <v>645</v>
      </c>
      <c r="G260" s="170" t="s">
        <v>238</v>
      </c>
      <c r="H260" s="171">
        <v>8.8000000000000007</v>
      </c>
      <c r="I260" s="172"/>
      <c r="J260" s="173">
        <f>ROUND(I260*H260,2)</f>
        <v>0</v>
      </c>
      <c r="K260" s="169" t="s">
        <v>171</v>
      </c>
      <c r="L260" s="174"/>
      <c r="M260" s="175" t="s">
        <v>1</v>
      </c>
      <c r="N260" s="176" t="s">
        <v>38</v>
      </c>
      <c r="P260" s="145">
        <f>O260*H260</f>
        <v>0</v>
      </c>
      <c r="Q260" s="145">
        <v>1</v>
      </c>
      <c r="R260" s="145">
        <f>Q260*H260</f>
        <v>8.8000000000000007</v>
      </c>
      <c r="S260" s="145">
        <v>0</v>
      </c>
      <c r="T260" s="146">
        <f>S260*H260</f>
        <v>0</v>
      </c>
      <c r="AR260" s="147" t="s">
        <v>209</v>
      </c>
      <c r="AT260" s="147" t="s">
        <v>205</v>
      </c>
      <c r="AU260" s="147" t="s">
        <v>83</v>
      </c>
      <c r="AY260" s="17" t="s">
        <v>165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81</v>
      </c>
      <c r="BK260" s="148">
        <f>ROUND(I260*H260,2)</f>
        <v>0</v>
      </c>
      <c r="BL260" s="17" t="s">
        <v>172</v>
      </c>
      <c r="BM260" s="147" t="s">
        <v>773</v>
      </c>
    </row>
    <row r="261" spans="2:65" s="1" customFormat="1" x14ac:dyDescent="0.2">
      <c r="B261" s="32"/>
      <c r="D261" s="149" t="s">
        <v>174</v>
      </c>
      <c r="F261" s="150" t="s">
        <v>645</v>
      </c>
      <c r="I261" s="151"/>
      <c r="L261" s="32"/>
      <c r="M261" s="152"/>
      <c r="T261" s="56"/>
      <c r="AT261" s="17" t="s">
        <v>174</v>
      </c>
      <c r="AU261" s="17" t="s">
        <v>83</v>
      </c>
    </row>
    <row r="262" spans="2:65" s="12" customFormat="1" ht="22.5" x14ac:dyDescent="0.2">
      <c r="B262" s="153"/>
      <c r="D262" s="149" t="s">
        <v>176</v>
      </c>
      <c r="E262" s="154" t="s">
        <v>1</v>
      </c>
      <c r="F262" s="155" t="s">
        <v>774</v>
      </c>
      <c r="H262" s="156">
        <v>8.8000000000000007</v>
      </c>
      <c r="I262" s="157"/>
      <c r="L262" s="153"/>
      <c r="M262" s="158"/>
      <c r="T262" s="159"/>
      <c r="AT262" s="154" t="s">
        <v>176</v>
      </c>
      <c r="AU262" s="154" t="s">
        <v>83</v>
      </c>
      <c r="AV262" s="12" t="s">
        <v>83</v>
      </c>
      <c r="AW262" s="12" t="s">
        <v>30</v>
      </c>
      <c r="AX262" s="12" t="s">
        <v>73</v>
      </c>
      <c r="AY262" s="154" t="s">
        <v>165</v>
      </c>
    </row>
    <row r="263" spans="2:65" s="13" customFormat="1" x14ac:dyDescent="0.2">
      <c r="B263" s="160"/>
      <c r="D263" s="149" t="s">
        <v>176</v>
      </c>
      <c r="E263" s="161" t="s">
        <v>1</v>
      </c>
      <c r="F263" s="162" t="s">
        <v>189</v>
      </c>
      <c r="H263" s="163">
        <v>8.8000000000000007</v>
      </c>
      <c r="I263" s="164"/>
      <c r="L263" s="160"/>
      <c r="M263" s="165"/>
      <c r="T263" s="166"/>
      <c r="AT263" s="161" t="s">
        <v>176</v>
      </c>
      <c r="AU263" s="161" t="s">
        <v>83</v>
      </c>
      <c r="AV263" s="13" t="s">
        <v>172</v>
      </c>
      <c r="AW263" s="13" t="s">
        <v>30</v>
      </c>
      <c r="AX263" s="13" t="s">
        <v>81</v>
      </c>
      <c r="AY263" s="161" t="s">
        <v>165</v>
      </c>
    </row>
    <row r="264" spans="2:65" s="1" customFormat="1" ht="16.5" customHeight="1" x14ac:dyDescent="0.2">
      <c r="B264" s="32"/>
      <c r="C264" s="167" t="s">
        <v>441</v>
      </c>
      <c r="D264" s="167" t="s">
        <v>205</v>
      </c>
      <c r="E264" s="168" t="s">
        <v>714</v>
      </c>
      <c r="F264" s="169" t="s">
        <v>715</v>
      </c>
      <c r="G264" s="170" t="s">
        <v>238</v>
      </c>
      <c r="H264" s="171">
        <v>274</v>
      </c>
      <c r="I264" s="172"/>
      <c r="J264" s="173">
        <f>ROUND(I264*H264,2)</f>
        <v>0</v>
      </c>
      <c r="K264" s="169" t="s">
        <v>171</v>
      </c>
      <c r="L264" s="174"/>
      <c r="M264" s="175" t="s">
        <v>1</v>
      </c>
      <c r="N264" s="176" t="s">
        <v>38</v>
      </c>
      <c r="P264" s="145">
        <f>O264*H264</f>
        <v>0</v>
      </c>
      <c r="Q264" s="145">
        <v>1</v>
      </c>
      <c r="R264" s="145">
        <f>Q264*H264</f>
        <v>274</v>
      </c>
      <c r="S264" s="145">
        <v>0</v>
      </c>
      <c r="T264" s="146">
        <f>S264*H264</f>
        <v>0</v>
      </c>
      <c r="AR264" s="147" t="s">
        <v>209</v>
      </c>
      <c r="AT264" s="147" t="s">
        <v>205</v>
      </c>
      <c r="AU264" s="147" t="s">
        <v>83</v>
      </c>
      <c r="AY264" s="17" t="s">
        <v>165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7" t="s">
        <v>81</v>
      </c>
      <c r="BK264" s="148">
        <f>ROUND(I264*H264,2)</f>
        <v>0</v>
      </c>
      <c r="BL264" s="17" t="s">
        <v>172</v>
      </c>
      <c r="BM264" s="147" t="s">
        <v>775</v>
      </c>
    </row>
    <row r="265" spans="2:65" s="1" customFormat="1" x14ac:dyDescent="0.2">
      <c r="B265" s="32"/>
      <c r="D265" s="149" t="s">
        <v>174</v>
      </c>
      <c r="F265" s="150" t="s">
        <v>715</v>
      </c>
      <c r="I265" s="151"/>
      <c r="L265" s="32"/>
      <c r="M265" s="152"/>
      <c r="T265" s="56"/>
      <c r="AT265" s="17" t="s">
        <v>174</v>
      </c>
      <c r="AU265" s="17" t="s">
        <v>83</v>
      </c>
    </row>
    <row r="266" spans="2:65" s="12" customFormat="1" ht="22.5" x14ac:dyDescent="0.2">
      <c r="B266" s="153"/>
      <c r="D266" s="149" t="s">
        <v>176</v>
      </c>
      <c r="E266" s="154" t="s">
        <v>1</v>
      </c>
      <c r="F266" s="155" t="s">
        <v>776</v>
      </c>
      <c r="H266" s="156">
        <v>274</v>
      </c>
      <c r="I266" s="157"/>
      <c r="L266" s="153"/>
      <c r="M266" s="158"/>
      <c r="T266" s="159"/>
      <c r="AT266" s="154" t="s">
        <v>176</v>
      </c>
      <c r="AU266" s="154" t="s">
        <v>83</v>
      </c>
      <c r="AV266" s="12" t="s">
        <v>83</v>
      </c>
      <c r="AW266" s="12" t="s">
        <v>30</v>
      </c>
      <c r="AX266" s="12" t="s">
        <v>73</v>
      </c>
      <c r="AY266" s="154" t="s">
        <v>165</v>
      </c>
    </row>
    <row r="267" spans="2:65" s="13" customFormat="1" x14ac:dyDescent="0.2">
      <c r="B267" s="160"/>
      <c r="D267" s="149" t="s">
        <v>176</v>
      </c>
      <c r="E267" s="161" t="s">
        <v>1</v>
      </c>
      <c r="F267" s="162" t="s">
        <v>189</v>
      </c>
      <c r="H267" s="163">
        <v>274</v>
      </c>
      <c r="I267" s="164"/>
      <c r="L267" s="160"/>
      <c r="M267" s="165"/>
      <c r="T267" s="166"/>
      <c r="AT267" s="161" t="s">
        <v>176</v>
      </c>
      <c r="AU267" s="161" t="s">
        <v>83</v>
      </c>
      <c r="AV267" s="13" t="s">
        <v>172</v>
      </c>
      <c r="AW267" s="13" t="s">
        <v>30</v>
      </c>
      <c r="AX267" s="13" t="s">
        <v>81</v>
      </c>
      <c r="AY267" s="161" t="s">
        <v>165</v>
      </c>
    </row>
    <row r="268" spans="2:65" s="1" customFormat="1" ht="24.2" customHeight="1" x14ac:dyDescent="0.2">
      <c r="B268" s="32"/>
      <c r="C268" s="136" t="s">
        <v>445</v>
      </c>
      <c r="D268" s="136" t="s">
        <v>167</v>
      </c>
      <c r="E268" s="137" t="s">
        <v>777</v>
      </c>
      <c r="F268" s="138" t="s">
        <v>778</v>
      </c>
      <c r="G268" s="139" t="s">
        <v>170</v>
      </c>
      <c r="H268" s="140">
        <v>72.14</v>
      </c>
      <c r="I268" s="141"/>
      <c r="J268" s="142">
        <f>ROUND(I268*H268,2)</f>
        <v>0</v>
      </c>
      <c r="K268" s="138" t="s">
        <v>171</v>
      </c>
      <c r="L268" s="32"/>
      <c r="M268" s="143" t="s">
        <v>1</v>
      </c>
      <c r="N268" s="144" t="s">
        <v>38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172</v>
      </c>
      <c r="AT268" s="147" t="s">
        <v>167</v>
      </c>
      <c r="AU268" s="147" t="s">
        <v>83</v>
      </c>
      <c r="AY268" s="17" t="s">
        <v>165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81</v>
      </c>
      <c r="BK268" s="148">
        <f>ROUND(I268*H268,2)</f>
        <v>0</v>
      </c>
      <c r="BL268" s="17" t="s">
        <v>172</v>
      </c>
      <c r="BM268" s="147" t="s">
        <v>779</v>
      </c>
    </row>
    <row r="269" spans="2:65" s="1" customFormat="1" ht="29.25" x14ac:dyDescent="0.2">
      <c r="B269" s="32"/>
      <c r="D269" s="149" t="s">
        <v>174</v>
      </c>
      <c r="F269" s="150" t="s">
        <v>780</v>
      </c>
      <c r="I269" s="151"/>
      <c r="L269" s="32"/>
      <c r="M269" s="152"/>
      <c r="T269" s="56"/>
      <c r="AT269" s="17" t="s">
        <v>174</v>
      </c>
      <c r="AU269" s="17" t="s">
        <v>83</v>
      </c>
    </row>
    <row r="270" spans="2:65" s="12" customFormat="1" ht="22.5" x14ac:dyDescent="0.2">
      <c r="B270" s="153"/>
      <c r="D270" s="149" t="s">
        <v>176</v>
      </c>
      <c r="E270" s="154" t="s">
        <v>1</v>
      </c>
      <c r="F270" s="155" t="s">
        <v>781</v>
      </c>
      <c r="H270" s="156">
        <v>71</v>
      </c>
      <c r="I270" s="157"/>
      <c r="L270" s="153"/>
      <c r="M270" s="158"/>
      <c r="T270" s="159"/>
      <c r="AT270" s="154" t="s">
        <v>176</v>
      </c>
      <c r="AU270" s="154" t="s">
        <v>83</v>
      </c>
      <c r="AV270" s="12" t="s">
        <v>83</v>
      </c>
      <c r="AW270" s="12" t="s">
        <v>30</v>
      </c>
      <c r="AX270" s="12" t="s">
        <v>73</v>
      </c>
      <c r="AY270" s="154" t="s">
        <v>165</v>
      </c>
    </row>
    <row r="271" spans="2:65" s="12" customFormat="1" x14ac:dyDescent="0.2">
      <c r="B271" s="153"/>
      <c r="D271" s="149" t="s">
        <v>176</v>
      </c>
      <c r="E271" s="154" t="s">
        <v>1</v>
      </c>
      <c r="F271" s="155" t="s">
        <v>782</v>
      </c>
      <c r="H271" s="156">
        <v>1.1399999999999999</v>
      </c>
      <c r="I271" s="157"/>
      <c r="L271" s="153"/>
      <c r="M271" s="158"/>
      <c r="T271" s="159"/>
      <c r="AT271" s="154" t="s">
        <v>176</v>
      </c>
      <c r="AU271" s="154" t="s">
        <v>83</v>
      </c>
      <c r="AV271" s="12" t="s">
        <v>83</v>
      </c>
      <c r="AW271" s="12" t="s">
        <v>30</v>
      </c>
      <c r="AX271" s="12" t="s">
        <v>73</v>
      </c>
      <c r="AY271" s="154" t="s">
        <v>165</v>
      </c>
    </row>
    <row r="272" spans="2:65" s="13" customFormat="1" x14ac:dyDescent="0.2">
      <c r="B272" s="160"/>
      <c r="D272" s="149" t="s">
        <v>176</v>
      </c>
      <c r="E272" s="161" t="s">
        <v>1</v>
      </c>
      <c r="F272" s="162" t="s">
        <v>189</v>
      </c>
      <c r="H272" s="163">
        <v>72.14</v>
      </c>
      <c r="I272" s="164"/>
      <c r="L272" s="160"/>
      <c r="M272" s="165"/>
      <c r="T272" s="166"/>
      <c r="AT272" s="161" t="s">
        <v>176</v>
      </c>
      <c r="AU272" s="161" t="s">
        <v>83</v>
      </c>
      <c r="AV272" s="13" t="s">
        <v>172</v>
      </c>
      <c r="AW272" s="13" t="s">
        <v>30</v>
      </c>
      <c r="AX272" s="13" t="s">
        <v>81</v>
      </c>
      <c r="AY272" s="161" t="s">
        <v>165</v>
      </c>
    </row>
    <row r="273" spans="2:65" s="1" customFormat="1" ht="24.2" customHeight="1" x14ac:dyDescent="0.2">
      <c r="B273" s="32"/>
      <c r="C273" s="136" t="s">
        <v>449</v>
      </c>
      <c r="D273" s="136" t="s">
        <v>167</v>
      </c>
      <c r="E273" s="137" t="s">
        <v>178</v>
      </c>
      <c r="F273" s="138" t="s">
        <v>179</v>
      </c>
      <c r="G273" s="139" t="s">
        <v>170</v>
      </c>
      <c r="H273" s="140">
        <v>244.416</v>
      </c>
      <c r="I273" s="141"/>
      <c r="J273" s="142">
        <f>ROUND(I273*H273,2)</f>
        <v>0</v>
      </c>
      <c r="K273" s="138" t="s">
        <v>171</v>
      </c>
      <c r="L273" s="32"/>
      <c r="M273" s="143" t="s">
        <v>1</v>
      </c>
      <c r="N273" s="144" t="s">
        <v>38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172</v>
      </c>
      <c r="AT273" s="147" t="s">
        <v>167</v>
      </c>
      <c r="AU273" s="147" t="s">
        <v>83</v>
      </c>
      <c r="AY273" s="17" t="s">
        <v>165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81</v>
      </c>
      <c r="BK273" s="148">
        <f>ROUND(I273*H273,2)</f>
        <v>0</v>
      </c>
      <c r="BL273" s="17" t="s">
        <v>172</v>
      </c>
      <c r="BM273" s="147" t="s">
        <v>783</v>
      </c>
    </row>
    <row r="274" spans="2:65" s="1" customFormat="1" ht="39" x14ac:dyDescent="0.2">
      <c r="B274" s="32"/>
      <c r="D274" s="149" t="s">
        <v>174</v>
      </c>
      <c r="F274" s="150" t="s">
        <v>181</v>
      </c>
      <c r="I274" s="151"/>
      <c r="L274" s="32"/>
      <c r="M274" s="152"/>
      <c r="T274" s="56"/>
      <c r="AT274" s="17" t="s">
        <v>174</v>
      </c>
      <c r="AU274" s="17" t="s">
        <v>83</v>
      </c>
    </row>
    <row r="275" spans="2:65" s="12" customFormat="1" x14ac:dyDescent="0.2">
      <c r="B275" s="153"/>
      <c r="D275" s="149" t="s">
        <v>176</v>
      </c>
      <c r="E275" s="154" t="s">
        <v>1</v>
      </c>
      <c r="F275" s="155" t="s">
        <v>784</v>
      </c>
      <c r="H275" s="156">
        <v>24.2</v>
      </c>
      <c r="I275" s="157"/>
      <c r="L275" s="153"/>
      <c r="M275" s="158"/>
      <c r="T275" s="159"/>
      <c r="AT275" s="154" t="s">
        <v>176</v>
      </c>
      <c r="AU275" s="154" t="s">
        <v>83</v>
      </c>
      <c r="AV275" s="12" t="s">
        <v>83</v>
      </c>
      <c r="AW275" s="12" t="s">
        <v>30</v>
      </c>
      <c r="AX275" s="12" t="s">
        <v>73</v>
      </c>
      <c r="AY275" s="154" t="s">
        <v>165</v>
      </c>
    </row>
    <row r="276" spans="2:65" s="12" customFormat="1" ht="22.5" x14ac:dyDescent="0.2">
      <c r="B276" s="153"/>
      <c r="D276" s="149" t="s">
        <v>176</v>
      </c>
      <c r="E276" s="154" t="s">
        <v>1</v>
      </c>
      <c r="F276" s="155" t="s">
        <v>785</v>
      </c>
      <c r="H276" s="156">
        <v>220.21600000000001</v>
      </c>
      <c r="I276" s="157"/>
      <c r="L276" s="153"/>
      <c r="M276" s="158"/>
      <c r="T276" s="159"/>
      <c r="AT276" s="154" t="s">
        <v>176</v>
      </c>
      <c r="AU276" s="154" t="s">
        <v>83</v>
      </c>
      <c r="AV276" s="12" t="s">
        <v>83</v>
      </c>
      <c r="AW276" s="12" t="s">
        <v>30</v>
      </c>
      <c r="AX276" s="12" t="s">
        <v>73</v>
      </c>
      <c r="AY276" s="154" t="s">
        <v>165</v>
      </c>
    </row>
    <row r="277" spans="2:65" s="13" customFormat="1" x14ac:dyDescent="0.2">
      <c r="B277" s="160"/>
      <c r="D277" s="149" t="s">
        <v>176</v>
      </c>
      <c r="E277" s="161" t="s">
        <v>1</v>
      </c>
      <c r="F277" s="162" t="s">
        <v>189</v>
      </c>
      <c r="H277" s="163">
        <v>244.416</v>
      </c>
      <c r="I277" s="164"/>
      <c r="L277" s="160"/>
      <c r="M277" s="165"/>
      <c r="T277" s="166"/>
      <c r="AT277" s="161" t="s">
        <v>176</v>
      </c>
      <c r="AU277" s="161" t="s">
        <v>83</v>
      </c>
      <c r="AV277" s="13" t="s">
        <v>172</v>
      </c>
      <c r="AW277" s="13" t="s">
        <v>30</v>
      </c>
      <c r="AX277" s="13" t="s">
        <v>81</v>
      </c>
      <c r="AY277" s="161" t="s">
        <v>165</v>
      </c>
    </row>
    <row r="278" spans="2:65" s="1" customFormat="1" ht="16.5" customHeight="1" x14ac:dyDescent="0.2">
      <c r="B278" s="32"/>
      <c r="C278" s="136" t="s">
        <v>456</v>
      </c>
      <c r="D278" s="136" t="s">
        <v>167</v>
      </c>
      <c r="E278" s="137" t="s">
        <v>786</v>
      </c>
      <c r="F278" s="138" t="s">
        <v>787</v>
      </c>
      <c r="G278" s="139" t="s">
        <v>170</v>
      </c>
      <c r="H278" s="140">
        <v>0.13500000000000001</v>
      </c>
      <c r="I278" s="141"/>
      <c r="J278" s="142">
        <f>ROUND(I278*H278,2)</f>
        <v>0</v>
      </c>
      <c r="K278" s="138" t="s">
        <v>1</v>
      </c>
      <c r="L278" s="32"/>
      <c r="M278" s="143" t="s">
        <v>1</v>
      </c>
      <c r="N278" s="144" t="s">
        <v>38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172</v>
      </c>
      <c r="AT278" s="147" t="s">
        <v>167</v>
      </c>
      <c r="AU278" s="147" t="s">
        <v>83</v>
      </c>
      <c r="AY278" s="17" t="s">
        <v>165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172</v>
      </c>
      <c r="BM278" s="147" t="s">
        <v>788</v>
      </c>
    </row>
    <row r="279" spans="2:65" s="1" customFormat="1" x14ac:dyDescent="0.2">
      <c r="B279" s="32"/>
      <c r="D279" s="149" t="s">
        <v>174</v>
      </c>
      <c r="F279" s="150" t="s">
        <v>787</v>
      </c>
      <c r="I279" s="151"/>
      <c r="L279" s="32"/>
      <c r="M279" s="152"/>
      <c r="T279" s="56"/>
      <c r="AT279" s="17" t="s">
        <v>174</v>
      </c>
      <c r="AU279" s="17" t="s">
        <v>83</v>
      </c>
    </row>
    <row r="280" spans="2:65" s="12" customFormat="1" x14ac:dyDescent="0.2">
      <c r="B280" s="153"/>
      <c r="D280" s="149" t="s">
        <v>176</v>
      </c>
      <c r="E280" s="154" t="s">
        <v>1</v>
      </c>
      <c r="F280" s="155" t="s">
        <v>789</v>
      </c>
      <c r="H280" s="156">
        <v>0.108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73</v>
      </c>
      <c r="AY280" s="154" t="s">
        <v>165</v>
      </c>
    </row>
    <row r="281" spans="2:65" s="12" customFormat="1" x14ac:dyDescent="0.2">
      <c r="B281" s="153"/>
      <c r="D281" s="149" t="s">
        <v>176</v>
      </c>
      <c r="E281" s="154" t="s">
        <v>1</v>
      </c>
      <c r="F281" s="155" t="s">
        <v>790</v>
      </c>
      <c r="H281" s="156">
        <v>2.7E-2</v>
      </c>
      <c r="I281" s="157"/>
      <c r="L281" s="153"/>
      <c r="M281" s="158"/>
      <c r="T281" s="159"/>
      <c r="AT281" s="154" t="s">
        <v>176</v>
      </c>
      <c r="AU281" s="154" t="s">
        <v>83</v>
      </c>
      <c r="AV281" s="12" t="s">
        <v>83</v>
      </c>
      <c r="AW281" s="12" t="s">
        <v>30</v>
      </c>
      <c r="AX281" s="12" t="s">
        <v>73</v>
      </c>
      <c r="AY281" s="154" t="s">
        <v>165</v>
      </c>
    </row>
    <row r="282" spans="2:65" s="13" customFormat="1" x14ac:dyDescent="0.2">
      <c r="B282" s="160"/>
      <c r="D282" s="149" t="s">
        <v>176</v>
      </c>
      <c r="E282" s="161" t="s">
        <v>1</v>
      </c>
      <c r="F282" s="162" t="s">
        <v>189</v>
      </c>
      <c r="H282" s="163">
        <v>0.13500000000000001</v>
      </c>
      <c r="I282" s="164"/>
      <c r="L282" s="160"/>
      <c r="M282" s="165"/>
      <c r="T282" s="166"/>
      <c r="AT282" s="161" t="s">
        <v>176</v>
      </c>
      <c r="AU282" s="161" t="s">
        <v>83</v>
      </c>
      <c r="AV282" s="13" t="s">
        <v>172</v>
      </c>
      <c r="AW282" s="13" t="s">
        <v>30</v>
      </c>
      <c r="AX282" s="13" t="s">
        <v>81</v>
      </c>
      <c r="AY282" s="161" t="s">
        <v>165</v>
      </c>
    </row>
    <row r="283" spans="2:65" s="1" customFormat="1" ht="16.5" customHeight="1" x14ac:dyDescent="0.2">
      <c r="B283" s="32"/>
      <c r="C283" s="136" t="s">
        <v>463</v>
      </c>
      <c r="D283" s="136" t="s">
        <v>167</v>
      </c>
      <c r="E283" s="137" t="s">
        <v>791</v>
      </c>
      <c r="F283" s="138" t="s">
        <v>792</v>
      </c>
      <c r="G283" s="139" t="s">
        <v>303</v>
      </c>
      <c r="H283" s="140">
        <v>22.21</v>
      </c>
      <c r="I283" s="141"/>
      <c r="J283" s="142">
        <f>ROUND(I283*H283,2)</f>
        <v>0</v>
      </c>
      <c r="K283" s="138" t="s">
        <v>1</v>
      </c>
      <c r="L283" s="32"/>
      <c r="M283" s="143" t="s">
        <v>1</v>
      </c>
      <c r="N283" s="144" t="s">
        <v>38</v>
      </c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172</v>
      </c>
      <c r="AT283" s="147" t="s">
        <v>167</v>
      </c>
      <c r="AU283" s="147" t="s">
        <v>83</v>
      </c>
      <c r="AY283" s="17" t="s">
        <v>165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7" t="s">
        <v>81</v>
      </c>
      <c r="BK283" s="148">
        <f>ROUND(I283*H283,2)</f>
        <v>0</v>
      </c>
      <c r="BL283" s="17" t="s">
        <v>172</v>
      </c>
      <c r="BM283" s="147" t="s">
        <v>793</v>
      </c>
    </row>
    <row r="284" spans="2:65" s="1" customFormat="1" x14ac:dyDescent="0.2">
      <c r="B284" s="32"/>
      <c r="D284" s="149" t="s">
        <v>174</v>
      </c>
      <c r="F284" s="150" t="s">
        <v>792</v>
      </c>
      <c r="I284" s="151"/>
      <c r="L284" s="32"/>
      <c r="M284" s="152"/>
      <c r="T284" s="56"/>
      <c r="AT284" s="17" t="s">
        <v>174</v>
      </c>
      <c r="AU284" s="17" t="s">
        <v>83</v>
      </c>
    </row>
    <row r="285" spans="2:65" s="12" customFormat="1" ht="22.5" x14ac:dyDescent="0.2">
      <c r="B285" s="153"/>
      <c r="D285" s="149" t="s">
        <v>176</v>
      </c>
      <c r="E285" s="154" t="s">
        <v>1</v>
      </c>
      <c r="F285" s="155" t="s">
        <v>794</v>
      </c>
      <c r="H285" s="156">
        <v>22.21</v>
      </c>
      <c r="I285" s="157"/>
      <c r="L285" s="153"/>
      <c r="M285" s="158"/>
      <c r="T285" s="159"/>
      <c r="AT285" s="154" t="s">
        <v>176</v>
      </c>
      <c r="AU285" s="154" t="s">
        <v>83</v>
      </c>
      <c r="AV285" s="12" t="s">
        <v>83</v>
      </c>
      <c r="AW285" s="12" t="s">
        <v>30</v>
      </c>
      <c r="AX285" s="12" t="s">
        <v>81</v>
      </c>
      <c r="AY285" s="154" t="s">
        <v>165</v>
      </c>
    </row>
    <row r="286" spans="2:65" s="15" customFormat="1" x14ac:dyDescent="0.2">
      <c r="B286" s="184"/>
      <c r="D286" s="149" t="s">
        <v>176</v>
      </c>
      <c r="E286" s="185" t="s">
        <v>1</v>
      </c>
      <c r="F286" s="186" t="s">
        <v>795</v>
      </c>
      <c r="H286" s="185" t="s">
        <v>1</v>
      </c>
      <c r="I286" s="187"/>
      <c r="L286" s="184"/>
      <c r="M286" s="188"/>
      <c r="T286" s="189"/>
      <c r="AT286" s="185" t="s">
        <v>176</v>
      </c>
      <c r="AU286" s="185" t="s">
        <v>83</v>
      </c>
      <c r="AV286" s="15" t="s">
        <v>81</v>
      </c>
      <c r="AW286" s="15" t="s">
        <v>30</v>
      </c>
      <c r="AX286" s="15" t="s">
        <v>73</v>
      </c>
      <c r="AY286" s="185" t="s">
        <v>165</v>
      </c>
    </row>
    <row r="287" spans="2:65" s="1" customFormat="1" ht="16.5" customHeight="1" x14ac:dyDescent="0.2">
      <c r="B287" s="32"/>
      <c r="C287" s="136" t="s">
        <v>468</v>
      </c>
      <c r="D287" s="136" t="s">
        <v>167</v>
      </c>
      <c r="E287" s="137" t="s">
        <v>796</v>
      </c>
      <c r="F287" s="138" t="s">
        <v>797</v>
      </c>
      <c r="G287" s="139" t="s">
        <v>317</v>
      </c>
      <c r="H287" s="140">
        <v>2</v>
      </c>
      <c r="I287" s="141"/>
      <c r="J287" s="142">
        <f>ROUND(I287*H287,2)</f>
        <v>0</v>
      </c>
      <c r="K287" s="138" t="s">
        <v>1</v>
      </c>
      <c r="L287" s="32"/>
      <c r="M287" s="143" t="s">
        <v>1</v>
      </c>
      <c r="N287" s="144" t="s">
        <v>38</v>
      </c>
      <c r="P287" s="145">
        <f>O287*H287</f>
        <v>0</v>
      </c>
      <c r="Q287" s="145">
        <v>0</v>
      </c>
      <c r="R287" s="145">
        <f>Q287*H287</f>
        <v>0</v>
      </c>
      <c r="S287" s="145">
        <v>0</v>
      </c>
      <c r="T287" s="146">
        <f>S287*H287</f>
        <v>0</v>
      </c>
      <c r="AR287" s="147" t="s">
        <v>172</v>
      </c>
      <c r="AT287" s="147" t="s">
        <v>167</v>
      </c>
      <c r="AU287" s="147" t="s">
        <v>83</v>
      </c>
      <c r="AY287" s="17" t="s">
        <v>165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81</v>
      </c>
      <c r="BK287" s="148">
        <f>ROUND(I287*H287,2)</f>
        <v>0</v>
      </c>
      <c r="BL287" s="17" t="s">
        <v>172</v>
      </c>
      <c r="BM287" s="147" t="s">
        <v>798</v>
      </c>
    </row>
    <row r="288" spans="2:65" s="1" customFormat="1" x14ac:dyDescent="0.2">
      <c r="B288" s="32"/>
      <c r="D288" s="149" t="s">
        <v>174</v>
      </c>
      <c r="F288" s="150" t="s">
        <v>797</v>
      </c>
      <c r="I288" s="151"/>
      <c r="L288" s="32"/>
      <c r="M288" s="152"/>
      <c r="T288" s="56"/>
      <c r="AT288" s="17" t="s">
        <v>174</v>
      </c>
      <c r="AU288" s="17" t="s">
        <v>83</v>
      </c>
    </row>
    <row r="289" spans="2:65" s="12" customFormat="1" ht="22.5" x14ac:dyDescent="0.2">
      <c r="B289" s="153"/>
      <c r="D289" s="149" t="s">
        <v>176</v>
      </c>
      <c r="E289" s="154" t="s">
        <v>1</v>
      </c>
      <c r="F289" s="155" t="s">
        <v>799</v>
      </c>
      <c r="H289" s="156">
        <v>2</v>
      </c>
      <c r="I289" s="157"/>
      <c r="L289" s="153"/>
      <c r="M289" s="158"/>
      <c r="T289" s="159"/>
      <c r="AT289" s="154" t="s">
        <v>176</v>
      </c>
      <c r="AU289" s="154" t="s">
        <v>83</v>
      </c>
      <c r="AV289" s="12" t="s">
        <v>83</v>
      </c>
      <c r="AW289" s="12" t="s">
        <v>30</v>
      </c>
      <c r="AX289" s="12" t="s">
        <v>81</v>
      </c>
      <c r="AY289" s="154" t="s">
        <v>165</v>
      </c>
    </row>
    <row r="290" spans="2:65" s="1" customFormat="1" ht="16.5" customHeight="1" x14ac:dyDescent="0.2">
      <c r="B290" s="32"/>
      <c r="C290" s="136" t="s">
        <v>473</v>
      </c>
      <c r="D290" s="136" t="s">
        <v>167</v>
      </c>
      <c r="E290" s="137" t="s">
        <v>800</v>
      </c>
      <c r="F290" s="138" t="s">
        <v>801</v>
      </c>
      <c r="G290" s="139" t="s">
        <v>317</v>
      </c>
      <c r="H290" s="140">
        <v>3</v>
      </c>
      <c r="I290" s="141"/>
      <c r="J290" s="142">
        <f>ROUND(I290*H290,2)</f>
        <v>0</v>
      </c>
      <c r="K290" s="138" t="s">
        <v>1</v>
      </c>
      <c r="L290" s="32"/>
      <c r="M290" s="143" t="s">
        <v>1</v>
      </c>
      <c r="N290" s="144" t="s">
        <v>38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172</v>
      </c>
      <c r="AT290" s="147" t="s">
        <v>167</v>
      </c>
      <c r="AU290" s="147" t="s">
        <v>83</v>
      </c>
      <c r="AY290" s="17" t="s">
        <v>165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81</v>
      </c>
      <c r="BK290" s="148">
        <f>ROUND(I290*H290,2)</f>
        <v>0</v>
      </c>
      <c r="BL290" s="17" t="s">
        <v>172</v>
      </c>
      <c r="BM290" s="147" t="s">
        <v>802</v>
      </c>
    </row>
    <row r="291" spans="2:65" s="1" customFormat="1" x14ac:dyDescent="0.2">
      <c r="B291" s="32"/>
      <c r="D291" s="149" t="s">
        <v>174</v>
      </c>
      <c r="F291" s="150" t="s">
        <v>801</v>
      </c>
      <c r="I291" s="151"/>
      <c r="L291" s="32"/>
      <c r="M291" s="152"/>
      <c r="T291" s="56"/>
      <c r="AT291" s="17" t="s">
        <v>174</v>
      </c>
      <c r="AU291" s="17" t="s">
        <v>83</v>
      </c>
    </row>
    <row r="292" spans="2:65" s="12" customFormat="1" x14ac:dyDescent="0.2">
      <c r="B292" s="153"/>
      <c r="D292" s="149" t="s">
        <v>176</v>
      </c>
      <c r="E292" s="154" t="s">
        <v>1</v>
      </c>
      <c r="F292" s="155" t="s">
        <v>803</v>
      </c>
      <c r="H292" s="156">
        <v>3</v>
      </c>
      <c r="I292" s="157"/>
      <c r="L292" s="153"/>
      <c r="M292" s="158"/>
      <c r="T292" s="159"/>
      <c r="AT292" s="154" t="s">
        <v>176</v>
      </c>
      <c r="AU292" s="154" t="s">
        <v>83</v>
      </c>
      <c r="AV292" s="12" t="s">
        <v>83</v>
      </c>
      <c r="AW292" s="12" t="s">
        <v>30</v>
      </c>
      <c r="AX292" s="12" t="s">
        <v>81</v>
      </c>
      <c r="AY292" s="154" t="s">
        <v>165</v>
      </c>
    </row>
    <row r="293" spans="2:65" s="1" customFormat="1" ht="16.5" customHeight="1" x14ac:dyDescent="0.2">
      <c r="B293" s="32"/>
      <c r="C293" s="136" t="s">
        <v>477</v>
      </c>
      <c r="D293" s="136" t="s">
        <v>167</v>
      </c>
      <c r="E293" s="137" t="s">
        <v>804</v>
      </c>
      <c r="F293" s="138" t="s">
        <v>805</v>
      </c>
      <c r="G293" s="139" t="s">
        <v>317</v>
      </c>
      <c r="H293" s="140">
        <v>1</v>
      </c>
      <c r="I293" s="141"/>
      <c r="J293" s="142">
        <f>ROUND(I293*H293,2)</f>
        <v>0</v>
      </c>
      <c r="K293" s="138" t="s">
        <v>1</v>
      </c>
      <c r="L293" s="32"/>
      <c r="M293" s="143" t="s">
        <v>1</v>
      </c>
      <c r="N293" s="144" t="s">
        <v>38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172</v>
      </c>
      <c r="AT293" s="147" t="s">
        <v>167</v>
      </c>
      <c r="AU293" s="147" t="s">
        <v>83</v>
      </c>
      <c r="AY293" s="17" t="s">
        <v>165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81</v>
      </c>
      <c r="BK293" s="148">
        <f>ROUND(I293*H293,2)</f>
        <v>0</v>
      </c>
      <c r="BL293" s="17" t="s">
        <v>172</v>
      </c>
      <c r="BM293" s="147" t="s">
        <v>806</v>
      </c>
    </row>
    <row r="294" spans="2:65" s="1" customFormat="1" x14ac:dyDescent="0.2">
      <c r="B294" s="32"/>
      <c r="D294" s="149" t="s">
        <v>174</v>
      </c>
      <c r="F294" s="150" t="s">
        <v>805</v>
      </c>
      <c r="I294" s="151"/>
      <c r="L294" s="32"/>
      <c r="M294" s="152"/>
      <c r="T294" s="56"/>
      <c r="AT294" s="17" t="s">
        <v>174</v>
      </c>
      <c r="AU294" s="17" t="s">
        <v>83</v>
      </c>
    </row>
    <row r="295" spans="2:65" s="1" customFormat="1" ht="24.2" customHeight="1" x14ac:dyDescent="0.2">
      <c r="B295" s="32"/>
      <c r="C295" s="136" t="s">
        <v>484</v>
      </c>
      <c r="D295" s="136" t="s">
        <v>167</v>
      </c>
      <c r="E295" s="137" t="s">
        <v>807</v>
      </c>
      <c r="F295" s="138" t="s">
        <v>808</v>
      </c>
      <c r="G295" s="139" t="s">
        <v>205</v>
      </c>
      <c r="H295" s="140">
        <v>12</v>
      </c>
      <c r="I295" s="141"/>
      <c r="J295" s="142">
        <f>ROUND(I295*H295,2)</f>
        <v>0</v>
      </c>
      <c r="K295" s="138" t="s">
        <v>1</v>
      </c>
      <c r="L295" s="32"/>
      <c r="M295" s="143" t="s">
        <v>1</v>
      </c>
      <c r="N295" s="144" t="s">
        <v>38</v>
      </c>
      <c r="P295" s="145">
        <f>O295*H295</f>
        <v>0</v>
      </c>
      <c r="Q295" s="145">
        <v>0</v>
      </c>
      <c r="R295" s="145">
        <f>Q295*H295</f>
        <v>0</v>
      </c>
      <c r="S295" s="145">
        <v>0</v>
      </c>
      <c r="T295" s="146">
        <f>S295*H295</f>
        <v>0</v>
      </c>
      <c r="AR295" s="147" t="s">
        <v>172</v>
      </c>
      <c r="AT295" s="147" t="s">
        <v>167</v>
      </c>
      <c r="AU295" s="147" t="s">
        <v>83</v>
      </c>
      <c r="AY295" s="17" t="s">
        <v>165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172</v>
      </c>
      <c r="BM295" s="147" t="s">
        <v>809</v>
      </c>
    </row>
    <row r="296" spans="2:65" s="1" customFormat="1" ht="19.5" x14ac:dyDescent="0.2">
      <c r="B296" s="32"/>
      <c r="D296" s="149" t="s">
        <v>174</v>
      </c>
      <c r="F296" s="150" t="s">
        <v>808</v>
      </c>
      <c r="I296" s="151"/>
      <c r="L296" s="32"/>
      <c r="M296" s="152"/>
      <c r="T296" s="56"/>
      <c r="AT296" s="17" t="s">
        <v>174</v>
      </c>
      <c r="AU296" s="17" t="s">
        <v>83</v>
      </c>
    </row>
    <row r="297" spans="2:65" s="1" customFormat="1" ht="224.25" x14ac:dyDescent="0.2">
      <c r="B297" s="32"/>
      <c r="D297" s="149" t="s">
        <v>810</v>
      </c>
      <c r="F297" s="196" t="s">
        <v>811</v>
      </c>
      <c r="I297" s="151"/>
      <c r="L297" s="32"/>
      <c r="M297" s="152"/>
      <c r="T297" s="56"/>
      <c r="AT297" s="17" t="s">
        <v>810</v>
      </c>
      <c r="AU297" s="17" t="s">
        <v>83</v>
      </c>
    </row>
    <row r="298" spans="2:65" s="1" customFormat="1" ht="24.2" customHeight="1" x14ac:dyDescent="0.2">
      <c r="B298" s="32"/>
      <c r="C298" s="136" t="s">
        <v>488</v>
      </c>
      <c r="D298" s="136" t="s">
        <v>167</v>
      </c>
      <c r="E298" s="137" t="s">
        <v>812</v>
      </c>
      <c r="F298" s="138" t="s">
        <v>813</v>
      </c>
      <c r="G298" s="139" t="s">
        <v>205</v>
      </c>
      <c r="H298" s="140">
        <v>18</v>
      </c>
      <c r="I298" s="141"/>
      <c r="J298" s="142">
        <f>ROUND(I298*H298,2)</f>
        <v>0</v>
      </c>
      <c r="K298" s="138" t="s">
        <v>1</v>
      </c>
      <c r="L298" s="32"/>
      <c r="M298" s="143" t="s">
        <v>1</v>
      </c>
      <c r="N298" s="144" t="s">
        <v>38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172</v>
      </c>
      <c r="AT298" s="147" t="s">
        <v>167</v>
      </c>
      <c r="AU298" s="147" t="s">
        <v>83</v>
      </c>
      <c r="AY298" s="17" t="s">
        <v>165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81</v>
      </c>
      <c r="BK298" s="148">
        <f>ROUND(I298*H298,2)</f>
        <v>0</v>
      </c>
      <c r="BL298" s="17" t="s">
        <v>172</v>
      </c>
      <c r="BM298" s="147" t="s">
        <v>814</v>
      </c>
    </row>
    <row r="299" spans="2:65" s="1" customFormat="1" ht="19.5" x14ac:dyDescent="0.2">
      <c r="B299" s="32"/>
      <c r="D299" s="149" t="s">
        <v>174</v>
      </c>
      <c r="F299" s="150" t="s">
        <v>813</v>
      </c>
      <c r="I299" s="151"/>
      <c r="L299" s="32"/>
      <c r="M299" s="152"/>
      <c r="T299" s="56"/>
      <c r="AT299" s="17" t="s">
        <v>174</v>
      </c>
      <c r="AU299" s="17" t="s">
        <v>83</v>
      </c>
    </row>
    <row r="300" spans="2:65" s="1" customFormat="1" ht="224.25" x14ac:dyDescent="0.2">
      <c r="B300" s="32"/>
      <c r="D300" s="149" t="s">
        <v>810</v>
      </c>
      <c r="F300" s="196" t="s">
        <v>811</v>
      </c>
      <c r="I300" s="151"/>
      <c r="L300" s="32"/>
      <c r="M300" s="152"/>
      <c r="T300" s="56"/>
      <c r="AT300" s="17" t="s">
        <v>810</v>
      </c>
      <c r="AU300" s="17" t="s">
        <v>83</v>
      </c>
    </row>
    <row r="301" spans="2:65" s="1" customFormat="1" ht="24.2" customHeight="1" x14ac:dyDescent="0.2">
      <c r="B301" s="32"/>
      <c r="C301" s="136" t="s">
        <v>493</v>
      </c>
      <c r="D301" s="136" t="s">
        <v>167</v>
      </c>
      <c r="E301" s="137" t="s">
        <v>815</v>
      </c>
      <c r="F301" s="138" t="s">
        <v>816</v>
      </c>
      <c r="G301" s="139" t="s">
        <v>205</v>
      </c>
      <c r="H301" s="140">
        <v>6</v>
      </c>
      <c r="I301" s="141"/>
      <c r="J301" s="142">
        <f>ROUND(I301*H301,2)</f>
        <v>0</v>
      </c>
      <c r="K301" s="138" t="s">
        <v>1</v>
      </c>
      <c r="L301" s="32"/>
      <c r="M301" s="143" t="s">
        <v>1</v>
      </c>
      <c r="N301" s="144" t="s">
        <v>38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172</v>
      </c>
      <c r="AT301" s="147" t="s">
        <v>167</v>
      </c>
      <c r="AU301" s="147" t="s">
        <v>83</v>
      </c>
      <c r="AY301" s="17" t="s">
        <v>165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81</v>
      </c>
      <c r="BK301" s="148">
        <f>ROUND(I301*H301,2)</f>
        <v>0</v>
      </c>
      <c r="BL301" s="17" t="s">
        <v>172</v>
      </c>
      <c r="BM301" s="147" t="s">
        <v>817</v>
      </c>
    </row>
    <row r="302" spans="2:65" s="1" customFormat="1" ht="19.5" x14ac:dyDescent="0.2">
      <c r="B302" s="32"/>
      <c r="D302" s="149" t="s">
        <v>174</v>
      </c>
      <c r="F302" s="150" t="s">
        <v>816</v>
      </c>
      <c r="I302" s="151"/>
      <c r="L302" s="32"/>
      <c r="M302" s="152"/>
      <c r="T302" s="56"/>
      <c r="AT302" s="17" t="s">
        <v>174</v>
      </c>
      <c r="AU302" s="17" t="s">
        <v>83</v>
      </c>
    </row>
    <row r="303" spans="2:65" s="1" customFormat="1" ht="224.25" x14ac:dyDescent="0.2">
      <c r="B303" s="32"/>
      <c r="D303" s="149" t="s">
        <v>810</v>
      </c>
      <c r="F303" s="196" t="s">
        <v>811</v>
      </c>
      <c r="I303" s="151"/>
      <c r="L303" s="32"/>
      <c r="M303" s="152"/>
      <c r="T303" s="56"/>
      <c r="AT303" s="17" t="s">
        <v>810</v>
      </c>
      <c r="AU303" s="17" t="s">
        <v>83</v>
      </c>
    </row>
    <row r="304" spans="2:65" s="11" customFormat="1" ht="22.9" customHeight="1" x14ac:dyDescent="0.2">
      <c r="B304" s="124"/>
      <c r="D304" s="125" t="s">
        <v>72</v>
      </c>
      <c r="E304" s="134" t="s">
        <v>216</v>
      </c>
      <c r="F304" s="134" t="s">
        <v>429</v>
      </c>
      <c r="I304" s="127"/>
      <c r="J304" s="135">
        <f>BK304</f>
        <v>0</v>
      </c>
      <c r="L304" s="124"/>
      <c r="M304" s="129"/>
      <c r="P304" s="130">
        <v>0</v>
      </c>
      <c r="R304" s="130">
        <v>0</v>
      </c>
      <c r="T304" s="131">
        <v>0</v>
      </c>
      <c r="AR304" s="125" t="s">
        <v>81</v>
      </c>
      <c r="AT304" s="132" t="s">
        <v>72</v>
      </c>
      <c r="AU304" s="132" t="s">
        <v>81</v>
      </c>
      <c r="AY304" s="125" t="s">
        <v>165</v>
      </c>
      <c r="BK304" s="133">
        <v>0</v>
      </c>
    </row>
    <row r="305" spans="2:65" s="11" customFormat="1" ht="25.9" customHeight="1" x14ac:dyDescent="0.2">
      <c r="B305" s="124"/>
      <c r="D305" s="125" t="s">
        <v>72</v>
      </c>
      <c r="E305" s="126" t="s">
        <v>544</v>
      </c>
      <c r="F305" s="126" t="s">
        <v>545</v>
      </c>
      <c r="I305" s="127"/>
      <c r="J305" s="128">
        <f>BK305</f>
        <v>0</v>
      </c>
      <c r="L305" s="124"/>
      <c r="M305" s="129"/>
      <c r="P305" s="130">
        <f>SUM(P306:P371)</f>
        <v>0</v>
      </c>
      <c r="R305" s="130">
        <f>SUM(R306:R371)</f>
        <v>0</v>
      </c>
      <c r="T305" s="131">
        <f>SUM(T306:T371)</f>
        <v>0</v>
      </c>
      <c r="AR305" s="125" t="s">
        <v>172</v>
      </c>
      <c r="AT305" s="132" t="s">
        <v>72</v>
      </c>
      <c r="AU305" s="132" t="s">
        <v>73</v>
      </c>
      <c r="AY305" s="125" t="s">
        <v>165</v>
      </c>
      <c r="BK305" s="133">
        <f>SUM(BK306:BK371)</f>
        <v>0</v>
      </c>
    </row>
    <row r="306" spans="2:65" s="1" customFormat="1" ht="44.25" customHeight="1" x14ac:dyDescent="0.2">
      <c r="B306" s="32"/>
      <c r="C306" s="136" t="s">
        <v>499</v>
      </c>
      <c r="D306" s="136" t="s">
        <v>167</v>
      </c>
      <c r="E306" s="137" t="s">
        <v>450</v>
      </c>
      <c r="F306" s="138" t="s">
        <v>451</v>
      </c>
      <c r="G306" s="139" t="s">
        <v>317</v>
      </c>
      <c r="H306" s="140">
        <v>4</v>
      </c>
      <c r="I306" s="141"/>
      <c r="J306" s="142">
        <f>ROUND(I306*H306,2)</f>
        <v>0</v>
      </c>
      <c r="K306" s="138" t="s">
        <v>171</v>
      </c>
      <c r="L306" s="32"/>
      <c r="M306" s="143" t="s">
        <v>1</v>
      </c>
      <c r="N306" s="144" t="s">
        <v>38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273</v>
      </c>
      <c r="AT306" s="147" t="s">
        <v>167</v>
      </c>
      <c r="AU306" s="147" t="s">
        <v>81</v>
      </c>
      <c r="AY306" s="17" t="s">
        <v>165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81</v>
      </c>
      <c r="BK306" s="148">
        <f>ROUND(I306*H306,2)</f>
        <v>0</v>
      </c>
      <c r="BL306" s="17" t="s">
        <v>273</v>
      </c>
      <c r="BM306" s="147" t="s">
        <v>818</v>
      </c>
    </row>
    <row r="307" spans="2:65" s="1" customFormat="1" ht="68.25" x14ac:dyDescent="0.2">
      <c r="B307" s="32"/>
      <c r="D307" s="149" t="s">
        <v>174</v>
      </c>
      <c r="F307" s="150" t="s">
        <v>453</v>
      </c>
      <c r="I307" s="151"/>
      <c r="L307" s="32"/>
      <c r="M307" s="152"/>
      <c r="T307" s="56"/>
      <c r="AT307" s="17" t="s">
        <v>174</v>
      </c>
      <c r="AU307" s="17" t="s">
        <v>81</v>
      </c>
    </row>
    <row r="308" spans="2:65" s="15" customFormat="1" x14ac:dyDescent="0.2">
      <c r="B308" s="184"/>
      <c r="D308" s="149" t="s">
        <v>176</v>
      </c>
      <c r="E308" s="185" t="s">
        <v>1</v>
      </c>
      <c r="F308" s="186" t="s">
        <v>819</v>
      </c>
      <c r="H308" s="185" t="s">
        <v>1</v>
      </c>
      <c r="I308" s="187"/>
      <c r="L308" s="184"/>
      <c r="M308" s="188"/>
      <c r="T308" s="189"/>
      <c r="AT308" s="185" t="s">
        <v>176</v>
      </c>
      <c r="AU308" s="185" t="s">
        <v>81</v>
      </c>
      <c r="AV308" s="15" t="s">
        <v>81</v>
      </c>
      <c r="AW308" s="15" t="s">
        <v>30</v>
      </c>
      <c r="AX308" s="15" t="s">
        <v>73</v>
      </c>
      <c r="AY308" s="185" t="s">
        <v>165</v>
      </c>
    </row>
    <row r="309" spans="2:65" s="12" customFormat="1" x14ac:dyDescent="0.2">
      <c r="B309" s="153"/>
      <c r="D309" s="149" t="s">
        <v>176</v>
      </c>
      <c r="E309" s="154" t="s">
        <v>1</v>
      </c>
      <c r="F309" s="155" t="s">
        <v>820</v>
      </c>
      <c r="H309" s="156">
        <v>1</v>
      </c>
      <c r="I309" s="157"/>
      <c r="L309" s="153"/>
      <c r="M309" s="158"/>
      <c r="T309" s="159"/>
      <c r="AT309" s="154" t="s">
        <v>176</v>
      </c>
      <c r="AU309" s="154" t="s">
        <v>81</v>
      </c>
      <c r="AV309" s="12" t="s">
        <v>83</v>
      </c>
      <c r="AW309" s="12" t="s">
        <v>30</v>
      </c>
      <c r="AX309" s="12" t="s">
        <v>73</v>
      </c>
      <c r="AY309" s="154" t="s">
        <v>165</v>
      </c>
    </row>
    <row r="310" spans="2:65" s="12" customFormat="1" x14ac:dyDescent="0.2">
      <c r="B310" s="153"/>
      <c r="D310" s="149" t="s">
        <v>176</v>
      </c>
      <c r="E310" s="154" t="s">
        <v>1</v>
      </c>
      <c r="F310" s="155" t="s">
        <v>821</v>
      </c>
      <c r="H310" s="156">
        <v>1</v>
      </c>
      <c r="I310" s="157"/>
      <c r="L310" s="153"/>
      <c r="M310" s="158"/>
      <c r="T310" s="159"/>
      <c r="AT310" s="154" t="s">
        <v>176</v>
      </c>
      <c r="AU310" s="154" t="s">
        <v>81</v>
      </c>
      <c r="AV310" s="12" t="s">
        <v>83</v>
      </c>
      <c r="AW310" s="12" t="s">
        <v>30</v>
      </c>
      <c r="AX310" s="12" t="s">
        <v>73</v>
      </c>
      <c r="AY310" s="154" t="s">
        <v>165</v>
      </c>
    </row>
    <row r="311" spans="2:65" s="15" customFormat="1" x14ac:dyDescent="0.2">
      <c r="B311" s="184"/>
      <c r="D311" s="149" t="s">
        <v>176</v>
      </c>
      <c r="E311" s="185" t="s">
        <v>1</v>
      </c>
      <c r="F311" s="186" t="s">
        <v>822</v>
      </c>
      <c r="H311" s="185" t="s">
        <v>1</v>
      </c>
      <c r="I311" s="187"/>
      <c r="L311" s="184"/>
      <c r="M311" s="188"/>
      <c r="T311" s="189"/>
      <c r="AT311" s="185" t="s">
        <v>176</v>
      </c>
      <c r="AU311" s="185" t="s">
        <v>81</v>
      </c>
      <c r="AV311" s="15" t="s">
        <v>81</v>
      </c>
      <c r="AW311" s="15" t="s">
        <v>30</v>
      </c>
      <c r="AX311" s="15" t="s">
        <v>73</v>
      </c>
      <c r="AY311" s="185" t="s">
        <v>165</v>
      </c>
    </row>
    <row r="312" spans="2:65" s="12" customFormat="1" x14ac:dyDescent="0.2">
      <c r="B312" s="153"/>
      <c r="D312" s="149" t="s">
        <v>176</v>
      </c>
      <c r="E312" s="154" t="s">
        <v>1</v>
      </c>
      <c r="F312" s="155" t="s">
        <v>823</v>
      </c>
      <c r="H312" s="156">
        <v>1</v>
      </c>
      <c r="I312" s="157"/>
      <c r="L312" s="153"/>
      <c r="M312" s="158"/>
      <c r="T312" s="159"/>
      <c r="AT312" s="154" t="s">
        <v>176</v>
      </c>
      <c r="AU312" s="154" t="s">
        <v>81</v>
      </c>
      <c r="AV312" s="12" t="s">
        <v>83</v>
      </c>
      <c r="AW312" s="12" t="s">
        <v>30</v>
      </c>
      <c r="AX312" s="12" t="s">
        <v>73</v>
      </c>
      <c r="AY312" s="154" t="s">
        <v>165</v>
      </c>
    </row>
    <row r="313" spans="2:65" s="12" customFormat="1" x14ac:dyDescent="0.2">
      <c r="B313" s="153"/>
      <c r="D313" s="149" t="s">
        <v>176</v>
      </c>
      <c r="E313" s="154" t="s">
        <v>1</v>
      </c>
      <c r="F313" s="155" t="s">
        <v>824</v>
      </c>
      <c r="H313" s="156">
        <v>1</v>
      </c>
      <c r="I313" s="157"/>
      <c r="L313" s="153"/>
      <c r="M313" s="158"/>
      <c r="T313" s="159"/>
      <c r="AT313" s="154" t="s">
        <v>176</v>
      </c>
      <c r="AU313" s="154" t="s">
        <v>81</v>
      </c>
      <c r="AV313" s="12" t="s">
        <v>83</v>
      </c>
      <c r="AW313" s="12" t="s">
        <v>30</v>
      </c>
      <c r="AX313" s="12" t="s">
        <v>73</v>
      </c>
      <c r="AY313" s="154" t="s">
        <v>165</v>
      </c>
    </row>
    <row r="314" spans="2:65" s="13" customFormat="1" x14ac:dyDescent="0.2">
      <c r="B314" s="160"/>
      <c r="D314" s="149" t="s">
        <v>176</v>
      </c>
      <c r="E314" s="161" t="s">
        <v>1</v>
      </c>
      <c r="F314" s="162" t="s">
        <v>189</v>
      </c>
      <c r="H314" s="163">
        <v>4</v>
      </c>
      <c r="I314" s="164"/>
      <c r="L314" s="160"/>
      <c r="M314" s="165"/>
      <c r="T314" s="166"/>
      <c r="AT314" s="161" t="s">
        <v>176</v>
      </c>
      <c r="AU314" s="161" t="s">
        <v>81</v>
      </c>
      <c r="AV314" s="13" t="s">
        <v>172</v>
      </c>
      <c r="AW314" s="13" t="s">
        <v>30</v>
      </c>
      <c r="AX314" s="13" t="s">
        <v>81</v>
      </c>
      <c r="AY314" s="161" t="s">
        <v>165</v>
      </c>
    </row>
    <row r="315" spans="2:65" s="1" customFormat="1" ht="49.15" customHeight="1" x14ac:dyDescent="0.2">
      <c r="B315" s="32"/>
      <c r="C315" s="136" t="s">
        <v>504</v>
      </c>
      <c r="D315" s="136" t="s">
        <v>167</v>
      </c>
      <c r="E315" s="137" t="s">
        <v>457</v>
      </c>
      <c r="F315" s="138" t="s">
        <v>458</v>
      </c>
      <c r="G315" s="139" t="s">
        <v>317</v>
      </c>
      <c r="H315" s="140">
        <v>11</v>
      </c>
      <c r="I315" s="141"/>
      <c r="J315" s="142">
        <f>ROUND(I315*H315,2)</f>
        <v>0</v>
      </c>
      <c r="K315" s="138" t="s">
        <v>171</v>
      </c>
      <c r="L315" s="32"/>
      <c r="M315" s="143" t="s">
        <v>1</v>
      </c>
      <c r="N315" s="144" t="s">
        <v>38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273</v>
      </c>
      <c r="AT315" s="147" t="s">
        <v>167</v>
      </c>
      <c r="AU315" s="147" t="s">
        <v>81</v>
      </c>
      <c r="AY315" s="17" t="s">
        <v>165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7" t="s">
        <v>81</v>
      </c>
      <c r="BK315" s="148">
        <f>ROUND(I315*H315,2)</f>
        <v>0</v>
      </c>
      <c r="BL315" s="17" t="s">
        <v>273</v>
      </c>
      <c r="BM315" s="147" t="s">
        <v>825</v>
      </c>
    </row>
    <row r="316" spans="2:65" s="1" customFormat="1" ht="68.25" x14ac:dyDescent="0.2">
      <c r="B316" s="32"/>
      <c r="D316" s="149" t="s">
        <v>174</v>
      </c>
      <c r="F316" s="150" t="s">
        <v>460</v>
      </c>
      <c r="I316" s="151"/>
      <c r="L316" s="32"/>
      <c r="M316" s="152"/>
      <c r="T316" s="56"/>
      <c r="AT316" s="17" t="s">
        <v>174</v>
      </c>
      <c r="AU316" s="17" t="s">
        <v>81</v>
      </c>
    </row>
    <row r="317" spans="2:65" s="15" customFormat="1" x14ac:dyDescent="0.2">
      <c r="B317" s="184"/>
      <c r="D317" s="149" t="s">
        <v>176</v>
      </c>
      <c r="E317" s="185" t="s">
        <v>1</v>
      </c>
      <c r="F317" s="186" t="s">
        <v>822</v>
      </c>
      <c r="H317" s="185" t="s">
        <v>1</v>
      </c>
      <c r="I317" s="187"/>
      <c r="L317" s="184"/>
      <c r="M317" s="188"/>
      <c r="T317" s="189"/>
      <c r="AT317" s="185" t="s">
        <v>176</v>
      </c>
      <c r="AU317" s="185" t="s">
        <v>81</v>
      </c>
      <c r="AV317" s="15" t="s">
        <v>81</v>
      </c>
      <c r="AW317" s="15" t="s">
        <v>30</v>
      </c>
      <c r="AX317" s="15" t="s">
        <v>73</v>
      </c>
      <c r="AY317" s="185" t="s">
        <v>165</v>
      </c>
    </row>
    <row r="318" spans="2:65" s="12" customFormat="1" x14ac:dyDescent="0.2">
      <c r="B318" s="153"/>
      <c r="D318" s="149" t="s">
        <v>176</v>
      </c>
      <c r="E318" s="154" t="s">
        <v>1</v>
      </c>
      <c r="F318" s="155" t="s">
        <v>826</v>
      </c>
      <c r="H318" s="156">
        <v>2</v>
      </c>
      <c r="I318" s="157"/>
      <c r="L318" s="153"/>
      <c r="M318" s="158"/>
      <c r="T318" s="159"/>
      <c r="AT318" s="154" t="s">
        <v>176</v>
      </c>
      <c r="AU318" s="154" t="s">
        <v>81</v>
      </c>
      <c r="AV318" s="12" t="s">
        <v>83</v>
      </c>
      <c r="AW318" s="12" t="s">
        <v>30</v>
      </c>
      <c r="AX318" s="12" t="s">
        <v>73</v>
      </c>
      <c r="AY318" s="154" t="s">
        <v>165</v>
      </c>
    </row>
    <row r="319" spans="2:65" s="12" customFormat="1" x14ac:dyDescent="0.2">
      <c r="B319" s="153"/>
      <c r="D319" s="149" t="s">
        <v>176</v>
      </c>
      <c r="E319" s="154" t="s">
        <v>1</v>
      </c>
      <c r="F319" s="155" t="s">
        <v>827</v>
      </c>
      <c r="H319" s="156">
        <v>9</v>
      </c>
      <c r="I319" s="157"/>
      <c r="L319" s="153"/>
      <c r="M319" s="158"/>
      <c r="T319" s="159"/>
      <c r="AT319" s="154" t="s">
        <v>176</v>
      </c>
      <c r="AU319" s="154" t="s">
        <v>81</v>
      </c>
      <c r="AV319" s="12" t="s">
        <v>83</v>
      </c>
      <c r="AW319" s="12" t="s">
        <v>30</v>
      </c>
      <c r="AX319" s="12" t="s">
        <v>73</v>
      </c>
      <c r="AY319" s="154" t="s">
        <v>165</v>
      </c>
    </row>
    <row r="320" spans="2:65" s="13" customFormat="1" x14ac:dyDescent="0.2">
      <c r="B320" s="160"/>
      <c r="D320" s="149" t="s">
        <v>176</v>
      </c>
      <c r="E320" s="161" t="s">
        <v>1</v>
      </c>
      <c r="F320" s="162" t="s">
        <v>189</v>
      </c>
      <c r="H320" s="163">
        <v>11</v>
      </c>
      <c r="I320" s="164"/>
      <c r="L320" s="160"/>
      <c r="M320" s="165"/>
      <c r="T320" s="166"/>
      <c r="AT320" s="161" t="s">
        <v>176</v>
      </c>
      <c r="AU320" s="161" t="s">
        <v>81</v>
      </c>
      <c r="AV320" s="13" t="s">
        <v>172</v>
      </c>
      <c r="AW320" s="13" t="s">
        <v>30</v>
      </c>
      <c r="AX320" s="13" t="s">
        <v>81</v>
      </c>
      <c r="AY320" s="161" t="s">
        <v>165</v>
      </c>
    </row>
    <row r="321" spans="2:65" s="1" customFormat="1" ht="37.9" customHeight="1" x14ac:dyDescent="0.2">
      <c r="B321" s="32"/>
      <c r="C321" s="136" t="s">
        <v>508</v>
      </c>
      <c r="D321" s="136" t="s">
        <v>167</v>
      </c>
      <c r="E321" s="137" t="s">
        <v>271</v>
      </c>
      <c r="F321" s="138" t="s">
        <v>272</v>
      </c>
      <c r="G321" s="139" t="s">
        <v>238</v>
      </c>
      <c r="H321" s="140">
        <v>1108.643</v>
      </c>
      <c r="I321" s="141"/>
      <c r="J321" s="142">
        <f>ROUND(I321*H321,2)</f>
        <v>0</v>
      </c>
      <c r="K321" s="138" t="s">
        <v>171</v>
      </c>
      <c r="L321" s="32"/>
      <c r="M321" s="143" t="s">
        <v>1</v>
      </c>
      <c r="N321" s="144" t="s">
        <v>38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273</v>
      </c>
      <c r="AT321" s="147" t="s">
        <v>167</v>
      </c>
      <c r="AU321" s="147" t="s">
        <v>81</v>
      </c>
      <c r="AY321" s="17" t="s">
        <v>165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81</v>
      </c>
      <c r="BK321" s="148">
        <f>ROUND(I321*H321,2)</f>
        <v>0</v>
      </c>
      <c r="BL321" s="17" t="s">
        <v>273</v>
      </c>
      <c r="BM321" s="147" t="s">
        <v>828</v>
      </c>
    </row>
    <row r="322" spans="2:65" s="1" customFormat="1" ht="68.25" x14ac:dyDescent="0.2">
      <c r="B322" s="32"/>
      <c r="D322" s="149" t="s">
        <v>174</v>
      </c>
      <c r="F322" s="150" t="s">
        <v>275</v>
      </c>
      <c r="I322" s="151"/>
      <c r="L322" s="32"/>
      <c r="M322" s="152"/>
      <c r="T322" s="56"/>
      <c r="AT322" s="17" t="s">
        <v>174</v>
      </c>
      <c r="AU322" s="17" t="s">
        <v>81</v>
      </c>
    </row>
    <row r="323" spans="2:65" s="15" customFormat="1" x14ac:dyDescent="0.2">
      <c r="B323" s="184"/>
      <c r="D323" s="149" t="s">
        <v>176</v>
      </c>
      <c r="E323" s="185" t="s">
        <v>1</v>
      </c>
      <c r="F323" s="186" t="s">
        <v>829</v>
      </c>
      <c r="H323" s="185" t="s">
        <v>1</v>
      </c>
      <c r="I323" s="187"/>
      <c r="L323" s="184"/>
      <c r="M323" s="188"/>
      <c r="T323" s="189"/>
      <c r="AT323" s="185" t="s">
        <v>176</v>
      </c>
      <c r="AU323" s="185" t="s">
        <v>81</v>
      </c>
      <c r="AV323" s="15" t="s">
        <v>81</v>
      </c>
      <c r="AW323" s="15" t="s">
        <v>30</v>
      </c>
      <c r="AX323" s="15" t="s">
        <v>73</v>
      </c>
      <c r="AY323" s="185" t="s">
        <v>165</v>
      </c>
    </row>
    <row r="324" spans="2:65" s="12" customFormat="1" x14ac:dyDescent="0.2">
      <c r="B324" s="153"/>
      <c r="D324" s="149" t="s">
        <v>176</v>
      </c>
      <c r="E324" s="154" t="s">
        <v>1</v>
      </c>
      <c r="F324" s="155" t="s">
        <v>830</v>
      </c>
      <c r="H324" s="156">
        <v>0.72</v>
      </c>
      <c r="I324" s="157"/>
      <c r="L324" s="153"/>
      <c r="M324" s="158"/>
      <c r="T324" s="159"/>
      <c r="AT324" s="154" t="s">
        <v>176</v>
      </c>
      <c r="AU324" s="154" t="s">
        <v>81</v>
      </c>
      <c r="AV324" s="12" t="s">
        <v>83</v>
      </c>
      <c r="AW324" s="12" t="s">
        <v>30</v>
      </c>
      <c r="AX324" s="12" t="s">
        <v>73</v>
      </c>
      <c r="AY324" s="154" t="s">
        <v>165</v>
      </c>
    </row>
    <row r="325" spans="2:65" s="12" customFormat="1" x14ac:dyDescent="0.2">
      <c r="B325" s="153"/>
      <c r="D325" s="149" t="s">
        <v>176</v>
      </c>
      <c r="E325" s="154" t="s">
        <v>1</v>
      </c>
      <c r="F325" s="155" t="s">
        <v>831</v>
      </c>
      <c r="H325" s="156">
        <v>45.98</v>
      </c>
      <c r="I325" s="157"/>
      <c r="L325" s="153"/>
      <c r="M325" s="158"/>
      <c r="T325" s="159"/>
      <c r="AT325" s="154" t="s">
        <v>176</v>
      </c>
      <c r="AU325" s="154" t="s">
        <v>81</v>
      </c>
      <c r="AV325" s="12" t="s">
        <v>83</v>
      </c>
      <c r="AW325" s="12" t="s">
        <v>30</v>
      </c>
      <c r="AX325" s="12" t="s">
        <v>73</v>
      </c>
      <c r="AY325" s="154" t="s">
        <v>165</v>
      </c>
    </row>
    <row r="326" spans="2:65" s="12" customFormat="1" ht="22.5" x14ac:dyDescent="0.2">
      <c r="B326" s="153"/>
      <c r="D326" s="149" t="s">
        <v>176</v>
      </c>
      <c r="E326" s="154" t="s">
        <v>1</v>
      </c>
      <c r="F326" s="155" t="s">
        <v>832</v>
      </c>
      <c r="H326" s="156">
        <v>418.41</v>
      </c>
      <c r="I326" s="157"/>
      <c r="L326" s="153"/>
      <c r="M326" s="158"/>
      <c r="T326" s="159"/>
      <c r="AT326" s="154" t="s">
        <v>176</v>
      </c>
      <c r="AU326" s="154" t="s">
        <v>81</v>
      </c>
      <c r="AV326" s="12" t="s">
        <v>83</v>
      </c>
      <c r="AW326" s="12" t="s">
        <v>30</v>
      </c>
      <c r="AX326" s="12" t="s">
        <v>73</v>
      </c>
      <c r="AY326" s="154" t="s">
        <v>165</v>
      </c>
    </row>
    <row r="327" spans="2:65" s="15" customFormat="1" x14ac:dyDescent="0.2">
      <c r="B327" s="184"/>
      <c r="D327" s="149" t="s">
        <v>176</v>
      </c>
      <c r="E327" s="185" t="s">
        <v>1</v>
      </c>
      <c r="F327" s="186" t="s">
        <v>833</v>
      </c>
      <c r="H327" s="185" t="s">
        <v>1</v>
      </c>
      <c r="I327" s="187"/>
      <c r="L327" s="184"/>
      <c r="M327" s="188"/>
      <c r="T327" s="189"/>
      <c r="AT327" s="185" t="s">
        <v>176</v>
      </c>
      <c r="AU327" s="185" t="s">
        <v>81</v>
      </c>
      <c r="AV327" s="15" t="s">
        <v>81</v>
      </c>
      <c r="AW327" s="15" t="s">
        <v>30</v>
      </c>
      <c r="AX327" s="15" t="s">
        <v>73</v>
      </c>
      <c r="AY327" s="185" t="s">
        <v>165</v>
      </c>
    </row>
    <row r="328" spans="2:65" s="12" customFormat="1" ht="22.5" x14ac:dyDescent="0.2">
      <c r="B328" s="153"/>
      <c r="D328" s="149" t="s">
        <v>176</v>
      </c>
      <c r="E328" s="154" t="s">
        <v>1</v>
      </c>
      <c r="F328" s="155" t="s">
        <v>834</v>
      </c>
      <c r="H328" s="156">
        <v>134.9</v>
      </c>
      <c r="I328" s="157"/>
      <c r="L328" s="153"/>
      <c r="M328" s="158"/>
      <c r="T328" s="159"/>
      <c r="AT328" s="154" t="s">
        <v>176</v>
      </c>
      <c r="AU328" s="154" t="s">
        <v>81</v>
      </c>
      <c r="AV328" s="12" t="s">
        <v>83</v>
      </c>
      <c r="AW328" s="12" t="s">
        <v>30</v>
      </c>
      <c r="AX328" s="12" t="s">
        <v>73</v>
      </c>
      <c r="AY328" s="154" t="s">
        <v>165</v>
      </c>
    </row>
    <row r="329" spans="2:65" s="15" customFormat="1" x14ac:dyDescent="0.2">
      <c r="B329" s="184"/>
      <c r="D329" s="149" t="s">
        <v>176</v>
      </c>
      <c r="E329" s="185" t="s">
        <v>1</v>
      </c>
      <c r="F329" s="186" t="s">
        <v>835</v>
      </c>
      <c r="H329" s="185" t="s">
        <v>1</v>
      </c>
      <c r="I329" s="187"/>
      <c r="L329" s="184"/>
      <c r="M329" s="188"/>
      <c r="T329" s="189"/>
      <c r="AT329" s="185" t="s">
        <v>176</v>
      </c>
      <c r="AU329" s="185" t="s">
        <v>81</v>
      </c>
      <c r="AV329" s="15" t="s">
        <v>81</v>
      </c>
      <c r="AW329" s="15" t="s">
        <v>30</v>
      </c>
      <c r="AX329" s="15" t="s">
        <v>73</v>
      </c>
      <c r="AY329" s="185" t="s">
        <v>165</v>
      </c>
    </row>
    <row r="330" spans="2:65" s="12" customFormat="1" x14ac:dyDescent="0.2">
      <c r="B330" s="153"/>
      <c r="D330" s="149" t="s">
        <v>176</v>
      </c>
      <c r="E330" s="154" t="s">
        <v>1</v>
      </c>
      <c r="F330" s="155" t="s">
        <v>836</v>
      </c>
      <c r="H330" s="156">
        <v>36.814999999999998</v>
      </c>
      <c r="I330" s="157"/>
      <c r="L330" s="153"/>
      <c r="M330" s="158"/>
      <c r="T330" s="159"/>
      <c r="AT330" s="154" t="s">
        <v>176</v>
      </c>
      <c r="AU330" s="154" t="s">
        <v>81</v>
      </c>
      <c r="AV330" s="12" t="s">
        <v>83</v>
      </c>
      <c r="AW330" s="12" t="s">
        <v>30</v>
      </c>
      <c r="AX330" s="12" t="s">
        <v>73</v>
      </c>
      <c r="AY330" s="154" t="s">
        <v>165</v>
      </c>
    </row>
    <row r="331" spans="2:65" s="12" customFormat="1" x14ac:dyDescent="0.2">
      <c r="B331" s="153"/>
      <c r="D331" s="149" t="s">
        <v>176</v>
      </c>
      <c r="E331" s="154" t="s">
        <v>1</v>
      </c>
      <c r="F331" s="155" t="s">
        <v>837</v>
      </c>
      <c r="H331" s="156">
        <v>2.16</v>
      </c>
      <c r="I331" s="157"/>
      <c r="L331" s="153"/>
      <c r="M331" s="158"/>
      <c r="T331" s="159"/>
      <c r="AT331" s="154" t="s">
        <v>176</v>
      </c>
      <c r="AU331" s="154" t="s">
        <v>81</v>
      </c>
      <c r="AV331" s="12" t="s">
        <v>83</v>
      </c>
      <c r="AW331" s="12" t="s">
        <v>30</v>
      </c>
      <c r="AX331" s="12" t="s">
        <v>73</v>
      </c>
      <c r="AY331" s="154" t="s">
        <v>165</v>
      </c>
    </row>
    <row r="332" spans="2:65" s="12" customFormat="1" x14ac:dyDescent="0.2">
      <c r="B332" s="153"/>
      <c r="D332" s="149" t="s">
        <v>176</v>
      </c>
      <c r="E332" s="154" t="s">
        <v>1</v>
      </c>
      <c r="F332" s="155" t="s">
        <v>838</v>
      </c>
      <c r="H332" s="156">
        <v>401.43200000000002</v>
      </c>
      <c r="I332" s="157"/>
      <c r="L332" s="153"/>
      <c r="M332" s="158"/>
      <c r="T332" s="159"/>
      <c r="AT332" s="154" t="s">
        <v>176</v>
      </c>
      <c r="AU332" s="154" t="s">
        <v>81</v>
      </c>
      <c r="AV332" s="12" t="s">
        <v>83</v>
      </c>
      <c r="AW332" s="12" t="s">
        <v>30</v>
      </c>
      <c r="AX332" s="12" t="s">
        <v>73</v>
      </c>
      <c r="AY332" s="154" t="s">
        <v>165</v>
      </c>
    </row>
    <row r="333" spans="2:65" s="12" customFormat="1" x14ac:dyDescent="0.2">
      <c r="B333" s="153"/>
      <c r="D333" s="149" t="s">
        <v>176</v>
      </c>
      <c r="E333" s="154" t="s">
        <v>1</v>
      </c>
      <c r="F333" s="155" t="s">
        <v>839</v>
      </c>
      <c r="H333" s="156">
        <v>0.54700000000000004</v>
      </c>
      <c r="I333" s="157"/>
      <c r="L333" s="153"/>
      <c r="M333" s="158"/>
      <c r="T333" s="159"/>
      <c r="AT333" s="154" t="s">
        <v>176</v>
      </c>
      <c r="AU333" s="154" t="s">
        <v>81</v>
      </c>
      <c r="AV333" s="12" t="s">
        <v>83</v>
      </c>
      <c r="AW333" s="12" t="s">
        <v>30</v>
      </c>
      <c r="AX333" s="12" t="s">
        <v>73</v>
      </c>
      <c r="AY333" s="154" t="s">
        <v>165</v>
      </c>
    </row>
    <row r="334" spans="2:65" s="12" customFormat="1" x14ac:dyDescent="0.2">
      <c r="B334" s="153"/>
      <c r="D334" s="149" t="s">
        <v>176</v>
      </c>
      <c r="E334" s="154" t="s">
        <v>1</v>
      </c>
      <c r="F334" s="155" t="s">
        <v>840</v>
      </c>
      <c r="H334" s="156">
        <v>22.04</v>
      </c>
      <c r="I334" s="157"/>
      <c r="L334" s="153"/>
      <c r="M334" s="158"/>
      <c r="T334" s="159"/>
      <c r="AT334" s="154" t="s">
        <v>176</v>
      </c>
      <c r="AU334" s="154" t="s">
        <v>81</v>
      </c>
      <c r="AV334" s="12" t="s">
        <v>83</v>
      </c>
      <c r="AW334" s="12" t="s">
        <v>30</v>
      </c>
      <c r="AX334" s="12" t="s">
        <v>73</v>
      </c>
      <c r="AY334" s="154" t="s">
        <v>165</v>
      </c>
    </row>
    <row r="335" spans="2:65" s="12" customFormat="1" x14ac:dyDescent="0.2">
      <c r="B335" s="153"/>
      <c r="D335" s="149" t="s">
        <v>176</v>
      </c>
      <c r="E335" s="154" t="s">
        <v>1</v>
      </c>
      <c r="F335" s="155" t="s">
        <v>841</v>
      </c>
      <c r="H335" s="156">
        <v>45.639000000000003</v>
      </c>
      <c r="I335" s="157"/>
      <c r="L335" s="153"/>
      <c r="M335" s="158"/>
      <c r="T335" s="159"/>
      <c r="AT335" s="154" t="s">
        <v>176</v>
      </c>
      <c r="AU335" s="154" t="s">
        <v>81</v>
      </c>
      <c r="AV335" s="12" t="s">
        <v>83</v>
      </c>
      <c r="AW335" s="12" t="s">
        <v>30</v>
      </c>
      <c r="AX335" s="12" t="s">
        <v>73</v>
      </c>
      <c r="AY335" s="154" t="s">
        <v>165</v>
      </c>
    </row>
    <row r="336" spans="2:65" s="13" customFormat="1" x14ac:dyDescent="0.2">
      <c r="B336" s="160"/>
      <c r="D336" s="149" t="s">
        <v>176</v>
      </c>
      <c r="E336" s="161" t="s">
        <v>1</v>
      </c>
      <c r="F336" s="162" t="s">
        <v>189</v>
      </c>
      <c r="H336" s="163">
        <v>1108.6429999999998</v>
      </c>
      <c r="I336" s="164"/>
      <c r="L336" s="160"/>
      <c r="M336" s="165"/>
      <c r="T336" s="166"/>
      <c r="AT336" s="161" t="s">
        <v>176</v>
      </c>
      <c r="AU336" s="161" t="s">
        <v>81</v>
      </c>
      <c r="AV336" s="13" t="s">
        <v>172</v>
      </c>
      <c r="AW336" s="13" t="s">
        <v>30</v>
      </c>
      <c r="AX336" s="13" t="s">
        <v>81</v>
      </c>
      <c r="AY336" s="161" t="s">
        <v>165</v>
      </c>
    </row>
    <row r="337" spans="2:65" s="1" customFormat="1" ht="44.25" customHeight="1" x14ac:dyDescent="0.2">
      <c r="B337" s="32"/>
      <c r="C337" s="136" t="s">
        <v>513</v>
      </c>
      <c r="D337" s="136" t="s">
        <v>167</v>
      </c>
      <c r="E337" s="137" t="s">
        <v>279</v>
      </c>
      <c r="F337" s="138" t="s">
        <v>280</v>
      </c>
      <c r="G337" s="139" t="s">
        <v>238</v>
      </c>
      <c r="H337" s="140">
        <v>925.98800000000006</v>
      </c>
      <c r="I337" s="141"/>
      <c r="J337" s="142">
        <f>ROUND(I337*H337,2)</f>
        <v>0</v>
      </c>
      <c r="K337" s="138" t="s">
        <v>171</v>
      </c>
      <c r="L337" s="32"/>
      <c r="M337" s="143" t="s">
        <v>1</v>
      </c>
      <c r="N337" s="144" t="s">
        <v>38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273</v>
      </c>
      <c r="AT337" s="147" t="s">
        <v>167</v>
      </c>
      <c r="AU337" s="147" t="s">
        <v>81</v>
      </c>
      <c r="AY337" s="17" t="s">
        <v>165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81</v>
      </c>
      <c r="BK337" s="148">
        <f>ROUND(I337*H337,2)</f>
        <v>0</v>
      </c>
      <c r="BL337" s="17" t="s">
        <v>273</v>
      </c>
      <c r="BM337" s="147" t="s">
        <v>842</v>
      </c>
    </row>
    <row r="338" spans="2:65" s="1" customFormat="1" ht="68.25" x14ac:dyDescent="0.2">
      <c r="B338" s="32"/>
      <c r="D338" s="149" t="s">
        <v>174</v>
      </c>
      <c r="F338" s="150" t="s">
        <v>282</v>
      </c>
      <c r="I338" s="151"/>
      <c r="L338" s="32"/>
      <c r="M338" s="152"/>
      <c r="T338" s="56"/>
      <c r="AT338" s="17" t="s">
        <v>174</v>
      </c>
      <c r="AU338" s="17" t="s">
        <v>81</v>
      </c>
    </row>
    <row r="339" spans="2:65" s="15" customFormat="1" x14ac:dyDescent="0.2">
      <c r="B339" s="184"/>
      <c r="D339" s="149" t="s">
        <v>176</v>
      </c>
      <c r="E339" s="185" t="s">
        <v>1</v>
      </c>
      <c r="F339" s="186" t="s">
        <v>835</v>
      </c>
      <c r="H339" s="185" t="s">
        <v>1</v>
      </c>
      <c r="I339" s="187"/>
      <c r="L339" s="184"/>
      <c r="M339" s="188"/>
      <c r="T339" s="189"/>
      <c r="AT339" s="185" t="s">
        <v>176</v>
      </c>
      <c r="AU339" s="185" t="s">
        <v>81</v>
      </c>
      <c r="AV339" s="15" t="s">
        <v>81</v>
      </c>
      <c r="AW339" s="15" t="s">
        <v>30</v>
      </c>
      <c r="AX339" s="15" t="s">
        <v>73</v>
      </c>
      <c r="AY339" s="185" t="s">
        <v>165</v>
      </c>
    </row>
    <row r="340" spans="2:65" s="12" customFormat="1" x14ac:dyDescent="0.2">
      <c r="B340" s="153"/>
      <c r="D340" s="149" t="s">
        <v>176</v>
      </c>
      <c r="E340" s="154" t="s">
        <v>1</v>
      </c>
      <c r="F340" s="155" t="s">
        <v>843</v>
      </c>
      <c r="H340" s="156">
        <v>73.63</v>
      </c>
      <c r="I340" s="157"/>
      <c r="L340" s="153"/>
      <c r="M340" s="158"/>
      <c r="T340" s="159"/>
      <c r="AT340" s="154" t="s">
        <v>176</v>
      </c>
      <c r="AU340" s="154" t="s">
        <v>81</v>
      </c>
      <c r="AV340" s="12" t="s">
        <v>83</v>
      </c>
      <c r="AW340" s="12" t="s">
        <v>30</v>
      </c>
      <c r="AX340" s="12" t="s">
        <v>73</v>
      </c>
      <c r="AY340" s="154" t="s">
        <v>165</v>
      </c>
    </row>
    <row r="341" spans="2:65" s="12" customFormat="1" x14ac:dyDescent="0.2">
      <c r="B341" s="153"/>
      <c r="D341" s="149" t="s">
        <v>176</v>
      </c>
      <c r="E341" s="154" t="s">
        <v>1</v>
      </c>
      <c r="F341" s="155" t="s">
        <v>844</v>
      </c>
      <c r="H341" s="156">
        <v>4.32</v>
      </c>
      <c r="I341" s="157"/>
      <c r="L341" s="153"/>
      <c r="M341" s="158"/>
      <c r="T341" s="159"/>
      <c r="AT341" s="154" t="s">
        <v>176</v>
      </c>
      <c r="AU341" s="154" t="s">
        <v>81</v>
      </c>
      <c r="AV341" s="12" t="s">
        <v>83</v>
      </c>
      <c r="AW341" s="12" t="s">
        <v>30</v>
      </c>
      <c r="AX341" s="12" t="s">
        <v>73</v>
      </c>
      <c r="AY341" s="154" t="s">
        <v>165</v>
      </c>
    </row>
    <row r="342" spans="2:65" s="12" customFormat="1" x14ac:dyDescent="0.2">
      <c r="B342" s="153"/>
      <c r="D342" s="149" t="s">
        <v>176</v>
      </c>
      <c r="E342" s="154" t="s">
        <v>1</v>
      </c>
      <c r="F342" s="155" t="s">
        <v>845</v>
      </c>
      <c r="H342" s="156">
        <v>802.86400000000003</v>
      </c>
      <c r="I342" s="157"/>
      <c r="L342" s="153"/>
      <c r="M342" s="158"/>
      <c r="T342" s="159"/>
      <c r="AT342" s="154" t="s">
        <v>176</v>
      </c>
      <c r="AU342" s="154" t="s">
        <v>81</v>
      </c>
      <c r="AV342" s="12" t="s">
        <v>83</v>
      </c>
      <c r="AW342" s="12" t="s">
        <v>30</v>
      </c>
      <c r="AX342" s="12" t="s">
        <v>73</v>
      </c>
      <c r="AY342" s="154" t="s">
        <v>165</v>
      </c>
    </row>
    <row r="343" spans="2:65" s="12" customFormat="1" x14ac:dyDescent="0.2">
      <c r="B343" s="153"/>
      <c r="D343" s="149" t="s">
        <v>176</v>
      </c>
      <c r="E343" s="154" t="s">
        <v>1</v>
      </c>
      <c r="F343" s="155" t="s">
        <v>846</v>
      </c>
      <c r="H343" s="156">
        <v>1.0940000000000001</v>
      </c>
      <c r="I343" s="157"/>
      <c r="L343" s="153"/>
      <c r="M343" s="158"/>
      <c r="T343" s="159"/>
      <c r="AT343" s="154" t="s">
        <v>176</v>
      </c>
      <c r="AU343" s="154" t="s">
        <v>81</v>
      </c>
      <c r="AV343" s="12" t="s">
        <v>83</v>
      </c>
      <c r="AW343" s="12" t="s">
        <v>30</v>
      </c>
      <c r="AX343" s="12" t="s">
        <v>73</v>
      </c>
      <c r="AY343" s="154" t="s">
        <v>165</v>
      </c>
    </row>
    <row r="344" spans="2:65" s="12" customFormat="1" x14ac:dyDescent="0.2">
      <c r="B344" s="153"/>
      <c r="D344" s="149" t="s">
        <v>176</v>
      </c>
      <c r="E344" s="154" t="s">
        <v>1</v>
      </c>
      <c r="F344" s="155" t="s">
        <v>847</v>
      </c>
      <c r="H344" s="156">
        <v>44.08</v>
      </c>
      <c r="I344" s="157"/>
      <c r="L344" s="153"/>
      <c r="M344" s="158"/>
      <c r="T344" s="159"/>
      <c r="AT344" s="154" t="s">
        <v>176</v>
      </c>
      <c r="AU344" s="154" t="s">
        <v>81</v>
      </c>
      <c r="AV344" s="12" t="s">
        <v>83</v>
      </c>
      <c r="AW344" s="12" t="s">
        <v>30</v>
      </c>
      <c r="AX344" s="12" t="s">
        <v>73</v>
      </c>
      <c r="AY344" s="154" t="s">
        <v>165</v>
      </c>
    </row>
    <row r="345" spans="2:65" s="13" customFormat="1" x14ac:dyDescent="0.2">
      <c r="B345" s="160"/>
      <c r="D345" s="149" t="s">
        <v>176</v>
      </c>
      <c r="E345" s="161" t="s">
        <v>1</v>
      </c>
      <c r="F345" s="162" t="s">
        <v>189</v>
      </c>
      <c r="H345" s="163">
        <v>925.98800000000017</v>
      </c>
      <c r="I345" s="164"/>
      <c r="L345" s="160"/>
      <c r="M345" s="165"/>
      <c r="T345" s="166"/>
      <c r="AT345" s="161" t="s">
        <v>176</v>
      </c>
      <c r="AU345" s="161" t="s">
        <v>81</v>
      </c>
      <c r="AV345" s="13" t="s">
        <v>172</v>
      </c>
      <c r="AW345" s="13" t="s">
        <v>30</v>
      </c>
      <c r="AX345" s="13" t="s">
        <v>81</v>
      </c>
      <c r="AY345" s="161" t="s">
        <v>165</v>
      </c>
    </row>
    <row r="346" spans="2:65" s="1" customFormat="1" ht="49.15" customHeight="1" x14ac:dyDescent="0.2">
      <c r="B346" s="32"/>
      <c r="C346" s="136" t="s">
        <v>519</v>
      </c>
      <c r="D346" s="136" t="s">
        <v>167</v>
      </c>
      <c r="E346" s="137" t="s">
        <v>362</v>
      </c>
      <c r="F346" s="138" t="s">
        <v>363</v>
      </c>
      <c r="G346" s="139" t="s">
        <v>238</v>
      </c>
      <c r="H346" s="140">
        <v>430.04899999999998</v>
      </c>
      <c r="I346" s="141"/>
      <c r="J346" s="142">
        <f>ROUND(I346*H346,2)</f>
        <v>0</v>
      </c>
      <c r="K346" s="138" t="s">
        <v>171</v>
      </c>
      <c r="L346" s="32"/>
      <c r="M346" s="143" t="s">
        <v>1</v>
      </c>
      <c r="N346" s="144" t="s">
        <v>38</v>
      </c>
      <c r="P346" s="145">
        <f>O346*H346</f>
        <v>0</v>
      </c>
      <c r="Q346" s="145">
        <v>0</v>
      </c>
      <c r="R346" s="145">
        <f>Q346*H346</f>
        <v>0</v>
      </c>
      <c r="S346" s="145">
        <v>0</v>
      </c>
      <c r="T346" s="146">
        <f>S346*H346</f>
        <v>0</v>
      </c>
      <c r="AR346" s="147" t="s">
        <v>273</v>
      </c>
      <c r="AT346" s="147" t="s">
        <v>167</v>
      </c>
      <c r="AU346" s="147" t="s">
        <v>81</v>
      </c>
      <c r="AY346" s="17" t="s">
        <v>165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81</v>
      </c>
      <c r="BK346" s="148">
        <f>ROUND(I346*H346,2)</f>
        <v>0</v>
      </c>
      <c r="BL346" s="17" t="s">
        <v>273</v>
      </c>
      <c r="BM346" s="147" t="s">
        <v>848</v>
      </c>
    </row>
    <row r="347" spans="2:65" s="1" customFormat="1" ht="68.25" x14ac:dyDescent="0.2">
      <c r="B347" s="32"/>
      <c r="D347" s="149" t="s">
        <v>174</v>
      </c>
      <c r="F347" s="150" t="s">
        <v>365</v>
      </c>
      <c r="I347" s="151"/>
      <c r="L347" s="32"/>
      <c r="M347" s="152"/>
      <c r="T347" s="56"/>
      <c r="AT347" s="17" t="s">
        <v>174</v>
      </c>
      <c r="AU347" s="17" t="s">
        <v>81</v>
      </c>
    </row>
    <row r="348" spans="2:65" s="15" customFormat="1" x14ac:dyDescent="0.2">
      <c r="B348" s="184"/>
      <c r="D348" s="149" t="s">
        <v>176</v>
      </c>
      <c r="E348" s="185" t="s">
        <v>1</v>
      </c>
      <c r="F348" s="186" t="s">
        <v>829</v>
      </c>
      <c r="H348" s="185" t="s">
        <v>1</v>
      </c>
      <c r="I348" s="187"/>
      <c r="L348" s="184"/>
      <c r="M348" s="188"/>
      <c r="T348" s="189"/>
      <c r="AT348" s="185" t="s">
        <v>176</v>
      </c>
      <c r="AU348" s="185" t="s">
        <v>81</v>
      </c>
      <c r="AV348" s="15" t="s">
        <v>81</v>
      </c>
      <c r="AW348" s="15" t="s">
        <v>30</v>
      </c>
      <c r="AX348" s="15" t="s">
        <v>73</v>
      </c>
      <c r="AY348" s="185" t="s">
        <v>165</v>
      </c>
    </row>
    <row r="349" spans="2:65" s="12" customFormat="1" ht="22.5" x14ac:dyDescent="0.2">
      <c r="B349" s="153"/>
      <c r="D349" s="149" t="s">
        <v>176</v>
      </c>
      <c r="E349" s="154" t="s">
        <v>1</v>
      </c>
      <c r="F349" s="155" t="s">
        <v>849</v>
      </c>
      <c r="H349" s="156">
        <v>74.736000000000004</v>
      </c>
      <c r="I349" s="157"/>
      <c r="L349" s="153"/>
      <c r="M349" s="158"/>
      <c r="T349" s="159"/>
      <c r="AT349" s="154" t="s">
        <v>176</v>
      </c>
      <c r="AU349" s="154" t="s">
        <v>81</v>
      </c>
      <c r="AV349" s="12" t="s">
        <v>83</v>
      </c>
      <c r="AW349" s="12" t="s">
        <v>30</v>
      </c>
      <c r="AX349" s="12" t="s">
        <v>73</v>
      </c>
      <c r="AY349" s="154" t="s">
        <v>165</v>
      </c>
    </row>
    <row r="350" spans="2:65" s="12" customFormat="1" ht="22.5" x14ac:dyDescent="0.2">
      <c r="B350" s="153"/>
      <c r="D350" s="149" t="s">
        <v>176</v>
      </c>
      <c r="E350" s="154" t="s">
        <v>1</v>
      </c>
      <c r="F350" s="155" t="s">
        <v>850</v>
      </c>
      <c r="H350" s="156">
        <v>2.2000000000000002</v>
      </c>
      <c r="I350" s="157"/>
      <c r="L350" s="153"/>
      <c r="M350" s="158"/>
      <c r="T350" s="159"/>
      <c r="AT350" s="154" t="s">
        <v>176</v>
      </c>
      <c r="AU350" s="154" t="s">
        <v>81</v>
      </c>
      <c r="AV350" s="12" t="s">
        <v>83</v>
      </c>
      <c r="AW350" s="12" t="s">
        <v>30</v>
      </c>
      <c r="AX350" s="12" t="s">
        <v>73</v>
      </c>
      <c r="AY350" s="154" t="s">
        <v>165</v>
      </c>
    </row>
    <row r="351" spans="2:65" s="12" customFormat="1" x14ac:dyDescent="0.2">
      <c r="B351" s="153"/>
      <c r="D351" s="149" t="s">
        <v>176</v>
      </c>
      <c r="E351" s="154" t="s">
        <v>1</v>
      </c>
      <c r="F351" s="155" t="s">
        <v>851</v>
      </c>
      <c r="H351" s="156">
        <v>0.23799999999999999</v>
      </c>
      <c r="I351" s="157"/>
      <c r="L351" s="153"/>
      <c r="M351" s="158"/>
      <c r="T351" s="159"/>
      <c r="AT351" s="154" t="s">
        <v>176</v>
      </c>
      <c r="AU351" s="154" t="s">
        <v>81</v>
      </c>
      <c r="AV351" s="12" t="s">
        <v>83</v>
      </c>
      <c r="AW351" s="12" t="s">
        <v>30</v>
      </c>
      <c r="AX351" s="12" t="s">
        <v>73</v>
      </c>
      <c r="AY351" s="154" t="s">
        <v>165</v>
      </c>
    </row>
    <row r="352" spans="2:65" s="12" customFormat="1" ht="22.5" x14ac:dyDescent="0.2">
      <c r="B352" s="153"/>
      <c r="D352" s="149" t="s">
        <v>176</v>
      </c>
      <c r="E352" s="154" t="s">
        <v>1</v>
      </c>
      <c r="F352" s="155" t="s">
        <v>852</v>
      </c>
      <c r="H352" s="156">
        <v>5.8999999999999997E-2</v>
      </c>
      <c r="I352" s="157"/>
      <c r="L352" s="153"/>
      <c r="M352" s="158"/>
      <c r="T352" s="159"/>
      <c r="AT352" s="154" t="s">
        <v>176</v>
      </c>
      <c r="AU352" s="154" t="s">
        <v>81</v>
      </c>
      <c r="AV352" s="12" t="s">
        <v>83</v>
      </c>
      <c r="AW352" s="12" t="s">
        <v>30</v>
      </c>
      <c r="AX352" s="12" t="s">
        <v>73</v>
      </c>
      <c r="AY352" s="154" t="s">
        <v>165</v>
      </c>
    </row>
    <row r="353" spans="2:65" s="15" customFormat="1" x14ac:dyDescent="0.2">
      <c r="B353" s="184"/>
      <c r="D353" s="149" t="s">
        <v>176</v>
      </c>
      <c r="E353" s="185" t="s">
        <v>1</v>
      </c>
      <c r="F353" s="186" t="s">
        <v>819</v>
      </c>
      <c r="H353" s="185" t="s">
        <v>1</v>
      </c>
      <c r="I353" s="187"/>
      <c r="L353" s="184"/>
      <c r="M353" s="188"/>
      <c r="T353" s="189"/>
      <c r="AT353" s="185" t="s">
        <v>176</v>
      </c>
      <c r="AU353" s="185" t="s">
        <v>81</v>
      </c>
      <c r="AV353" s="15" t="s">
        <v>81</v>
      </c>
      <c r="AW353" s="15" t="s">
        <v>30</v>
      </c>
      <c r="AX353" s="15" t="s">
        <v>73</v>
      </c>
      <c r="AY353" s="185" t="s">
        <v>165</v>
      </c>
    </row>
    <row r="354" spans="2:65" s="12" customFormat="1" x14ac:dyDescent="0.2">
      <c r="B354" s="153"/>
      <c r="D354" s="149" t="s">
        <v>176</v>
      </c>
      <c r="E354" s="154" t="s">
        <v>1</v>
      </c>
      <c r="F354" s="155" t="s">
        <v>853</v>
      </c>
      <c r="H354" s="156">
        <v>149.4</v>
      </c>
      <c r="I354" s="157"/>
      <c r="L354" s="153"/>
      <c r="M354" s="158"/>
      <c r="T354" s="159"/>
      <c r="AT354" s="154" t="s">
        <v>176</v>
      </c>
      <c r="AU354" s="154" t="s">
        <v>81</v>
      </c>
      <c r="AV354" s="12" t="s">
        <v>83</v>
      </c>
      <c r="AW354" s="12" t="s">
        <v>30</v>
      </c>
      <c r="AX354" s="12" t="s">
        <v>73</v>
      </c>
      <c r="AY354" s="154" t="s">
        <v>165</v>
      </c>
    </row>
    <row r="355" spans="2:65" s="15" customFormat="1" x14ac:dyDescent="0.2">
      <c r="B355" s="184"/>
      <c r="D355" s="149" t="s">
        <v>176</v>
      </c>
      <c r="E355" s="185" t="s">
        <v>1</v>
      </c>
      <c r="F355" s="186" t="s">
        <v>822</v>
      </c>
      <c r="H355" s="185" t="s">
        <v>1</v>
      </c>
      <c r="I355" s="187"/>
      <c r="L355" s="184"/>
      <c r="M355" s="188"/>
      <c r="T355" s="189"/>
      <c r="AT355" s="185" t="s">
        <v>176</v>
      </c>
      <c r="AU355" s="185" t="s">
        <v>81</v>
      </c>
      <c r="AV355" s="15" t="s">
        <v>81</v>
      </c>
      <c r="AW355" s="15" t="s">
        <v>30</v>
      </c>
      <c r="AX355" s="15" t="s">
        <v>73</v>
      </c>
      <c r="AY355" s="185" t="s">
        <v>165</v>
      </c>
    </row>
    <row r="356" spans="2:65" s="12" customFormat="1" x14ac:dyDescent="0.2">
      <c r="B356" s="153"/>
      <c r="D356" s="149" t="s">
        <v>176</v>
      </c>
      <c r="E356" s="154" t="s">
        <v>1</v>
      </c>
      <c r="F356" s="155" t="s">
        <v>854</v>
      </c>
      <c r="H356" s="156">
        <v>92.876999999999995</v>
      </c>
      <c r="I356" s="157"/>
      <c r="L356" s="153"/>
      <c r="M356" s="158"/>
      <c r="T356" s="159"/>
      <c r="AT356" s="154" t="s">
        <v>176</v>
      </c>
      <c r="AU356" s="154" t="s">
        <v>81</v>
      </c>
      <c r="AV356" s="12" t="s">
        <v>83</v>
      </c>
      <c r="AW356" s="12" t="s">
        <v>30</v>
      </c>
      <c r="AX356" s="12" t="s">
        <v>73</v>
      </c>
      <c r="AY356" s="154" t="s">
        <v>165</v>
      </c>
    </row>
    <row r="357" spans="2:65" s="12" customFormat="1" x14ac:dyDescent="0.2">
      <c r="B357" s="153"/>
      <c r="D357" s="149" t="s">
        <v>176</v>
      </c>
      <c r="E357" s="154" t="s">
        <v>1</v>
      </c>
      <c r="F357" s="155" t="s">
        <v>855</v>
      </c>
      <c r="H357" s="156">
        <v>0.89400000000000002</v>
      </c>
      <c r="I357" s="157"/>
      <c r="L357" s="153"/>
      <c r="M357" s="158"/>
      <c r="T357" s="159"/>
      <c r="AT357" s="154" t="s">
        <v>176</v>
      </c>
      <c r="AU357" s="154" t="s">
        <v>81</v>
      </c>
      <c r="AV357" s="12" t="s">
        <v>83</v>
      </c>
      <c r="AW357" s="12" t="s">
        <v>30</v>
      </c>
      <c r="AX357" s="12" t="s">
        <v>73</v>
      </c>
      <c r="AY357" s="154" t="s">
        <v>165</v>
      </c>
    </row>
    <row r="358" spans="2:65" s="12" customFormat="1" ht="22.5" x14ac:dyDescent="0.2">
      <c r="B358" s="153"/>
      <c r="D358" s="149" t="s">
        <v>176</v>
      </c>
      <c r="E358" s="154" t="s">
        <v>1</v>
      </c>
      <c r="F358" s="155" t="s">
        <v>856</v>
      </c>
      <c r="H358" s="156">
        <v>109.645</v>
      </c>
      <c r="I358" s="157"/>
      <c r="L358" s="153"/>
      <c r="M358" s="158"/>
      <c r="T358" s="159"/>
      <c r="AT358" s="154" t="s">
        <v>176</v>
      </c>
      <c r="AU358" s="154" t="s">
        <v>81</v>
      </c>
      <c r="AV358" s="12" t="s">
        <v>83</v>
      </c>
      <c r="AW358" s="12" t="s">
        <v>30</v>
      </c>
      <c r="AX358" s="12" t="s">
        <v>73</v>
      </c>
      <c r="AY358" s="154" t="s">
        <v>165</v>
      </c>
    </row>
    <row r="359" spans="2:65" s="13" customFormat="1" x14ac:dyDescent="0.2">
      <c r="B359" s="160"/>
      <c r="D359" s="149" t="s">
        <v>176</v>
      </c>
      <c r="E359" s="161" t="s">
        <v>1</v>
      </c>
      <c r="F359" s="162" t="s">
        <v>189</v>
      </c>
      <c r="H359" s="163">
        <v>430.04899999999998</v>
      </c>
      <c r="I359" s="164"/>
      <c r="L359" s="160"/>
      <c r="M359" s="165"/>
      <c r="T359" s="166"/>
      <c r="AT359" s="161" t="s">
        <v>176</v>
      </c>
      <c r="AU359" s="161" t="s">
        <v>81</v>
      </c>
      <c r="AV359" s="13" t="s">
        <v>172</v>
      </c>
      <c r="AW359" s="13" t="s">
        <v>30</v>
      </c>
      <c r="AX359" s="13" t="s">
        <v>81</v>
      </c>
      <c r="AY359" s="161" t="s">
        <v>165</v>
      </c>
    </row>
    <row r="360" spans="2:65" s="1" customFormat="1" ht="55.5" customHeight="1" x14ac:dyDescent="0.2">
      <c r="B360" s="32"/>
      <c r="C360" s="136" t="s">
        <v>524</v>
      </c>
      <c r="D360" s="136" t="s">
        <v>167</v>
      </c>
      <c r="E360" s="137" t="s">
        <v>478</v>
      </c>
      <c r="F360" s="138" t="s">
        <v>479</v>
      </c>
      <c r="G360" s="139" t="s">
        <v>238</v>
      </c>
      <c r="H360" s="140">
        <v>3273.4760000000001</v>
      </c>
      <c r="I360" s="141"/>
      <c r="J360" s="142">
        <f>ROUND(I360*H360,2)</f>
        <v>0</v>
      </c>
      <c r="K360" s="138" t="s">
        <v>171</v>
      </c>
      <c r="L360" s="32"/>
      <c r="M360" s="143" t="s">
        <v>1</v>
      </c>
      <c r="N360" s="144" t="s">
        <v>38</v>
      </c>
      <c r="P360" s="145">
        <f>O360*H360</f>
        <v>0</v>
      </c>
      <c r="Q360" s="145">
        <v>0</v>
      </c>
      <c r="R360" s="145">
        <f>Q360*H360</f>
        <v>0</v>
      </c>
      <c r="S360" s="145">
        <v>0</v>
      </c>
      <c r="T360" s="146">
        <f>S360*H360</f>
        <v>0</v>
      </c>
      <c r="AR360" s="147" t="s">
        <v>273</v>
      </c>
      <c r="AT360" s="147" t="s">
        <v>167</v>
      </c>
      <c r="AU360" s="147" t="s">
        <v>81</v>
      </c>
      <c r="AY360" s="17" t="s">
        <v>165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81</v>
      </c>
      <c r="BK360" s="148">
        <f>ROUND(I360*H360,2)</f>
        <v>0</v>
      </c>
      <c r="BL360" s="17" t="s">
        <v>273</v>
      </c>
      <c r="BM360" s="147" t="s">
        <v>857</v>
      </c>
    </row>
    <row r="361" spans="2:65" s="1" customFormat="1" ht="78" x14ac:dyDescent="0.2">
      <c r="B361" s="32"/>
      <c r="D361" s="149" t="s">
        <v>174</v>
      </c>
      <c r="F361" s="150" t="s">
        <v>481</v>
      </c>
      <c r="I361" s="151"/>
      <c r="L361" s="32"/>
      <c r="M361" s="152"/>
      <c r="T361" s="56"/>
      <c r="AT361" s="17" t="s">
        <v>174</v>
      </c>
      <c r="AU361" s="17" t="s">
        <v>81</v>
      </c>
    </row>
    <row r="362" spans="2:65" s="15" customFormat="1" x14ac:dyDescent="0.2">
      <c r="B362" s="184"/>
      <c r="D362" s="149" t="s">
        <v>176</v>
      </c>
      <c r="E362" s="185" t="s">
        <v>1</v>
      </c>
      <c r="F362" s="186" t="s">
        <v>822</v>
      </c>
      <c r="H362" s="185" t="s">
        <v>1</v>
      </c>
      <c r="I362" s="187"/>
      <c r="L362" s="184"/>
      <c r="M362" s="188"/>
      <c r="T362" s="189"/>
      <c r="AT362" s="185" t="s">
        <v>176</v>
      </c>
      <c r="AU362" s="185" t="s">
        <v>81</v>
      </c>
      <c r="AV362" s="15" t="s">
        <v>81</v>
      </c>
      <c r="AW362" s="15" t="s">
        <v>30</v>
      </c>
      <c r="AX362" s="15" t="s">
        <v>73</v>
      </c>
      <c r="AY362" s="185" t="s">
        <v>165</v>
      </c>
    </row>
    <row r="363" spans="2:65" s="12" customFormat="1" x14ac:dyDescent="0.2">
      <c r="B363" s="153"/>
      <c r="D363" s="149" t="s">
        <v>176</v>
      </c>
      <c r="E363" s="154" t="s">
        <v>1</v>
      </c>
      <c r="F363" s="155" t="s">
        <v>854</v>
      </c>
      <c r="H363" s="156">
        <v>92.876999999999995</v>
      </c>
      <c r="I363" s="157"/>
      <c r="L363" s="153"/>
      <c r="M363" s="158"/>
      <c r="T363" s="159"/>
      <c r="AT363" s="154" t="s">
        <v>176</v>
      </c>
      <c r="AU363" s="154" t="s">
        <v>81</v>
      </c>
      <c r="AV363" s="12" t="s">
        <v>83</v>
      </c>
      <c r="AW363" s="12" t="s">
        <v>30</v>
      </c>
      <c r="AX363" s="12" t="s">
        <v>73</v>
      </c>
      <c r="AY363" s="154" t="s">
        <v>165</v>
      </c>
    </row>
    <row r="364" spans="2:65" s="12" customFormat="1" x14ac:dyDescent="0.2">
      <c r="B364" s="153"/>
      <c r="D364" s="149" t="s">
        <v>176</v>
      </c>
      <c r="E364" s="154" t="s">
        <v>1</v>
      </c>
      <c r="F364" s="155" t="s">
        <v>855</v>
      </c>
      <c r="H364" s="156">
        <v>0.89400000000000002</v>
      </c>
      <c r="I364" s="157"/>
      <c r="L364" s="153"/>
      <c r="M364" s="158"/>
      <c r="T364" s="159"/>
      <c r="AT364" s="154" t="s">
        <v>176</v>
      </c>
      <c r="AU364" s="154" t="s">
        <v>81</v>
      </c>
      <c r="AV364" s="12" t="s">
        <v>83</v>
      </c>
      <c r="AW364" s="12" t="s">
        <v>30</v>
      </c>
      <c r="AX364" s="12" t="s">
        <v>73</v>
      </c>
      <c r="AY364" s="154" t="s">
        <v>165</v>
      </c>
    </row>
    <row r="365" spans="2:65" s="12" customFormat="1" ht="22.5" x14ac:dyDescent="0.2">
      <c r="B365" s="153"/>
      <c r="D365" s="149" t="s">
        <v>176</v>
      </c>
      <c r="E365" s="154" t="s">
        <v>1</v>
      </c>
      <c r="F365" s="155" t="s">
        <v>858</v>
      </c>
      <c r="H365" s="156">
        <v>3179.7049999999999</v>
      </c>
      <c r="I365" s="157"/>
      <c r="L365" s="153"/>
      <c r="M365" s="158"/>
      <c r="T365" s="159"/>
      <c r="AT365" s="154" t="s">
        <v>176</v>
      </c>
      <c r="AU365" s="154" t="s">
        <v>81</v>
      </c>
      <c r="AV365" s="12" t="s">
        <v>83</v>
      </c>
      <c r="AW365" s="12" t="s">
        <v>30</v>
      </c>
      <c r="AX365" s="12" t="s">
        <v>73</v>
      </c>
      <c r="AY365" s="154" t="s">
        <v>165</v>
      </c>
    </row>
    <row r="366" spans="2:65" s="13" customFormat="1" x14ac:dyDescent="0.2">
      <c r="B366" s="160"/>
      <c r="D366" s="149" t="s">
        <v>176</v>
      </c>
      <c r="E366" s="161" t="s">
        <v>1</v>
      </c>
      <c r="F366" s="162" t="s">
        <v>189</v>
      </c>
      <c r="H366" s="163">
        <v>3273.4760000000001</v>
      </c>
      <c r="I366" s="164"/>
      <c r="L366" s="160"/>
      <c r="M366" s="165"/>
      <c r="T366" s="166"/>
      <c r="AT366" s="161" t="s">
        <v>176</v>
      </c>
      <c r="AU366" s="161" t="s">
        <v>81</v>
      </c>
      <c r="AV366" s="13" t="s">
        <v>172</v>
      </c>
      <c r="AW366" s="13" t="s">
        <v>30</v>
      </c>
      <c r="AX366" s="13" t="s">
        <v>81</v>
      </c>
      <c r="AY366" s="161" t="s">
        <v>165</v>
      </c>
    </row>
    <row r="367" spans="2:65" s="1" customFormat="1" ht="21.75" customHeight="1" x14ac:dyDescent="0.2">
      <c r="B367" s="32"/>
      <c r="C367" s="136" t="s">
        <v>529</v>
      </c>
      <c r="D367" s="136" t="s">
        <v>167</v>
      </c>
      <c r="E367" s="137" t="s">
        <v>580</v>
      </c>
      <c r="F367" s="138" t="s">
        <v>581</v>
      </c>
      <c r="G367" s="139" t="s">
        <v>238</v>
      </c>
      <c r="H367" s="140">
        <v>134.9</v>
      </c>
      <c r="I367" s="141"/>
      <c r="J367" s="142">
        <f>ROUND(I367*H367,2)</f>
        <v>0</v>
      </c>
      <c r="K367" s="138" t="s">
        <v>171</v>
      </c>
      <c r="L367" s="32"/>
      <c r="M367" s="143" t="s">
        <v>1</v>
      </c>
      <c r="N367" s="144" t="s">
        <v>38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273</v>
      </c>
      <c r="AT367" s="147" t="s">
        <v>167</v>
      </c>
      <c r="AU367" s="147" t="s">
        <v>81</v>
      </c>
      <c r="AY367" s="17" t="s">
        <v>165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81</v>
      </c>
      <c r="BK367" s="148">
        <f>ROUND(I367*H367,2)</f>
        <v>0</v>
      </c>
      <c r="BL367" s="17" t="s">
        <v>273</v>
      </c>
      <c r="BM367" s="147" t="s">
        <v>859</v>
      </c>
    </row>
    <row r="368" spans="2:65" s="1" customFormat="1" ht="48.75" x14ac:dyDescent="0.2">
      <c r="B368" s="32"/>
      <c r="D368" s="149" t="s">
        <v>174</v>
      </c>
      <c r="F368" s="150" t="s">
        <v>583</v>
      </c>
      <c r="I368" s="151"/>
      <c r="L368" s="32"/>
      <c r="M368" s="152"/>
      <c r="T368" s="56"/>
      <c r="AT368" s="17" t="s">
        <v>174</v>
      </c>
      <c r="AU368" s="17" t="s">
        <v>81</v>
      </c>
    </row>
    <row r="369" spans="2:51" s="15" customFormat="1" x14ac:dyDescent="0.2">
      <c r="B369" s="184"/>
      <c r="D369" s="149" t="s">
        <v>176</v>
      </c>
      <c r="E369" s="185" t="s">
        <v>1</v>
      </c>
      <c r="F369" s="186" t="s">
        <v>860</v>
      </c>
      <c r="H369" s="185" t="s">
        <v>1</v>
      </c>
      <c r="I369" s="187"/>
      <c r="L369" s="184"/>
      <c r="M369" s="188"/>
      <c r="T369" s="189"/>
      <c r="AT369" s="185" t="s">
        <v>176</v>
      </c>
      <c r="AU369" s="185" t="s">
        <v>81</v>
      </c>
      <c r="AV369" s="15" t="s">
        <v>81</v>
      </c>
      <c r="AW369" s="15" t="s">
        <v>30</v>
      </c>
      <c r="AX369" s="15" t="s">
        <v>73</v>
      </c>
      <c r="AY369" s="185" t="s">
        <v>165</v>
      </c>
    </row>
    <row r="370" spans="2:51" s="12" customFormat="1" x14ac:dyDescent="0.2">
      <c r="B370" s="153"/>
      <c r="D370" s="149" t="s">
        <v>176</v>
      </c>
      <c r="E370" s="154" t="s">
        <v>1</v>
      </c>
      <c r="F370" s="155" t="s">
        <v>861</v>
      </c>
      <c r="H370" s="156">
        <v>134.9</v>
      </c>
      <c r="I370" s="157"/>
      <c r="L370" s="153"/>
      <c r="M370" s="158"/>
      <c r="T370" s="159"/>
      <c r="AT370" s="154" t="s">
        <v>176</v>
      </c>
      <c r="AU370" s="154" t="s">
        <v>81</v>
      </c>
      <c r="AV370" s="12" t="s">
        <v>83</v>
      </c>
      <c r="AW370" s="12" t="s">
        <v>30</v>
      </c>
      <c r="AX370" s="12" t="s">
        <v>73</v>
      </c>
      <c r="AY370" s="154" t="s">
        <v>165</v>
      </c>
    </row>
    <row r="371" spans="2:51" s="13" customFormat="1" x14ac:dyDescent="0.2">
      <c r="B371" s="160"/>
      <c r="D371" s="149" t="s">
        <v>176</v>
      </c>
      <c r="E371" s="161" t="s">
        <v>1</v>
      </c>
      <c r="F371" s="162" t="s">
        <v>189</v>
      </c>
      <c r="H371" s="163">
        <v>134.9</v>
      </c>
      <c r="I371" s="164"/>
      <c r="L371" s="160"/>
      <c r="M371" s="190"/>
      <c r="N371" s="191"/>
      <c r="O371" s="191"/>
      <c r="P371" s="191"/>
      <c r="Q371" s="191"/>
      <c r="R371" s="191"/>
      <c r="S371" s="191"/>
      <c r="T371" s="192"/>
      <c r="AT371" s="161" t="s">
        <v>176</v>
      </c>
      <c r="AU371" s="161" t="s">
        <v>81</v>
      </c>
      <c r="AV371" s="13" t="s">
        <v>172</v>
      </c>
      <c r="AW371" s="13" t="s">
        <v>30</v>
      </c>
      <c r="AX371" s="13" t="s">
        <v>81</v>
      </c>
      <c r="AY371" s="161" t="s">
        <v>165</v>
      </c>
    </row>
    <row r="372" spans="2:51" s="1" customFormat="1" ht="6.95" customHeight="1" x14ac:dyDescent="0.2">
      <c r="B372" s="44"/>
      <c r="C372" s="45"/>
      <c r="D372" s="45"/>
      <c r="E372" s="45"/>
      <c r="F372" s="45"/>
      <c r="G372" s="45"/>
      <c r="H372" s="45"/>
      <c r="I372" s="45"/>
      <c r="J372" s="45"/>
      <c r="K372" s="45"/>
      <c r="L372" s="32"/>
    </row>
  </sheetData>
  <sheetProtection algorithmName="SHA-512" hashValue="s6T1MTmsQ66HrNKDeNjXCQ/TAxhR9vznMzvx/JjiFN1DlVsRr/Azpb5NN8wZXq666hy4lemVUB8PPs6fefQLxw==" saltValue="aUxGiFy/wbXrNMbL5eL8aIYF/qJxgW2wPVqTXh2WbUdAiYM75HZ8c/Ar1CIud3go3yceyU5o2eLRdSe6hHnMkg==" spinCount="100000" sheet="1" objects="1" scenarios="1" formatColumns="0" formatRows="0" autoFilter="0"/>
  <autoFilter ref="C119:K371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0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862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ROUND(J119,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ROUND((SUM(BE119:BE299)),  2)</f>
        <v>0</v>
      </c>
      <c r="I33" s="96">
        <v>0.21</v>
      </c>
      <c r="J33" s="86">
        <f>ROUND(((SUM(BE119:BE299))*I33),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ROUND((SUM(BF119:BF299)),  2)</f>
        <v>0</v>
      </c>
      <c r="I34" s="96">
        <v>0.12</v>
      </c>
      <c r="J34" s="86">
        <f>ROUND(((SUM(BF119:BF299))*I34),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ROUND((SUM(BG119:BG299)),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ROUND((SUM(BH119:BH299)),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ROUND((SUM(BI119:BI299)),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01-12-02 - ZAST Chotyně, prostá rekonstrukce nástupiště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J119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899999999999999" customHeight="1" x14ac:dyDescent="0.2">
      <c r="B98" s="112"/>
      <c r="D98" s="113" t="s">
        <v>147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8" customFormat="1" ht="24.95" customHeight="1" x14ac:dyDescent="0.2">
      <c r="B99" s="108"/>
      <c r="D99" s="109" t="s">
        <v>590</v>
      </c>
      <c r="E99" s="110"/>
      <c r="F99" s="110"/>
      <c r="G99" s="110"/>
      <c r="H99" s="110"/>
      <c r="I99" s="110"/>
      <c r="J99" s="111">
        <f>J251</f>
        <v>0</v>
      </c>
      <c r="L99" s="108"/>
    </row>
    <row r="100" spans="2:12" s="1" customFormat="1" ht="21.75" customHeight="1" x14ac:dyDescent="0.2">
      <c r="B100" s="32"/>
      <c r="L100" s="32"/>
    </row>
    <row r="101" spans="2:12" s="1" customFormat="1" ht="6.95" customHeight="1" x14ac:dyDescent="0.2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 x14ac:dyDescent="0.2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 x14ac:dyDescent="0.2">
      <c r="B106" s="32"/>
      <c r="C106" s="21" t="s">
        <v>150</v>
      </c>
      <c r="L106" s="32"/>
    </row>
    <row r="107" spans="2:12" s="1" customFormat="1" ht="6.95" customHeight="1" x14ac:dyDescent="0.2">
      <c r="B107" s="32"/>
      <c r="L107" s="32"/>
    </row>
    <row r="108" spans="2:12" s="1" customFormat="1" ht="12" customHeight="1" x14ac:dyDescent="0.2">
      <c r="B108" s="32"/>
      <c r="C108" s="27" t="s">
        <v>16</v>
      </c>
      <c r="L108" s="32"/>
    </row>
    <row r="109" spans="2:12" s="1" customFormat="1" ht="26.25" customHeight="1" x14ac:dyDescent="0.2">
      <c r="B109" s="32"/>
      <c r="E109" s="254" t="str">
        <f>E7</f>
        <v>Prostá rekonstrukce trati v úseku Chrastava - Hrádek nad Nisou (ÚOŽI)_24.02.2025_v.8</v>
      </c>
      <c r="F109" s="255"/>
      <c r="G109" s="255"/>
      <c r="H109" s="255"/>
      <c r="L109" s="32"/>
    </row>
    <row r="110" spans="2:12" s="1" customFormat="1" ht="12" customHeight="1" x14ac:dyDescent="0.2">
      <c r="B110" s="32"/>
      <c r="C110" s="27" t="s">
        <v>138</v>
      </c>
      <c r="L110" s="32"/>
    </row>
    <row r="111" spans="2:12" s="1" customFormat="1" ht="16.5" customHeight="1" x14ac:dyDescent="0.2">
      <c r="B111" s="32"/>
      <c r="E111" s="251" t="str">
        <f>E9</f>
        <v>SO 01-12-02 - ZAST Chotyně, prostá rekonstrukce nástupiště</v>
      </c>
      <c r="F111" s="253"/>
      <c r="G111" s="253"/>
      <c r="H111" s="253"/>
      <c r="L111" s="32"/>
    </row>
    <row r="112" spans="2:12" s="1" customFormat="1" ht="6.95" customHeight="1" x14ac:dyDescent="0.2">
      <c r="B112" s="32"/>
      <c r="L112" s="32"/>
    </row>
    <row r="113" spans="2:65" s="1" customFormat="1" ht="12" customHeight="1" x14ac:dyDescent="0.2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24. 1. 2025</v>
      </c>
      <c r="L113" s="32"/>
    </row>
    <row r="114" spans="2:65" s="1" customFormat="1" ht="6.95" customHeight="1" x14ac:dyDescent="0.2">
      <c r="B114" s="32"/>
      <c r="L114" s="32"/>
    </row>
    <row r="115" spans="2:65" s="1" customFormat="1" ht="15.2" customHeight="1" x14ac:dyDescent="0.2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 x14ac:dyDescent="0.2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 x14ac:dyDescent="0.2">
      <c r="B117" s="32"/>
      <c r="L117" s="32"/>
    </row>
    <row r="118" spans="2:65" s="10" customFormat="1" ht="29.25" customHeight="1" x14ac:dyDescent="0.2">
      <c r="B118" s="116"/>
      <c r="C118" s="117" t="s">
        <v>151</v>
      </c>
      <c r="D118" s="118" t="s">
        <v>58</v>
      </c>
      <c r="E118" s="118" t="s">
        <v>54</v>
      </c>
      <c r="F118" s="118" t="s">
        <v>55</v>
      </c>
      <c r="G118" s="118" t="s">
        <v>152</v>
      </c>
      <c r="H118" s="118" t="s">
        <v>153</v>
      </c>
      <c r="I118" s="118" t="s">
        <v>154</v>
      </c>
      <c r="J118" s="118" t="s">
        <v>142</v>
      </c>
      <c r="K118" s="119" t="s">
        <v>155</v>
      </c>
      <c r="L118" s="116"/>
      <c r="M118" s="59" t="s">
        <v>1</v>
      </c>
      <c r="N118" s="60" t="s">
        <v>37</v>
      </c>
      <c r="O118" s="60" t="s">
        <v>156</v>
      </c>
      <c r="P118" s="60" t="s">
        <v>157</v>
      </c>
      <c r="Q118" s="60" t="s">
        <v>158</v>
      </c>
      <c r="R118" s="60" t="s">
        <v>159</v>
      </c>
      <c r="S118" s="60" t="s">
        <v>160</v>
      </c>
      <c r="T118" s="61" t="s">
        <v>161</v>
      </c>
    </row>
    <row r="119" spans="2:65" s="1" customFormat="1" ht="22.9" customHeight="1" x14ac:dyDescent="0.25">
      <c r="B119" s="32"/>
      <c r="C119" s="64" t="s">
        <v>162</v>
      </c>
      <c r="J119" s="120">
        <f>BK119</f>
        <v>0</v>
      </c>
      <c r="L119" s="32"/>
      <c r="M119" s="62"/>
      <c r="N119" s="53"/>
      <c r="O119" s="53"/>
      <c r="P119" s="121">
        <f>P120+P251</f>
        <v>0</v>
      </c>
      <c r="Q119" s="53"/>
      <c r="R119" s="121">
        <f>R120+R251</f>
        <v>651.46642899999995</v>
      </c>
      <c r="S119" s="53"/>
      <c r="T119" s="122">
        <f>T120+T251</f>
        <v>0</v>
      </c>
      <c r="AT119" s="17" t="s">
        <v>72</v>
      </c>
      <c r="AU119" s="17" t="s">
        <v>144</v>
      </c>
      <c r="BK119" s="123">
        <f>BK120+BK251</f>
        <v>0</v>
      </c>
    </row>
    <row r="120" spans="2:65" s="11" customFormat="1" ht="25.9" customHeight="1" x14ac:dyDescent="0.2">
      <c r="B120" s="124"/>
      <c r="D120" s="125" t="s">
        <v>72</v>
      </c>
      <c r="E120" s="126" t="s">
        <v>163</v>
      </c>
      <c r="F120" s="126" t="s">
        <v>164</v>
      </c>
      <c r="I120" s="127"/>
      <c r="J120" s="128">
        <f>BK120</f>
        <v>0</v>
      </c>
      <c r="L120" s="124"/>
      <c r="M120" s="129"/>
      <c r="P120" s="130">
        <f>P121</f>
        <v>0</v>
      </c>
      <c r="R120" s="130">
        <f>R121</f>
        <v>651.46642899999995</v>
      </c>
      <c r="T120" s="131">
        <f>T121</f>
        <v>0</v>
      </c>
      <c r="AR120" s="125" t="s">
        <v>81</v>
      </c>
      <c r="AT120" s="132" t="s">
        <v>72</v>
      </c>
      <c r="AU120" s="132" t="s">
        <v>73</v>
      </c>
      <c r="AY120" s="125" t="s">
        <v>165</v>
      </c>
      <c r="BK120" s="133">
        <f>BK121</f>
        <v>0</v>
      </c>
    </row>
    <row r="121" spans="2:65" s="11" customFormat="1" ht="22.9" customHeight="1" x14ac:dyDescent="0.2">
      <c r="B121" s="124"/>
      <c r="D121" s="125" t="s">
        <v>72</v>
      </c>
      <c r="E121" s="134" t="s">
        <v>196</v>
      </c>
      <c r="F121" s="134" t="s">
        <v>220</v>
      </c>
      <c r="I121" s="127"/>
      <c r="J121" s="135">
        <f>BK121</f>
        <v>0</v>
      </c>
      <c r="L121" s="124"/>
      <c r="M121" s="129"/>
      <c r="P121" s="130">
        <f>SUM(P122:P250)</f>
        <v>0</v>
      </c>
      <c r="R121" s="130">
        <f>SUM(R122:R250)</f>
        <v>651.46642899999995</v>
      </c>
      <c r="T121" s="131">
        <f>SUM(T122:T250)</f>
        <v>0</v>
      </c>
      <c r="AR121" s="125" t="s">
        <v>81</v>
      </c>
      <c r="AT121" s="132" t="s">
        <v>72</v>
      </c>
      <c r="AU121" s="132" t="s">
        <v>81</v>
      </c>
      <c r="AY121" s="125" t="s">
        <v>165</v>
      </c>
      <c r="BK121" s="133">
        <f>SUM(BK122:BK250)</f>
        <v>0</v>
      </c>
    </row>
    <row r="122" spans="2:65" s="1" customFormat="1" ht="24.2" customHeight="1" x14ac:dyDescent="0.2">
      <c r="B122" s="32"/>
      <c r="C122" s="136" t="s">
        <v>81</v>
      </c>
      <c r="D122" s="136" t="s">
        <v>167</v>
      </c>
      <c r="E122" s="137" t="s">
        <v>863</v>
      </c>
      <c r="F122" s="138" t="s">
        <v>864</v>
      </c>
      <c r="G122" s="139" t="s">
        <v>192</v>
      </c>
      <c r="H122" s="140">
        <v>20</v>
      </c>
      <c r="I122" s="141"/>
      <c r="J122" s="142">
        <f>ROUND(I122*H122,2)</f>
        <v>0</v>
      </c>
      <c r="K122" s="138" t="s">
        <v>171</v>
      </c>
      <c r="L122" s="32"/>
      <c r="M122" s="143" t="s">
        <v>1</v>
      </c>
      <c r="N122" s="144" t="s">
        <v>38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172</v>
      </c>
      <c r="AT122" s="147" t="s">
        <v>167</v>
      </c>
      <c r="AU122" s="147" t="s">
        <v>83</v>
      </c>
      <c r="AY122" s="17" t="s">
        <v>165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7" t="s">
        <v>81</v>
      </c>
      <c r="BK122" s="148">
        <f>ROUND(I122*H122,2)</f>
        <v>0</v>
      </c>
      <c r="BL122" s="17" t="s">
        <v>172</v>
      </c>
      <c r="BM122" s="147" t="s">
        <v>865</v>
      </c>
    </row>
    <row r="123" spans="2:65" s="1" customFormat="1" ht="48.75" x14ac:dyDescent="0.2">
      <c r="B123" s="32"/>
      <c r="D123" s="149" t="s">
        <v>174</v>
      </c>
      <c r="F123" s="150" t="s">
        <v>866</v>
      </c>
      <c r="I123" s="151"/>
      <c r="L123" s="32"/>
      <c r="M123" s="152"/>
      <c r="T123" s="56"/>
      <c r="AT123" s="17" t="s">
        <v>174</v>
      </c>
      <c r="AU123" s="17" t="s">
        <v>83</v>
      </c>
    </row>
    <row r="124" spans="2:65" s="1" customFormat="1" ht="24.2" customHeight="1" x14ac:dyDescent="0.2">
      <c r="B124" s="32"/>
      <c r="C124" s="136" t="s">
        <v>83</v>
      </c>
      <c r="D124" s="136" t="s">
        <v>167</v>
      </c>
      <c r="E124" s="137" t="s">
        <v>626</v>
      </c>
      <c r="F124" s="138" t="s">
        <v>627</v>
      </c>
      <c r="G124" s="139" t="s">
        <v>192</v>
      </c>
      <c r="H124" s="140">
        <v>56.83</v>
      </c>
      <c r="I124" s="141"/>
      <c r="J124" s="142">
        <f>ROUND(I124*H124,2)</f>
        <v>0</v>
      </c>
      <c r="K124" s="138" t="s">
        <v>171</v>
      </c>
      <c r="L124" s="32"/>
      <c r="M124" s="143" t="s">
        <v>1</v>
      </c>
      <c r="N124" s="144" t="s">
        <v>38</v>
      </c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AR124" s="147" t="s">
        <v>172</v>
      </c>
      <c r="AT124" s="147" t="s">
        <v>167</v>
      </c>
      <c r="AU124" s="147" t="s">
        <v>83</v>
      </c>
      <c r="AY124" s="17" t="s">
        <v>165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7" t="s">
        <v>81</v>
      </c>
      <c r="BK124" s="148">
        <f>ROUND(I124*H124,2)</f>
        <v>0</v>
      </c>
      <c r="BL124" s="17" t="s">
        <v>172</v>
      </c>
      <c r="BM124" s="147" t="s">
        <v>867</v>
      </c>
    </row>
    <row r="125" spans="2:65" s="1" customFormat="1" ht="39" x14ac:dyDescent="0.2">
      <c r="B125" s="32"/>
      <c r="D125" s="149" t="s">
        <v>174</v>
      </c>
      <c r="F125" s="150" t="s">
        <v>629</v>
      </c>
      <c r="I125" s="151"/>
      <c r="L125" s="32"/>
      <c r="M125" s="152"/>
      <c r="T125" s="56"/>
      <c r="AT125" s="17" t="s">
        <v>174</v>
      </c>
      <c r="AU125" s="17" t="s">
        <v>83</v>
      </c>
    </row>
    <row r="126" spans="2:65" s="12" customFormat="1" ht="22.5" x14ac:dyDescent="0.2">
      <c r="B126" s="153"/>
      <c r="D126" s="149" t="s">
        <v>176</v>
      </c>
      <c r="E126" s="154" t="s">
        <v>1</v>
      </c>
      <c r="F126" s="155" t="s">
        <v>868</v>
      </c>
      <c r="H126" s="156">
        <v>55.822000000000003</v>
      </c>
      <c r="I126" s="157"/>
      <c r="L126" s="153"/>
      <c r="M126" s="158"/>
      <c r="T126" s="159"/>
      <c r="AT126" s="154" t="s">
        <v>176</v>
      </c>
      <c r="AU126" s="154" t="s">
        <v>83</v>
      </c>
      <c r="AV126" s="12" t="s">
        <v>83</v>
      </c>
      <c r="AW126" s="12" t="s">
        <v>30</v>
      </c>
      <c r="AX126" s="12" t="s">
        <v>73</v>
      </c>
      <c r="AY126" s="154" t="s">
        <v>165</v>
      </c>
    </row>
    <row r="127" spans="2:65" s="12" customFormat="1" ht="22.5" x14ac:dyDescent="0.2">
      <c r="B127" s="153"/>
      <c r="D127" s="149" t="s">
        <v>176</v>
      </c>
      <c r="E127" s="154" t="s">
        <v>1</v>
      </c>
      <c r="F127" s="155" t="s">
        <v>869</v>
      </c>
      <c r="H127" s="156">
        <v>0.33600000000000002</v>
      </c>
      <c r="I127" s="157"/>
      <c r="L127" s="153"/>
      <c r="M127" s="158"/>
      <c r="T127" s="159"/>
      <c r="AT127" s="154" t="s">
        <v>176</v>
      </c>
      <c r="AU127" s="154" t="s">
        <v>83</v>
      </c>
      <c r="AV127" s="12" t="s">
        <v>83</v>
      </c>
      <c r="AW127" s="12" t="s">
        <v>30</v>
      </c>
      <c r="AX127" s="12" t="s">
        <v>73</v>
      </c>
      <c r="AY127" s="154" t="s">
        <v>165</v>
      </c>
    </row>
    <row r="128" spans="2:65" s="12" customFormat="1" ht="22.5" x14ac:dyDescent="0.2">
      <c r="B128" s="153"/>
      <c r="D128" s="149" t="s">
        <v>176</v>
      </c>
      <c r="E128" s="154" t="s">
        <v>1</v>
      </c>
      <c r="F128" s="155" t="s">
        <v>870</v>
      </c>
      <c r="H128" s="156">
        <v>0.67200000000000004</v>
      </c>
      <c r="I128" s="157"/>
      <c r="L128" s="153"/>
      <c r="M128" s="158"/>
      <c r="T128" s="159"/>
      <c r="AT128" s="154" t="s">
        <v>176</v>
      </c>
      <c r="AU128" s="154" t="s">
        <v>83</v>
      </c>
      <c r="AV128" s="12" t="s">
        <v>83</v>
      </c>
      <c r="AW128" s="12" t="s">
        <v>30</v>
      </c>
      <c r="AX128" s="12" t="s">
        <v>73</v>
      </c>
      <c r="AY128" s="154" t="s">
        <v>165</v>
      </c>
    </row>
    <row r="129" spans="2:65" s="13" customFormat="1" x14ac:dyDescent="0.2">
      <c r="B129" s="160"/>
      <c r="D129" s="149" t="s">
        <v>176</v>
      </c>
      <c r="E129" s="161" t="s">
        <v>1</v>
      </c>
      <c r="F129" s="162" t="s">
        <v>189</v>
      </c>
      <c r="H129" s="163">
        <v>56.83</v>
      </c>
      <c r="I129" s="164"/>
      <c r="L129" s="160"/>
      <c r="M129" s="165"/>
      <c r="T129" s="166"/>
      <c r="AT129" s="161" t="s">
        <v>176</v>
      </c>
      <c r="AU129" s="161" t="s">
        <v>83</v>
      </c>
      <c r="AV129" s="13" t="s">
        <v>172</v>
      </c>
      <c r="AW129" s="13" t="s">
        <v>30</v>
      </c>
      <c r="AX129" s="13" t="s">
        <v>81</v>
      </c>
      <c r="AY129" s="161" t="s">
        <v>165</v>
      </c>
    </row>
    <row r="130" spans="2:65" s="1" customFormat="1" ht="16.5" customHeight="1" x14ac:dyDescent="0.2">
      <c r="B130" s="32"/>
      <c r="C130" s="167" t="s">
        <v>183</v>
      </c>
      <c r="D130" s="167" t="s">
        <v>205</v>
      </c>
      <c r="E130" s="168" t="s">
        <v>634</v>
      </c>
      <c r="F130" s="169" t="s">
        <v>635</v>
      </c>
      <c r="G130" s="170" t="s">
        <v>192</v>
      </c>
      <c r="H130" s="171">
        <v>56.938000000000002</v>
      </c>
      <c r="I130" s="172"/>
      <c r="J130" s="173">
        <f>ROUND(I130*H130,2)</f>
        <v>0</v>
      </c>
      <c r="K130" s="169" t="s">
        <v>171</v>
      </c>
      <c r="L130" s="174"/>
      <c r="M130" s="175" t="s">
        <v>1</v>
      </c>
      <c r="N130" s="176" t="s">
        <v>38</v>
      </c>
      <c r="P130" s="145">
        <f>O130*H130</f>
        <v>0</v>
      </c>
      <c r="Q130" s="145">
        <v>0.28599999999999998</v>
      </c>
      <c r="R130" s="145">
        <f>Q130*H130</f>
        <v>16.284268000000001</v>
      </c>
      <c r="S130" s="145">
        <v>0</v>
      </c>
      <c r="T130" s="146">
        <f>S130*H130</f>
        <v>0</v>
      </c>
      <c r="AR130" s="147" t="s">
        <v>209</v>
      </c>
      <c r="AT130" s="147" t="s">
        <v>205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871</v>
      </c>
    </row>
    <row r="131" spans="2:65" s="1" customFormat="1" x14ac:dyDescent="0.2">
      <c r="B131" s="32"/>
      <c r="D131" s="149" t="s">
        <v>174</v>
      </c>
      <c r="F131" s="150" t="s">
        <v>635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 ht="22.5" x14ac:dyDescent="0.2">
      <c r="B132" s="153"/>
      <c r="D132" s="149" t="s">
        <v>176</v>
      </c>
      <c r="E132" s="154" t="s">
        <v>1</v>
      </c>
      <c r="F132" s="155" t="s">
        <v>872</v>
      </c>
      <c r="H132" s="156">
        <v>56.938000000000002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73</v>
      </c>
      <c r="AY132" s="154" t="s">
        <v>165</v>
      </c>
    </row>
    <row r="133" spans="2:65" s="13" customFormat="1" x14ac:dyDescent="0.2">
      <c r="B133" s="160"/>
      <c r="D133" s="149" t="s">
        <v>176</v>
      </c>
      <c r="E133" s="161" t="s">
        <v>1</v>
      </c>
      <c r="F133" s="162" t="s">
        <v>189</v>
      </c>
      <c r="H133" s="163">
        <v>56.938000000000002</v>
      </c>
      <c r="I133" s="164"/>
      <c r="L133" s="160"/>
      <c r="M133" s="165"/>
      <c r="T133" s="166"/>
      <c r="AT133" s="161" t="s">
        <v>176</v>
      </c>
      <c r="AU133" s="161" t="s">
        <v>83</v>
      </c>
      <c r="AV133" s="13" t="s">
        <v>172</v>
      </c>
      <c r="AW133" s="13" t="s">
        <v>30</v>
      </c>
      <c r="AX133" s="13" t="s">
        <v>81</v>
      </c>
      <c r="AY133" s="161" t="s">
        <v>165</v>
      </c>
    </row>
    <row r="134" spans="2:65" s="1" customFormat="1" ht="16.5" customHeight="1" x14ac:dyDescent="0.2">
      <c r="B134" s="32"/>
      <c r="C134" s="167" t="s">
        <v>172</v>
      </c>
      <c r="D134" s="167" t="s">
        <v>205</v>
      </c>
      <c r="E134" s="168" t="s">
        <v>639</v>
      </c>
      <c r="F134" s="169" t="s">
        <v>640</v>
      </c>
      <c r="G134" s="170" t="s">
        <v>192</v>
      </c>
      <c r="H134" s="171">
        <v>0.35299999999999998</v>
      </c>
      <c r="I134" s="172"/>
      <c r="J134" s="173">
        <f>ROUND(I134*H134,2)</f>
        <v>0</v>
      </c>
      <c r="K134" s="169" t="s">
        <v>171</v>
      </c>
      <c r="L134" s="174"/>
      <c r="M134" s="175" t="s">
        <v>1</v>
      </c>
      <c r="N134" s="176" t="s">
        <v>38</v>
      </c>
      <c r="P134" s="145">
        <f>O134*H134</f>
        <v>0</v>
      </c>
      <c r="Q134" s="145">
        <v>0.49299999999999999</v>
      </c>
      <c r="R134" s="145">
        <f>Q134*H134</f>
        <v>0.17402899999999999</v>
      </c>
      <c r="S134" s="145">
        <v>0</v>
      </c>
      <c r="T134" s="146">
        <f>S134*H134</f>
        <v>0</v>
      </c>
      <c r="AR134" s="147" t="s">
        <v>209</v>
      </c>
      <c r="AT134" s="147" t="s">
        <v>205</v>
      </c>
      <c r="AU134" s="147" t="s">
        <v>83</v>
      </c>
      <c r="AY134" s="17" t="s">
        <v>165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81</v>
      </c>
      <c r="BK134" s="148">
        <f>ROUND(I134*H134,2)</f>
        <v>0</v>
      </c>
      <c r="BL134" s="17" t="s">
        <v>172</v>
      </c>
      <c r="BM134" s="147" t="s">
        <v>873</v>
      </c>
    </row>
    <row r="135" spans="2:65" s="1" customFormat="1" x14ac:dyDescent="0.2">
      <c r="B135" s="32"/>
      <c r="D135" s="149" t="s">
        <v>174</v>
      </c>
      <c r="F135" s="150" t="s">
        <v>640</v>
      </c>
      <c r="I135" s="151"/>
      <c r="L135" s="32"/>
      <c r="M135" s="152"/>
      <c r="T135" s="56"/>
      <c r="AT135" s="17" t="s">
        <v>174</v>
      </c>
      <c r="AU135" s="17" t="s">
        <v>83</v>
      </c>
    </row>
    <row r="136" spans="2:65" s="12" customFormat="1" ht="22.5" x14ac:dyDescent="0.2">
      <c r="B136" s="153"/>
      <c r="D136" s="149" t="s">
        <v>176</v>
      </c>
      <c r="E136" s="154" t="s">
        <v>1</v>
      </c>
      <c r="F136" s="155" t="s">
        <v>874</v>
      </c>
      <c r="H136" s="156">
        <v>0.35299999999999998</v>
      </c>
      <c r="I136" s="157"/>
      <c r="L136" s="153"/>
      <c r="M136" s="158"/>
      <c r="T136" s="159"/>
      <c r="AT136" s="154" t="s">
        <v>176</v>
      </c>
      <c r="AU136" s="154" t="s">
        <v>83</v>
      </c>
      <c r="AV136" s="12" t="s">
        <v>83</v>
      </c>
      <c r="AW136" s="12" t="s">
        <v>30</v>
      </c>
      <c r="AX136" s="12" t="s">
        <v>73</v>
      </c>
      <c r="AY136" s="154" t="s">
        <v>165</v>
      </c>
    </row>
    <row r="137" spans="2:65" s="13" customFormat="1" x14ac:dyDescent="0.2">
      <c r="B137" s="160"/>
      <c r="D137" s="149" t="s">
        <v>176</v>
      </c>
      <c r="E137" s="161" t="s">
        <v>1</v>
      </c>
      <c r="F137" s="162" t="s">
        <v>189</v>
      </c>
      <c r="H137" s="163">
        <v>0.35299999999999998</v>
      </c>
      <c r="I137" s="164"/>
      <c r="L137" s="160"/>
      <c r="M137" s="165"/>
      <c r="T137" s="166"/>
      <c r="AT137" s="161" t="s">
        <v>176</v>
      </c>
      <c r="AU137" s="161" t="s">
        <v>83</v>
      </c>
      <c r="AV137" s="13" t="s">
        <v>172</v>
      </c>
      <c r="AW137" s="13" t="s">
        <v>30</v>
      </c>
      <c r="AX137" s="13" t="s">
        <v>81</v>
      </c>
      <c r="AY137" s="161" t="s">
        <v>165</v>
      </c>
    </row>
    <row r="138" spans="2:65" s="1" customFormat="1" ht="16.5" customHeight="1" x14ac:dyDescent="0.2">
      <c r="B138" s="32"/>
      <c r="C138" s="167" t="s">
        <v>196</v>
      </c>
      <c r="D138" s="167" t="s">
        <v>205</v>
      </c>
      <c r="E138" s="168" t="s">
        <v>875</v>
      </c>
      <c r="F138" s="169" t="s">
        <v>876</v>
      </c>
      <c r="G138" s="170" t="s">
        <v>192</v>
      </c>
      <c r="H138" s="171">
        <v>0.70599999999999996</v>
      </c>
      <c r="I138" s="172"/>
      <c r="J138" s="173">
        <f>ROUND(I138*H138,2)</f>
        <v>0</v>
      </c>
      <c r="K138" s="169" t="s">
        <v>1</v>
      </c>
      <c r="L138" s="174"/>
      <c r="M138" s="175" t="s">
        <v>1</v>
      </c>
      <c r="N138" s="176" t="s">
        <v>38</v>
      </c>
      <c r="P138" s="145">
        <f>O138*H138</f>
        <v>0</v>
      </c>
      <c r="Q138" s="145">
        <v>0.49299999999999999</v>
      </c>
      <c r="R138" s="145">
        <f>Q138*H138</f>
        <v>0.34805799999999998</v>
      </c>
      <c r="S138" s="145">
        <v>0</v>
      </c>
      <c r="T138" s="146">
        <f>S138*H138</f>
        <v>0</v>
      </c>
      <c r="AR138" s="147" t="s">
        <v>209</v>
      </c>
      <c r="AT138" s="147" t="s">
        <v>205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877</v>
      </c>
    </row>
    <row r="139" spans="2:65" s="1" customFormat="1" x14ac:dyDescent="0.2">
      <c r="B139" s="32"/>
      <c r="D139" s="149" t="s">
        <v>174</v>
      </c>
      <c r="F139" s="150" t="s">
        <v>876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2" customFormat="1" ht="22.5" x14ac:dyDescent="0.2">
      <c r="B140" s="153"/>
      <c r="D140" s="149" t="s">
        <v>176</v>
      </c>
      <c r="E140" s="154" t="s">
        <v>1</v>
      </c>
      <c r="F140" s="155" t="s">
        <v>878</v>
      </c>
      <c r="H140" s="156">
        <v>0.70599999999999996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73</v>
      </c>
      <c r="AY140" s="154" t="s">
        <v>165</v>
      </c>
    </row>
    <row r="141" spans="2:65" s="13" customFormat="1" x14ac:dyDescent="0.2">
      <c r="B141" s="160"/>
      <c r="D141" s="149" t="s">
        <v>176</v>
      </c>
      <c r="E141" s="161" t="s">
        <v>1</v>
      </c>
      <c r="F141" s="162" t="s">
        <v>189</v>
      </c>
      <c r="H141" s="163">
        <v>0.70599999999999996</v>
      </c>
      <c r="I141" s="164"/>
      <c r="L141" s="160"/>
      <c r="M141" s="165"/>
      <c r="T141" s="166"/>
      <c r="AT141" s="161" t="s">
        <v>176</v>
      </c>
      <c r="AU141" s="161" t="s">
        <v>83</v>
      </c>
      <c r="AV141" s="13" t="s">
        <v>172</v>
      </c>
      <c r="AW141" s="13" t="s">
        <v>30</v>
      </c>
      <c r="AX141" s="13" t="s">
        <v>81</v>
      </c>
      <c r="AY141" s="161" t="s">
        <v>165</v>
      </c>
    </row>
    <row r="142" spans="2:65" s="1" customFormat="1" ht="16.5" customHeight="1" x14ac:dyDescent="0.2">
      <c r="B142" s="32"/>
      <c r="C142" s="167" t="s">
        <v>200</v>
      </c>
      <c r="D142" s="167" t="s">
        <v>205</v>
      </c>
      <c r="E142" s="168" t="s">
        <v>644</v>
      </c>
      <c r="F142" s="169" t="s">
        <v>645</v>
      </c>
      <c r="G142" s="170" t="s">
        <v>238</v>
      </c>
      <c r="H142" s="171">
        <v>6.76</v>
      </c>
      <c r="I142" s="172"/>
      <c r="J142" s="173">
        <f>ROUND(I142*H142,2)</f>
        <v>0</v>
      </c>
      <c r="K142" s="169" t="s">
        <v>171</v>
      </c>
      <c r="L142" s="174"/>
      <c r="M142" s="175" t="s">
        <v>1</v>
      </c>
      <c r="N142" s="176" t="s">
        <v>38</v>
      </c>
      <c r="P142" s="145">
        <f>O142*H142</f>
        <v>0</v>
      </c>
      <c r="Q142" s="145">
        <v>1</v>
      </c>
      <c r="R142" s="145">
        <f>Q142*H142</f>
        <v>6.76</v>
      </c>
      <c r="S142" s="145">
        <v>0</v>
      </c>
      <c r="T142" s="146">
        <f>S142*H142</f>
        <v>0</v>
      </c>
      <c r="AR142" s="147" t="s">
        <v>209</v>
      </c>
      <c r="AT142" s="147" t="s">
        <v>205</v>
      </c>
      <c r="AU142" s="147" t="s">
        <v>83</v>
      </c>
      <c r="AY142" s="17" t="s">
        <v>165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172</v>
      </c>
      <c r="BM142" s="147" t="s">
        <v>879</v>
      </c>
    </row>
    <row r="143" spans="2:65" s="1" customFormat="1" x14ac:dyDescent="0.2">
      <c r="B143" s="32"/>
      <c r="D143" s="149" t="s">
        <v>174</v>
      </c>
      <c r="F143" s="150" t="s">
        <v>645</v>
      </c>
      <c r="I143" s="151"/>
      <c r="L143" s="32"/>
      <c r="M143" s="152"/>
      <c r="T143" s="56"/>
      <c r="AT143" s="17" t="s">
        <v>174</v>
      </c>
      <c r="AU143" s="17" t="s">
        <v>83</v>
      </c>
    </row>
    <row r="144" spans="2:65" s="12" customFormat="1" x14ac:dyDescent="0.2">
      <c r="B144" s="153"/>
      <c r="D144" s="149" t="s">
        <v>176</v>
      </c>
      <c r="E144" s="154" t="s">
        <v>1</v>
      </c>
      <c r="F144" s="155" t="s">
        <v>880</v>
      </c>
      <c r="H144" s="156">
        <v>4.4930000000000003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2" customFormat="1" x14ac:dyDescent="0.2">
      <c r="B145" s="153"/>
      <c r="D145" s="149" t="s">
        <v>176</v>
      </c>
      <c r="E145" s="154" t="s">
        <v>1</v>
      </c>
      <c r="F145" s="155" t="s">
        <v>881</v>
      </c>
      <c r="H145" s="156">
        <v>2.2669999999999999</v>
      </c>
      <c r="I145" s="157"/>
      <c r="L145" s="153"/>
      <c r="M145" s="158"/>
      <c r="T145" s="159"/>
      <c r="AT145" s="154" t="s">
        <v>176</v>
      </c>
      <c r="AU145" s="154" t="s">
        <v>83</v>
      </c>
      <c r="AV145" s="12" t="s">
        <v>83</v>
      </c>
      <c r="AW145" s="12" t="s">
        <v>30</v>
      </c>
      <c r="AX145" s="12" t="s">
        <v>73</v>
      </c>
      <c r="AY145" s="154" t="s">
        <v>165</v>
      </c>
    </row>
    <row r="146" spans="2:65" s="13" customFormat="1" x14ac:dyDescent="0.2">
      <c r="B146" s="160"/>
      <c r="D146" s="149" t="s">
        <v>176</v>
      </c>
      <c r="E146" s="161" t="s">
        <v>1</v>
      </c>
      <c r="F146" s="162" t="s">
        <v>189</v>
      </c>
      <c r="H146" s="163">
        <v>6.76</v>
      </c>
      <c r="I146" s="164"/>
      <c r="L146" s="160"/>
      <c r="M146" s="165"/>
      <c r="T146" s="166"/>
      <c r="AT146" s="161" t="s">
        <v>176</v>
      </c>
      <c r="AU146" s="161" t="s">
        <v>83</v>
      </c>
      <c r="AV146" s="13" t="s">
        <v>172</v>
      </c>
      <c r="AW146" s="13" t="s">
        <v>30</v>
      </c>
      <c r="AX146" s="13" t="s">
        <v>81</v>
      </c>
      <c r="AY146" s="161" t="s">
        <v>165</v>
      </c>
    </row>
    <row r="147" spans="2:65" s="1" customFormat="1" ht="21.75" customHeight="1" x14ac:dyDescent="0.2">
      <c r="B147" s="32"/>
      <c r="C147" s="136" t="s">
        <v>204</v>
      </c>
      <c r="D147" s="136" t="s">
        <v>167</v>
      </c>
      <c r="E147" s="137" t="s">
        <v>649</v>
      </c>
      <c r="F147" s="138" t="s">
        <v>650</v>
      </c>
      <c r="G147" s="139" t="s">
        <v>303</v>
      </c>
      <c r="H147" s="140">
        <v>131.4</v>
      </c>
      <c r="I147" s="141"/>
      <c r="J147" s="142">
        <f>ROUND(I147*H147,2)</f>
        <v>0</v>
      </c>
      <c r="K147" s="138" t="s">
        <v>171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172</v>
      </c>
      <c r="AT147" s="147" t="s">
        <v>167</v>
      </c>
      <c r="AU147" s="147" t="s">
        <v>83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882</v>
      </c>
    </row>
    <row r="148" spans="2:65" s="1" customFormat="1" ht="29.25" x14ac:dyDescent="0.2">
      <c r="B148" s="32"/>
      <c r="D148" s="149" t="s">
        <v>174</v>
      </c>
      <c r="F148" s="150" t="s">
        <v>652</v>
      </c>
      <c r="I148" s="151"/>
      <c r="L148" s="32"/>
      <c r="M148" s="152"/>
      <c r="T148" s="56"/>
      <c r="AT148" s="17" t="s">
        <v>174</v>
      </c>
      <c r="AU148" s="17" t="s">
        <v>83</v>
      </c>
    </row>
    <row r="149" spans="2:65" s="12" customFormat="1" x14ac:dyDescent="0.2">
      <c r="B149" s="153"/>
      <c r="D149" s="149" t="s">
        <v>176</v>
      </c>
      <c r="E149" s="154" t="s">
        <v>1</v>
      </c>
      <c r="F149" s="155" t="s">
        <v>883</v>
      </c>
      <c r="H149" s="156">
        <v>131.4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73</v>
      </c>
      <c r="AY149" s="154" t="s">
        <v>165</v>
      </c>
    </row>
    <row r="150" spans="2:65" s="13" customFormat="1" x14ac:dyDescent="0.2">
      <c r="B150" s="160"/>
      <c r="D150" s="149" t="s">
        <v>176</v>
      </c>
      <c r="E150" s="161" t="s">
        <v>1</v>
      </c>
      <c r="F150" s="162" t="s">
        <v>189</v>
      </c>
      <c r="H150" s="163">
        <v>131.4</v>
      </c>
      <c r="I150" s="164"/>
      <c r="L150" s="160"/>
      <c r="M150" s="165"/>
      <c r="T150" s="166"/>
      <c r="AT150" s="161" t="s">
        <v>176</v>
      </c>
      <c r="AU150" s="161" t="s">
        <v>83</v>
      </c>
      <c r="AV150" s="13" t="s">
        <v>172</v>
      </c>
      <c r="AW150" s="13" t="s">
        <v>30</v>
      </c>
      <c r="AX150" s="13" t="s">
        <v>81</v>
      </c>
      <c r="AY150" s="161" t="s">
        <v>165</v>
      </c>
    </row>
    <row r="151" spans="2:65" s="1" customFormat="1" ht="16.5" customHeight="1" x14ac:dyDescent="0.2">
      <c r="B151" s="32"/>
      <c r="C151" s="167" t="s">
        <v>209</v>
      </c>
      <c r="D151" s="167" t="s">
        <v>205</v>
      </c>
      <c r="E151" s="168" t="s">
        <v>654</v>
      </c>
      <c r="F151" s="169" t="s">
        <v>655</v>
      </c>
      <c r="G151" s="170" t="s">
        <v>317</v>
      </c>
      <c r="H151" s="171">
        <v>135</v>
      </c>
      <c r="I151" s="172"/>
      <c r="J151" s="173">
        <f>ROUND(I151*H151,2)</f>
        <v>0</v>
      </c>
      <c r="K151" s="169" t="s">
        <v>171</v>
      </c>
      <c r="L151" s="174"/>
      <c r="M151" s="175" t="s">
        <v>1</v>
      </c>
      <c r="N151" s="176" t="s">
        <v>38</v>
      </c>
      <c r="P151" s="145">
        <f>O151*H151</f>
        <v>0</v>
      </c>
      <c r="Q151" s="145">
        <v>5.8999999999999997E-2</v>
      </c>
      <c r="R151" s="145">
        <f>Q151*H151</f>
        <v>7.9649999999999999</v>
      </c>
      <c r="S151" s="145">
        <v>0</v>
      </c>
      <c r="T151" s="146">
        <f>S151*H151</f>
        <v>0</v>
      </c>
      <c r="AR151" s="147" t="s">
        <v>209</v>
      </c>
      <c r="AT151" s="147" t="s">
        <v>205</v>
      </c>
      <c r="AU151" s="147" t="s">
        <v>83</v>
      </c>
      <c r="AY151" s="17" t="s">
        <v>165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81</v>
      </c>
      <c r="BK151" s="148">
        <f>ROUND(I151*H151,2)</f>
        <v>0</v>
      </c>
      <c r="BL151" s="17" t="s">
        <v>172</v>
      </c>
      <c r="BM151" s="147" t="s">
        <v>884</v>
      </c>
    </row>
    <row r="152" spans="2:65" s="1" customFormat="1" x14ac:dyDescent="0.2">
      <c r="B152" s="32"/>
      <c r="D152" s="149" t="s">
        <v>174</v>
      </c>
      <c r="F152" s="150" t="s">
        <v>655</v>
      </c>
      <c r="I152" s="151"/>
      <c r="L152" s="32"/>
      <c r="M152" s="152"/>
      <c r="T152" s="56"/>
      <c r="AT152" s="17" t="s">
        <v>174</v>
      </c>
      <c r="AU152" s="17" t="s">
        <v>83</v>
      </c>
    </row>
    <row r="153" spans="2:65" s="12" customFormat="1" x14ac:dyDescent="0.2">
      <c r="B153" s="153"/>
      <c r="D153" s="149" t="s">
        <v>176</v>
      </c>
      <c r="E153" s="154" t="s">
        <v>1</v>
      </c>
      <c r="F153" s="155" t="s">
        <v>885</v>
      </c>
      <c r="H153" s="156">
        <v>135</v>
      </c>
      <c r="I153" s="157"/>
      <c r="L153" s="153"/>
      <c r="M153" s="158"/>
      <c r="T153" s="159"/>
      <c r="AT153" s="154" t="s">
        <v>176</v>
      </c>
      <c r="AU153" s="154" t="s">
        <v>83</v>
      </c>
      <c r="AV153" s="12" t="s">
        <v>83</v>
      </c>
      <c r="AW153" s="12" t="s">
        <v>30</v>
      </c>
      <c r="AX153" s="12" t="s">
        <v>73</v>
      </c>
      <c r="AY153" s="154" t="s">
        <v>165</v>
      </c>
    </row>
    <row r="154" spans="2:65" s="13" customFormat="1" x14ac:dyDescent="0.2">
      <c r="B154" s="160"/>
      <c r="D154" s="149" t="s">
        <v>176</v>
      </c>
      <c r="E154" s="161" t="s">
        <v>1</v>
      </c>
      <c r="F154" s="162" t="s">
        <v>189</v>
      </c>
      <c r="H154" s="163">
        <v>135</v>
      </c>
      <c r="I154" s="164"/>
      <c r="L154" s="160"/>
      <c r="M154" s="165"/>
      <c r="T154" s="166"/>
      <c r="AT154" s="161" t="s">
        <v>176</v>
      </c>
      <c r="AU154" s="161" t="s">
        <v>83</v>
      </c>
      <c r="AV154" s="13" t="s">
        <v>172</v>
      </c>
      <c r="AW154" s="13" t="s">
        <v>30</v>
      </c>
      <c r="AX154" s="13" t="s">
        <v>81</v>
      </c>
      <c r="AY154" s="161" t="s">
        <v>165</v>
      </c>
    </row>
    <row r="155" spans="2:65" s="1" customFormat="1" ht="24.2" customHeight="1" x14ac:dyDescent="0.2">
      <c r="B155" s="32"/>
      <c r="C155" s="167" t="s">
        <v>216</v>
      </c>
      <c r="D155" s="167" t="s">
        <v>205</v>
      </c>
      <c r="E155" s="168" t="s">
        <v>658</v>
      </c>
      <c r="F155" s="169" t="s">
        <v>659</v>
      </c>
      <c r="G155" s="170" t="s">
        <v>170</v>
      </c>
      <c r="H155" s="171">
        <v>5.2560000000000002</v>
      </c>
      <c r="I155" s="172"/>
      <c r="J155" s="173">
        <f>ROUND(I155*H155,2)</f>
        <v>0</v>
      </c>
      <c r="K155" s="169" t="s">
        <v>171</v>
      </c>
      <c r="L155" s="174"/>
      <c r="M155" s="175" t="s">
        <v>1</v>
      </c>
      <c r="N155" s="176" t="s">
        <v>38</v>
      </c>
      <c r="P155" s="145">
        <f>O155*H155</f>
        <v>0</v>
      </c>
      <c r="Q155" s="145">
        <v>2.4289999999999998</v>
      </c>
      <c r="R155" s="145">
        <f>Q155*H155</f>
        <v>12.766824</v>
      </c>
      <c r="S155" s="145">
        <v>0</v>
      </c>
      <c r="T155" s="146">
        <f>S155*H155</f>
        <v>0</v>
      </c>
      <c r="AR155" s="147" t="s">
        <v>209</v>
      </c>
      <c r="AT155" s="147" t="s">
        <v>205</v>
      </c>
      <c r="AU155" s="147" t="s">
        <v>83</v>
      </c>
      <c r="AY155" s="17" t="s">
        <v>165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172</v>
      </c>
      <c r="BM155" s="147" t="s">
        <v>886</v>
      </c>
    </row>
    <row r="156" spans="2:65" s="1" customFormat="1" x14ac:dyDescent="0.2">
      <c r="B156" s="32"/>
      <c r="D156" s="149" t="s">
        <v>174</v>
      </c>
      <c r="F156" s="150" t="s">
        <v>659</v>
      </c>
      <c r="I156" s="151"/>
      <c r="L156" s="32"/>
      <c r="M156" s="152"/>
      <c r="T156" s="56"/>
      <c r="AT156" s="17" t="s">
        <v>174</v>
      </c>
      <c r="AU156" s="17" t="s">
        <v>83</v>
      </c>
    </row>
    <row r="157" spans="2:65" s="12" customFormat="1" x14ac:dyDescent="0.2">
      <c r="B157" s="153"/>
      <c r="D157" s="149" t="s">
        <v>176</v>
      </c>
      <c r="E157" s="154" t="s">
        <v>1</v>
      </c>
      <c r="F157" s="155" t="s">
        <v>887</v>
      </c>
      <c r="H157" s="156">
        <v>5.2560000000000002</v>
      </c>
      <c r="I157" s="157"/>
      <c r="L157" s="153"/>
      <c r="M157" s="158"/>
      <c r="T157" s="159"/>
      <c r="AT157" s="154" t="s">
        <v>176</v>
      </c>
      <c r="AU157" s="154" t="s">
        <v>83</v>
      </c>
      <c r="AV157" s="12" t="s">
        <v>83</v>
      </c>
      <c r="AW157" s="12" t="s">
        <v>30</v>
      </c>
      <c r="AX157" s="12" t="s">
        <v>73</v>
      </c>
      <c r="AY157" s="154" t="s">
        <v>165</v>
      </c>
    </row>
    <row r="158" spans="2:65" s="13" customFormat="1" x14ac:dyDescent="0.2">
      <c r="B158" s="160"/>
      <c r="D158" s="149" t="s">
        <v>176</v>
      </c>
      <c r="E158" s="161" t="s">
        <v>1</v>
      </c>
      <c r="F158" s="162" t="s">
        <v>189</v>
      </c>
      <c r="H158" s="163">
        <v>5.2560000000000002</v>
      </c>
      <c r="I158" s="164"/>
      <c r="L158" s="160"/>
      <c r="M158" s="165"/>
      <c r="T158" s="166"/>
      <c r="AT158" s="161" t="s">
        <v>176</v>
      </c>
      <c r="AU158" s="161" t="s">
        <v>83</v>
      </c>
      <c r="AV158" s="13" t="s">
        <v>172</v>
      </c>
      <c r="AW158" s="13" t="s">
        <v>30</v>
      </c>
      <c r="AX158" s="13" t="s">
        <v>81</v>
      </c>
      <c r="AY158" s="161" t="s">
        <v>165</v>
      </c>
    </row>
    <row r="159" spans="2:65" s="1" customFormat="1" ht="24.2" customHeight="1" x14ac:dyDescent="0.2">
      <c r="B159" s="32"/>
      <c r="C159" s="136" t="s">
        <v>221</v>
      </c>
      <c r="D159" s="136" t="s">
        <v>167</v>
      </c>
      <c r="E159" s="137" t="s">
        <v>662</v>
      </c>
      <c r="F159" s="138" t="s">
        <v>663</v>
      </c>
      <c r="G159" s="139" t="s">
        <v>303</v>
      </c>
      <c r="H159" s="140">
        <v>113.4</v>
      </c>
      <c r="I159" s="141"/>
      <c r="J159" s="142">
        <f>ROUND(I159*H159,2)</f>
        <v>0</v>
      </c>
      <c r="K159" s="138" t="s">
        <v>171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172</v>
      </c>
      <c r="AT159" s="147" t="s">
        <v>167</v>
      </c>
      <c r="AU159" s="147" t="s">
        <v>83</v>
      </c>
      <c r="AY159" s="17" t="s">
        <v>165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172</v>
      </c>
      <c r="BM159" s="147" t="s">
        <v>888</v>
      </c>
    </row>
    <row r="160" spans="2:65" s="1" customFormat="1" ht="48.75" x14ac:dyDescent="0.2">
      <c r="B160" s="32"/>
      <c r="D160" s="149" t="s">
        <v>174</v>
      </c>
      <c r="F160" s="150" t="s">
        <v>665</v>
      </c>
      <c r="I160" s="151"/>
      <c r="L160" s="32"/>
      <c r="M160" s="152"/>
      <c r="T160" s="56"/>
      <c r="AT160" s="17" t="s">
        <v>174</v>
      </c>
      <c r="AU160" s="17" t="s">
        <v>83</v>
      </c>
    </row>
    <row r="161" spans="2:65" s="12" customFormat="1" ht="22.5" x14ac:dyDescent="0.2">
      <c r="B161" s="153"/>
      <c r="D161" s="149" t="s">
        <v>176</v>
      </c>
      <c r="E161" s="154" t="s">
        <v>1</v>
      </c>
      <c r="F161" s="155" t="s">
        <v>889</v>
      </c>
      <c r="H161" s="156">
        <v>113.4</v>
      </c>
      <c r="I161" s="157"/>
      <c r="L161" s="153"/>
      <c r="M161" s="158"/>
      <c r="T161" s="159"/>
      <c r="AT161" s="154" t="s">
        <v>176</v>
      </c>
      <c r="AU161" s="154" t="s">
        <v>83</v>
      </c>
      <c r="AV161" s="12" t="s">
        <v>83</v>
      </c>
      <c r="AW161" s="12" t="s">
        <v>30</v>
      </c>
      <c r="AX161" s="12" t="s">
        <v>81</v>
      </c>
      <c r="AY161" s="154" t="s">
        <v>165</v>
      </c>
    </row>
    <row r="162" spans="2:65" s="1" customFormat="1" ht="24.2" customHeight="1" x14ac:dyDescent="0.2">
      <c r="B162" s="32"/>
      <c r="C162" s="136" t="s">
        <v>226</v>
      </c>
      <c r="D162" s="136" t="s">
        <v>167</v>
      </c>
      <c r="E162" s="137" t="s">
        <v>709</v>
      </c>
      <c r="F162" s="138" t="s">
        <v>710</v>
      </c>
      <c r="G162" s="139" t="s">
        <v>192</v>
      </c>
      <c r="H162" s="140">
        <v>132</v>
      </c>
      <c r="I162" s="141"/>
      <c r="J162" s="142">
        <f>ROUND(I162*H162,2)</f>
        <v>0</v>
      </c>
      <c r="K162" s="138" t="s">
        <v>171</v>
      </c>
      <c r="L162" s="32"/>
      <c r="M162" s="143" t="s">
        <v>1</v>
      </c>
      <c r="N162" s="144" t="s">
        <v>38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172</v>
      </c>
      <c r="AT162" s="147" t="s">
        <v>167</v>
      </c>
      <c r="AU162" s="147" t="s">
        <v>83</v>
      </c>
      <c r="AY162" s="17" t="s">
        <v>165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81</v>
      </c>
      <c r="BK162" s="148">
        <f>ROUND(I162*H162,2)</f>
        <v>0</v>
      </c>
      <c r="BL162" s="17" t="s">
        <v>172</v>
      </c>
      <c r="BM162" s="147" t="s">
        <v>890</v>
      </c>
    </row>
    <row r="163" spans="2:65" s="1" customFormat="1" ht="29.25" x14ac:dyDescent="0.2">
      <c r="B163" s="32"/>
      <c r="D163" s="149" t="s">
        <v>174</v>
      </c>
      <c r="F163" s="150" t="s">
        <v>712</v>
      </c>
      <c r="I163" s="151"/>
      <c r="L163" s="32"/>
      <c r="M163" s="152"/>
      <c r="T163" s="56"/>
      <c r="AT163" s="17" t="s">
        <v>174</v>
      </c>
      <c r="AU163" s="17" t="s">
        <v>83</v>
      </c>
    </row>
    <row r="164" spans="2:65" s="12" customFormat="1" ht="22.5" x14ac:dyDescent="0.2">
      <c r="B164" s="153"/>
      <c r="D164" s="149" t="s">
        <v>176</v>
      </c>
      <c r="E164" s="154" t="s">
        <v>1</v>
      </c>
      <c r="F164" s="155" t="s">
        <v>891</v>
      </c>
      <c r="H164" s="156">
        <v>132</v>
      </c>
      <c r="I164" s="157"/>
      <c r="L164" s="153"/>
      <c r="M164" s="158"/>
      <c r="T164" s="159"/>
      <c r="AT164" s="154" t="s">
        <v>176</v>
      </c>
      <c r="AU164" s="154" t="s">
        <v>83</v>
      </c>
      <c r="AV164" s="12" t="s">
        <v>83</v>
      </c>
      <c r="AW164" s="12" t="s">
        <v>30</v>
      </c>
      <c r="AX164" s="12" t="s">
        <v>73</v>
      </c>
      <c r="AY164" s="154" t="s">
        <v>165</v>
      </c>
    </row>
    <row r="165" spans="2:65" s="13" customFormat="1" x14ac:dyDescent="0.2">
      <c r="B165" s="160"/>
      <c r="D165" s="149" t="s">
        <v>176</v>
      </c>
      <c r="E165" s="161" t="s">
        <v>1</v>
      </c>
      <c r="F165" s="162" t="s">
        <v>189</v>
      </c>
      <c r="H165" s="163">
        <v>132</v>
      </c>
      <c r="I165" s="164"/>
      <c r="L165" s="160"/>
      <c r="M165" s="165"/>
      <c r="T165" s="166"/>
      <c r="AT165" s="161" t="s">
        <v>176</v>
      </c>
      <c r="AU165" s="161" t="s">
        <v>83</v>
      </c>
      <c r="AV165" s="13" t="s">
        <v>172</v>
      </c>
      <c r="AW165" s="13" t="s">
        <v>30</v>
      </c>
      <c r="AX165" s="13" t="s">
        <v>81</v>
      </c>
      <c r="AY165" s="161" t="s">
        <v>165</v>
      </c>
    </row>
    <row r="166" spans="2:65" s="1" customFormat="1" ht="16.5" customHeight="1" x14ac:dyDescent="0.2">
      <c r="B166" s="32"/>
      <c r="C166" s="167" t="s">
        <v>8</v>
      </c>
      <c r="D166" s="167" t="s">
        <v>205</v>
      </c>
      <c r="E166" s="168" t="s">
        <v>714</v>
      </c>
      <c r="F166" s="169" t="s">
        <v>715</v>
      </c>
      <c r="G166" s="170" t="s">
        <v>238</v>
      </c>
      <c r="H166" s="171">
        <v>39.6</v>
      </c>
      <c r="I166" s="172"/>
      <c r="J166" s="173">
        <f>ROUND(I166*H166,2)</f>
        <v>0</v>
      </c>
      <c r="K166" s="169" t="s">
        <v>171</v>
      </c>
      <c r="L166" s="174"/>
      <c r="M166" s="175" t="s">
        <v>1</v>
      </c>
      <c r="N166" s="176" t="s">
        <v>38</v>
      </c>
      <c r="P166" s="145">
        <f>O166*H166</f>
        <v>0</v>
      </c>
      <c r="Q166" s="145">
        <v>1</v>
      </c>
      <c r="R166" s="145">
        <f>Q166*H166</f>
        <v>39.6</v>
      </c>
      <c r="S166" s="145">
        <v>0</v>
      </c>
      <c r="T166" s="146">
        <f>S166*H166</f>
        <v>0</v>
      </c>
      <c r="AR166" s="147" t="s">
        <v>209</v>
      </c>
      <c r="AT166" s="147" t="s">
        <v>205</v>
      </c>
      <c r="AU166" s="147" t="s">
        <v>83</v>
      </c>
      <c r="AY166" s="17" t="s">
        <v>165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172</v>
      </c>
      <c r="BM166" s="147" t="s">
        <v>892</v>
      </c>
    </row>
    <row r="167" spans="2:65" s="1" customFormat="1" x14ac:dyDescent="0.2">
      <c r="B167" s="32"/>
      <c r="D167" s="149" t="s">
        <v>174</v>
      </c>
      <c r="F167" s="150" t="s">
        <v>715</v>
      </c>
      <c r="I167" s="151"/>
      <c r="L167" s="32"/>
      <c r="M167" s="152"/>
      <c r="T167" s="56"/>
      <c r="AT167" s="17" t="s">
        <v>174</v>
      </c>
      <c r="AU167" s="17" t="s">
        <v>83</v>
      </c>
    </row>
    <row r="168" spans="2:65" s="12" customFormat="1" x14ac:dyDescent="0.2">
      <c r="B168" s="153"/>
      <c r="D168" s="149" t="s">
        <v>176</v>
      </c>
      <c r="E168" s="154" t="s">
        <v>1</v>
      </c>
      <c r="F168" s="155" t="s">
        <v>893</v>
      </c>
      <c r="H168" s="156">
        <v>39.6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73</v>
      </c>
      <c r="AY168" s="154" t="s">
        <v>165</v>
      </c>
    </row>
    <row r="169" spans="2:65" s="13" customFormat="1" x14ac:dyDescent="0.2">
      <c r="B169" s="160"/>
      <c r="D169" s="149" t="s">
        <v>176</v>
      </c>
      <c r="E169" s="161" t="s">
        <v>1</v>
      </c>
      <c r="F169" s="162" t="s">
        <v>189</v>
      </c>
      <c r="H169" s="163">
        <v>39.6</v>
      </c>
      <c r="I169" s="164"/>
      <c r="L169" s="160"/>
      <c r="M169" s="165"/>
      <c r="T169" s="166"/>
      <c r="AT169" s="161" t="s">
        <v>176</v>
      </c>
      <c r="AU169" s="161" t="s">
        <v>83</v>
      </c>
      <c r="AV169" s="13" t="s">
        <v>172</v>
      </c>
      <c r="AW169" s="13" t="s">
        <v>30</v>
      </c>
      <c r="AX169" s="13" t="s">
        <v>81</v>
      </c>
      <c r="AY169" s="161" t="s">
        <v>165</v>
      </c>
    </row>
    <row r="170" spans="2:65" s="1" customFormat="1" ht="24.2" customHeight="1" x14ac:dyDescent="0.2">
      <c r="B170" s="32"/>
      <c r="C170" s="136" t="s">
        <v>243</v>
      </c>
      <c r="D170" s="136" t="s">
        <v>167</v>
      </c>
      <c r="E170" s="137" t="s">
        <v>718</v>
      </c>
      <c r="F170" s="138" t="s">
        <v>719</v>
      </c>
      <c r="G170" s="139" t="s">
        <v>192</v>
      </c>
      <c r="H170" s="140">
        <v>31.5</v>
      </c>
      <c r="I170" s="141"/>
      <c r="J170" s="142">
        <f>ROUND(I170*H170,2)</f>
        <v>0</v>
      </c>
      <c r="K170" s="138" t="s">
        <v>1</v>
      </c>
      <c r="L170" s="32"/>
      <c r="M170" s="143" t="s">
        <v>1</v>
      </c>
      <c r="N170" s="144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172</v>
      </c>
      <c r="AT170" s="147" t="s">
        <v>167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894</v>
      </c>
    </row>
    <row r="171" spans="2:65" s="1" customFormat="1" ht="19.5" x14ac:dyDescent="0.2">
      <c r="B171" s="32"/>
      <c r="D171" s="149" t="s">
        <v>174</v>
      </c>
      <c r="F171" s="150" t="s">
        <v>719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2" customFormat="1" ht="22.5" x14ac:dyDescent="0.2">
      <c r="B172" s="153"/>
      <c r="D172" s="149" t="s">
        <v>176</v>
      </c>
      <c r="E172" s="154" t="s">
        <v>1</v>
      </c>
      <c r="F172" s="155" t="s">
        <v>895</v>
      </c>
      <c r="H172" s="156">
        <v>31.5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73</v>
      </c>
      <c r="AY172" s="154" t="s">
        <v>165</v>
      </c>
    </row>
    <row r="173" spans="2:65" s="13" customFormat="1" x14ac:dyDescent="0.2">
      <c r="B173" s="160"/>
      <c r="D173" s="149" t="s">
        <v>176</v>
      </c>
      <c r="E173" s="161" t="s">
        <v>1</v>
      </c>
      <c r="F173" s="162" t="s">
        <v>189</v>
      </c>
      <c r="H173" s="163">
        <v>31.5</v>
      </c>
      <c r="I173" s="164"/>
      <c r="L173" s="160"/>
      <c r="M173" s="165"/>
      <c r="T173" s="166"/>
      <c r="AT173" s="161" t="s">
        <v>176</v>
      </c>
      <c r="AU173" s="161" t="s">
        <v>83</v>
      </c>
      <c r="AV173" s="13" t="s">
        <v>172</v>
      </c>
      <c r="AW173" s="13" t="s">
        <v>30</v>
      </c>
      <c r="AX173" s="13" t="s">
        <v>81</v>
      </c>
      <c r="AY173" s="161" t="s">
        <v>165</v>
      </c>
    </row>
    <row r="174" spans="2:65" s="1" customFormat="1" ht="16.5" customHeight="1" x14ac:dyDescent="0.2">
      <c r="B174" s="32"/>
      <c r="C174" s="167" t="s">
        <v>250</v>
      </c>
      <c r="D174" s="167" t="s">
        <v>205</v>
      </c>
      <c r="E174" s="168" t="s">
        <v>714</v>
      </c>
      <c r="F174" s="169" t="s">
        <v>715</v>
      </c>
      <c r="G174" s="170" t="s">
        <v>238</v>
      </c>
      <c r="H174" s="171">
        <v>12.6</v>
      </c>
      <c r="I174" s="172"/>
      <c r="J174" s="173">
        <f>ROUND(I174*H174,2)</f>
        <v>0</v>
      </c>
      <c r="K174" s="169" t="s">
        <v>171</v>
      </c>
      <c r="L174" s="174"/>
      <c r="M174" s="175" t="s">
        <v>1</v>
      </c>
      <c r="N174" s="176" t="s">
        <v>38</v>
      </c>
      <c r="P174" s="145">
        <f>O174*H174</f>
        <v>0</v>
      </c>
      <c r="Q174" s="145">
        <v>1</v>
      </c>
      <c r="R174" s="145">
        <f>Q174*H174</f>
        <v>12.6</v>
      </c>
      <c r="S174" s="145">
        <v>0</v>
      </c>
      <c r="T174" s="146">
        <f>S174*H174</f>
        <v>0</v>
      </c>
      <c r="AR174" s="147" t="s">
        <v>209</v>
      </c>
      <c r="AT174" s="147" t="s">
        <v>205</v>
      </c>
      <c r="AU174" s="147" t="s">
        <v>83</v>
      </c>
      <c r="AY174" s="17" t="s">
        <v>165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81</v>
      </c>
      <c r="BK174" s="148">
        <f>ROUND(I174*H174,2)</f>
        <v>0</v>
      </c>
      <c r="BL174" s="17" t="s">
        <v>172</v>
      </c>
      <c r="BM174" s="147" t="s">
        <v>896</v>
      </c>
    </row>
    <row r="175" spans="2:65" s="1" customFormat="1" x14ac:dyDescent="0.2">
      <c r="B175" s="32"/>
      <c r="D175" s="149" t="s">
        <v>174</v>
      </c>
      <c r="F175" s="150" t="s">
        <v>715</v>
      </c>
      <c r="I175" s="151"/>
      <c r="L175" s="32"/>
      <c r="M175" s="152"/>
      <c r="T175" s="56"/>
      <c r="AT175" s="17" t="s">
        <v>174</v>
      </c>
      <c r="AU175" s="17" t="s">
        <v>83</v>
      </c>
    </row>
    <row r="176" spans="2:65" s="12" customFormat="1" x14ac:dyDescent="0.2">
      <c r="B176" s="153"/>
      <c r="D176" s="149" t="s">
        <v>176</v>
      </c>
      <c r="E176" s="154" t="s">
        <v>1</v>
      </c>
      <c r="F176" s="155" t="s">
        <v>897</v>
      </c>
      <c r="H176" s="156">
        <v>12.6</v>
      </c>
      <c r="I176" s="157"/>
      <c r="L176" s="153"/>
      <c r="M176" s="158"/>
      <c r="T176" s="159"/>
      <c r="AT176" s="154" t="s">
        <v>176</v>
      </c>
      <c r="AU176" s="154" t="s">
        <v>83</v>
      </c>
      <c r="AV176" s="12" t="s">
        <v>83</v>
      </c>
      <c r="AW176" s="12" t="s">
        <v>30</v>
      </c>
      <c r="AX176" s="12" t="s">
        <v>81</v>
      </c>
      <c r="AY176" s="154" t="s">
        <v>165</v>
      </c>
    </row>
    <row r="177" spans="2:65" s="1" customFormat="1" ht="16.5" customHeight="1" x14ac:dyDescent="0.2">
      <c r="B177" s="32"/>
      <c r="C177" s="136" t="s">
        <v>258</v>
      </c>
      <c r="D177" s="136" t="s">
        <v>167</v>
      </c>
      <c r="E177" s="137" t="s">
        <v>212</v>
      </c>
      <c r="F177" s="138" t="s">
        <v>213</v>
      </c>
      <c r="G177" s="139" t="s">
        <v>192</v>
      </c>
      <c r="H177" s="140">
        <v>266</v>
      </c>
      <c r="I177" s="141"/>
      <c r="J177" s="142">
        <f>ROUND(I177*H177,2)</f>
        <v>0</v>
      </c>
      <c r="K177" s="138" t="s">
        <v>171</v>
      </c>
      <c r="L177" s="32"/>
      <c r="M177" s="143" t="s">
        <v>1</v>
      </c>
      <c r="N177" s="144" t="s">
        <v>38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172</v>
      </c>
      <c r="AT177" s="147" t="s">
        <v>167</v>
      </c>
      <c r="AU177" s="147" t="s">
        <v>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898</v>
      </c>
    </row>
    <row r="178" spans="2:65" s="1" customFormat="1" ht="39" x14ac:dyDescent="0.2">
      <c r="B178" s="32"/>
      <c r="D178" s="149" t="s">
        <v>174</v>
      </c>
      <c r="F178" s="150" t="s">
        <v>215</v>
      </c>
      <c r="I178" s="151"/>
      <c r="L178" s="32"/>
      <c r="M178" s="152"/>
      <c r="T178" s="56"/>
      <c r="AT178" s="17" t="s">
        <v>174</v>
      </c>
      <c r="AU178" s="17" t="s">
        <v>83</v>
      </c>
    </row>
    <row r="179" spans="2:65" s="12" customFormat="1" ht="22.5" x14ac:dyDescent="0.2">
      <c r="B179" s="153"/>
      <c r="D179" s="149" t="s">
        <v>176</v>
      </c>
      <c r="E179" s="154" t="s">
        <v>1</v>
      </c>
      <c r="F179" s="155" t="s">
        <v>899</v>
      </c>
      <c r="H179" s="156">
        <v>266</v>
      </c>
      <c r="I179" s="157"/>
      <c r="L179" s="153"/>
      <c r="M179" s="158"/>
      <c r="T179" s="159"/>
      <c r="AT179" s="154" t="s">
        <v>176</v>
      </c>
      <c r="AU179" s="154" t="s">
        <v>83</v>
      </c>
      <c r="AV179" s="12" t="s">
        <v>83</v>
      </c>
      <c r="AW179" s="12" t="s">
        <v>30</v>
      </c>
      <c r="AX179" s="12" t="s">
        <v>81</v>
      </c>
      <c r="AY179" s="154" t="s">
        <v>165</v>
      </c>
    </row>
    <row r="180" spans="2:65" s="15" customFormat="1" ht="22.5" x14ac:dyDescent="0.2">
      <c r="B180" s="184"/>
      <c r="D180" s="149" t="s">
        <v>176</v>
      </c>
      <c r="E180" s="185" t="s">
        <v>1</v>
      </c>
      <c r="F180" s="186" t="s">
        <v>900</v>
      </c>
      <c r="H180" s="185" t="s">
        <v>1</v>
      </c>
      <c r="I180" s="187"/>
      <c r="L180" s="184"/>
      <c r="M180" s="188"/>
      <c r="T180" s="189"/>
      <c r="AT180" s="185" t="s">
        <v>176</v>
      </c>
      <c r="AU180" s="185" t="s">
        <v>83</v>
      </c>
      <c r="AV180" s="15" t="s">
        <v>81</v>
      </c>
      <c r="AW180" s="15" t="s">
        <v>30</v>
      </c>
      <c r="AX180" s="15" t="s">
        <v>73</v>
      </c>
      <c r="AY180" s="185" t="s">
        <v>165</v>
      </c>
    </row>
    <row r="181" spans="2:65" s="15" customFormat="1" x14ac:dyDescent="0.2">
      <c r="B181" s="184"/>
      <c r="D181" s="149" t="s">
        <v>176</v>
      </c>
      <c r="E181" s="185" t="s">
        <v>1</v>
      </c>
      <c r="F181" s="186" t="s">
        <v>901</v>
      </c>
      <c r="H181" s="185" t="s">
        <v>1</v>
      </c>
      <c r="I181" s="187"/>
      <c r="L181" s="184"/>
      <c r="M181" s="188"/>
      <c r="T181" s="189"/>
      <c r="AT181" s="185" t="s">
        <v>176</v>
      </c>
      <c r="AU181" s="185" t="s">
        <v>83</v>
      </c>
      <c r="AV181" s="15" t="s">
        <v>81</v>
      </c>
      <c r="AW181" s="15" t="s">
        <v>30</v>
      </c>
      <c r="AX181" s="15" t="s">
        <v>73</v>
      </c>
      <c r="AY181" s="185" t="s">
        <v>165</v>
      </c>
    </row>
    <row r="182" spans="2:65" s="1" customFormat="1" ht="16.5" customHeight="1" x14ac:dyDescent="0.2">
      <c r="B182" s="32"/>
      <c r="C182" s="167" t="s">
        <v>264</v>
      </c>
      <c r="D182" s="167" t="s">
        <v>205</v>
      </c>
      <c r="E182" s="168" t="s">
        <v>728</v>
      </c>
      <c r="F182" s="169" t="s">
        <v>729</v>
      </c>
      <c r="G182" s="170" t="s">
        <v>238</v>
      </c>
      <c r="H182" s="171">
        <v>19.190000000000001</v>
      </c>
      <c r="I182" s="172"/>
      <c r="J182" s="173">
        <f>ROUND(I182*H182,2)</f>
        <v>0</v>
      </c>
      <c r="K182" s="169" t="s">
        <v>1</v>
      </c>
      <c r="L182" s="174"/>
      <c r="M182" s="175" t="s">
        <v>1</v>
      </c>
      <c r="N182" s="176" t="s">
        <v>38</v>
      </c>
      <c r="P182" s="145">
        <f>O182*H182</f>
        <v>0</v>
      </c>
      <c r="Q182" s="145">
        <v>1</v>
      </c>
      <c r="R182" s="145">
        <f>Q182*H182</f>
        <v>19.190000000000001</v>
      </c>
      <c r="S182" s="145">
        <v>0</v>
      </c>
      <c r="T182" s="146">
        <f>S182*H182</f>
        <v>0</v>
      </c>
      <c r="AR182" s="147" t="s">
        <v>209</v>
      </c>
      <c r="AT182" s="147" t="s">
        <v>205</v>
      </c>
      <c r="AU182" s="147" t="s">
        <v>83</v>
      </c>
      <c r="AY182" s="17" t="s">
        <v>165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81</v>
      </c>
      <c r="BK182" s="148">
        <f>ROUND(I182*H182,2)</f>
        <v>0</v>
      </c>
      <c r="BL182" s="17" t="s">
        <v>172</v>
      </c>
      <c r="BM182" s="147" t="s">
        <v>902</v>
      </c>
    </row>
    <row r="183" spans="2:65" s="1" customFormat="1" x14ac:dyDescent="0.2">
      <c r="B183" s="32"/>
      <c r="D183" s="149" t="s">
        <v>174</v>
      </c>
      <c r="F183" s="150" t="s">
        <v>729</v>
      </c>
      <c r="I183" s="151"/>
      <c r="L183" s="32"/>
      <c r="M183" s="152"/>
      <c r="T183" s="56"/>
      <c r="AT183" s="17" t="s">
        <v>174</v>
      </c>
      <c r="AU183" s="17" t="s">
        <v>83</v>
      </c>
    </row>
    <row r="184" spans="2:65" s="12" customFormat="1" x14ac:dyDescent="0.2">
      <c r="B184" s="153"/>
      <c r="D184" s="149" t="s">
        <v>176</v>
      </c>
      <c r="E184" s="154" t="s">
        <v>1</v>
      </c>
      <c r="F184" s="155" t="s">
        <v>903</v>
      </c>
      <c r="H184" s="156">
        <v>19.190000000000001</v>
      </c>
      <c r="I184" s="157"/>
      <c r="L184" s="153"/>
      <c r="M184" s="158"/>
      <c r="T184" s="159"/>
      <c r="AT184" s="154" t="s">
        <v>176</v>
      </c>
      <c r="AU184" s="154" t="s">
        <v>83</v>
      </c>
      <c r="AV184" s="12" t="s">
        <v>83</v>
      </c>
      <c r="AW184" s="12" t="s">
        <v>30</v>
      </c>
      <c r="AX184" s="12" t="s">
        <v>73</v>
      </c>
      <c r="AY184" s="154" t="s">
        <v>165</v>
      </c>
    </row>
    <row r="185" spans="2:65" s="13" customFormat="1" x14ac:dyDescent="0.2">
      <c r="B185" s="160"/>
      <c r="D185" s="149" t="s">
        <v>176</v>
      </c>
      <c r="E185" s="161" t="s">
        <v>1</v>
      </c>
      <c r="F185" s="162" t="s">
        <v>189</v>
      </c>
      <c r="H185" s="163">
        <v>19.190000000000001</v>
      </c>
      <c r="I185" s="164"/>
      <c r="L185" s="160"/>
      <c r="M185" s="165"/>
      <c r="T185" s="166"/>
      <c r="AT185" s="161" t="s">
        <v>176</v>
      </c>
      <c r="AU185" s="161" t="s">
        <v>83</v>
      </c>
      <c r="AV185" s="13" t="s">
        <v>172</v>
      </c>
      <c r="AW185" s="13" t="s">
        <v>30</v>
      </c>
      <c r="AX185" s="13" t="s">
        <v>81</v>
      </c>
      <c r="AY185" s="161" t="s">
        <v>165</v>
      </c>
    </row>
    <row r="186" spans="2:65" s="1" customFormat="1" ht="24.2" customHeight="1" x14ac:dyDescent="0.2">
      <c r="B186" s="32"/>
      <c r="C186" s="136" t="s">
        <v>270</v>
      </c>
      <c r="D186" s="136" t="s">
        <v>167</v>
      </c>
      <c r="E186" s="137" t="s">
        <v>740</v>
      </c>
      <c r="F186" s="138" t="s">
        <v>741</v>
      </c>
      <c r="G186" s="139" t="s">
        <v>303</v>
      </c>
      <c r="H186" s="140">
        <v>110</v>
      </c>
      <c r="I186" s="141"/>
      <c r="J186" s="142">
        <f>ROUND(I186*H186,2)</f>
        <v>0</v>
      </c>
      <c r="K186" s="138" t="s">
        <v>171</v>
      </c>
      <c r="L186" s="32"/>
      <c r="M186" s="143" t="s">
        <v>1</v>
      </c>
      <c r="N186" s="144" t="s">
        <v>38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172</v>
      </c>
      <c r="AT186" s="147" t="s">
        <v>167</v>
      </c>
      <c r="AU186" s="147" t="s">
        <v>83</v>
      </c>
      <c r="AY186" s="17" t="s">
        <v>165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172</v>
      </c>
      <c r="BM186" s="147" t="s">
        <v>904</v>
      </c>
    </row>
    <row r="187" spans="2:65" s="1" customFormat="1" ht="39" x14ac:dyDescent="0.2">
      <c r="B187" s="32"/>
      <c r="D187" s="149" t="s">
        <v>174</v>
      </c>
      <c r="F187" s="150" t="s">
        <v>743</v>
      </c>
      <c r="I187" s="151"/>
      <c r="L187" s="32"/>
      <c r="M187" s="152"/>
      <c r="T187" s="56"/>
      <c r="AT187" s="17" t="s">
        <v>174</v>
      </c>
      <c r="AU187" s="17" t="s">
        <v>83</v>
      </c>
    </row>
    <row r="188" spans="2:65" s="1" customFormat="1" ht="16.5" customHeight="1" x14ac:dyDescent="0.2">
      <c r="B188" s="32"/>
      <c r="C188" s="167" t="s">
        <v>278</v>
      </c>
      <c r="D188" s="167" t="s">
        <v>205</v>
      </c>
      <c r="E188" s="168" t="s">
        <v>744</v>
      </c>
      <c r="F188" s="169" t="s">
        <v>745</v>
      </c>
      <c r="G188" s="170" t="s">
        <v>317</v>
      </c>
      <c r="H188" s="171">
        <v>111</v>
      </c>
      <c r="I188" s="172"/>
      <c r="J188" s="173">
        <f>ROUND(I188*H188,2)</f>
        <v>0</v>
      </c>
      <c r="K188" s="169" t="s">
        <v>171</v>
      </c>
      <c r="L188" s="174"/>
      <c r="M188" s="175" t="s">
        <v>1</v>
      </c>
      <c r="N188" s="176" t="s">
        <v>38</v>
      </c>
      <c r="P188" s="145">
        <f>O188*H188</f>
        <v>0</v>
      </c>
      <c r="Q188" s="145">
        <v>0.19500000000000001</v>
      </c>
      <c r="R188" s="145">
        <f>Q188*H188</f>
        <v>21.645</v>
      </c>
      <c r="S188" s="145">
        <v>0</v>
      </c>
      <c r="T188" s="146">
        <f>S188*H188</f>
        <v>0</v>
      </c>
      <c r="AR188" s="147" t="s">
        <v>209</v>
      </c>
      <c r="AT188" s="147" t="s">
        <v>205</v>
      </c>
      <c r="AU188" s="147" t="s">
        <v>83</v>
      </c>
      <c r="AY188" s="17" t="s">
        <v>165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81</v>
      </c>
      <c r="BK188" s="148">
        <f>ROUND(I188*H188,2)</f>
        <v>0</v>
      </c>
      <c r="BL188" s="17" t="s">
        <v>172</v>
      </c>
      <c r="BM188" s="147" t="s">
        <v>905</v>
      </c>
    </row>
    <row r="189" spans="2:65" s="1" customFormat="1" x14ac:dyDescent="0.2">
      <c r="B189" s="32"/>
      <c r="D189" s="149" t="s">
        <v>174</v>
      </c>
      <c r="F189" s="150" t="s">
        <v>745</v>
      </c>
      <c r="I189" s="151"/>
      <c r="L189" s="32"/>
      <c r="M189" s="152"/>
      <c r="T189" s="56"/>
      <c r="AT189" s="17" t="s">
        <v>174</v>
      </c>
      <c r="AU189" s="17" t="s">
        <v>83</v>
      </c>
    </row>
    <row r="190" spans="2:65" s="1" customFormat="1" ht="16.5" customHeight="1" x14ac:dyDescent="0.2">
      <c r="B190" s="32"/>
      <c r="C190" s="167" t="s">
        <v>284</v>
      </c>
      <c r="D190" s="167" t="s">
        <v>205</v>
      </c>
      <c r="E190" s="168" t="s">
        <v>747</v>
      </c>
      <c r="F190" s="169" t="s">
        <v>748</v>
      </c>
      <c r="G190" s="170" t="s">
        <v>317</v>
      </c>
      <c r="H190" s="171">
        <v>110</v>
      </c>
      <c r="I190" s="172"/>
      <c r="J190" s="173">
        <f>ROUND(I190*H190,2)</f>
        <v>0</v>
      </c>
      <c r="K190" s="169" t="s">
        <v>171</v>
      </c>
      <c r="L190" s="174"/>
      <c r="M190" s="175" t="s">
        <v>1</v>
      </c>
      <c r="N190" s="176" t="s">
        <v>38</v>
      </c>
      <c r="P190" s="145">
        <f>O190*H190</f>
        <v>0</v>
      </c>
      <c r="Q190" s="145">
        <v>0.14899999999999999</v>
      </c>
      <c r="R190" s="145">
        <f>Q190*H190</f>
        <v>16.39</v>
      </c>
      <c r="S190" s="145">
        <v>0</v>
      </c>
      <c r="T190" s="146">
        <f>S190*H190</f>
        <v>0</v>
      </c>
      <c r="AR190" s="147" t="s">
        <v>209</v>
      </c>
      <c r="AT190" s="147" t="s">
        <v>205</v>
      </c>
      <c r="AU190" s="147" t="s">
        <v>83</v>
      </c>
      <c r="AY190" s="17" t="s">
        <v>165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81</v>
      </c>
      <c r="BK190" s="148">
        <f>ROUND(I190*H190,2)</f>
        <v>0</v>
      </c>
      <c r="BL190" s="17" t="s">
        <v>172</v>
      </c>
      <c r="BM190" s="147" t="s">
        <v>906</v>
      </c>
    </row>
    <row r="191" spans="2:65" s="1" customFormat="1" x14ac:dyDescent="0.2">
      <c r="B191" s="32"/>
      <c r="D191" s="149" t="s">
        <v>174</v>
      </c>
      <c r="F191" s="150" t="s">
        <v>748</v>
      </c>
      <c r="I191" s="151"/>
      <c r="L191" s="32"/>
      <c r="M191" s="152"/>
      <c r="T191" s="56"/>
      <c r="AT191" s="17" t="s">
        <v>174</v>
      </c>
      <c r="AU191" s="17" t="s">
        <v>83</v>
      </c>
    </row>
    <row r="192" spans="2:65" s="1" customFormat="1" ht="16.5" customHeight="1" x14ac:dyDescent="0.2">
      <c r="B192" s="32"/>
      <c r="C192" s="167" t="s">
        <v>289</v>
      </c>
      <c r="D192" s="167" t="s">
        <v>205</v>
      </c>
      <c r="E192" s="168" t="s">
        <v>750</v>
      </c>
      <c r="F192" s="169" t="s">
        <v>751</v>
      </c>
      <c r="G192" s="170" t="s">
        <v>317</v>
      </c>
      <c r="H192" s="171">
        <v>107</v>
      </c>
      <c r="I192" s="172"/>
      <c r="J192" s="173">
        <f>ROUND(I192*H192,2)</f>
        <v>0</v>
      </c>
      <c r="K192" s="169" t="s">
        <v>171</v>
      </c>
      <c r="L192" s="174"/>
      <c r="M192" s="175" t="s">
        <v>1</v>
      </c>
      <c r="N192" s="176" t="s">
        <v>38</v>
      </c>
      <c r="P192" s="145">
        <f>O192*H192</f>
        <v>0</v>
      </c>
      <c r="Q192" s="145">
        <v>0.51</v>
      </c>
      <c r="R192" s="145">
        <f>Q192*H192</f>
        <v>54.57</v>
      </c>
      <c r="S192" s="145">
        <v>0</v>
      </c>
      <c r="T192" s="146">
        <f>S192*H192</f>
        <v>0</v>
      </c>
      <c r="AR192" s="147" t="s">
        <v>209</v>
      </c>
      <c r="AT192" s="147" t="s">
        <v>205</v>
      </c>
      <c r="AU192" s="147" t="s">
        <v>83</v>
      </c>
      <c r="AY192" s="17" t="s">
        <v>165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81</v>
      </c>
      <c r="BK192" s="148">
        <f>ROUND(I192*H192,2)</f>
        <v>0</v>
      </c>
      <c r="BL192" s="17" t="s">
        <v>172</v>
      </c>
      <c r="BM192" s="147" t="s">
        <v>907</v>
      </c>
    </row>
    <row r="193" spans="2:65" s="1" customFormat="1" x14ac:dyDescent="0.2">
      <c r="B193" s="32"/>
      <c r="D193" s="149" t="s">
        <v>174</v>
      </c>
      <c r="F193" s="150" t="s">
        <v>751</v>
      </c>
      <c r="I193" s="151"/>
      <c r="L193" s="32"/>
      <c r="M193" s="152"/>
      <c r="T193" s="56"/>
      <c r="AT193" s="17" t="s">
        <v>174</v>
      </c>
      <c r="AU193" s="17" t="s">
        <v>83</v>
      </c>
    </row>
    <row r="194" spans="2:65" s="1" customFormat="1" ht="21.75" customHeight="1" x14ac:dyDescent="0.2">
      <c r="B194" s="32"/>
      <c r="C194" s="167" t="s">
        <v>7</v>
      </c>
      <c r="D194" s="167" t="s">
        <v>205</v>
      </c>
      <c r="E194" s="168" t="s">
        <v>753</v>
      </c>
      <c r="F194" s="169" t="s">
        <v>754</v>
      </c>
      <c r="G194" s="170" t="s">
        <v>317</v>
      </c>
      <c r="H194" s="171">
        <v>1</v>
      </c>
      <c r="I194" s="172"/>
      <c r="J194" s="173">
        <f>ROUND(I194*H194,2)</f>
        <v>0</v>
      </c>
      <c r="K194" s="169" t="s">
        <v>171</v>
      </c>
      <c r="L194" s="174"/>
      <c r="M194" s="175" t="s">
        <v>1</v>
      </c>
      <c r="N194" s="176" t="s">
        <v>38</v>
      </c>
      <c r="P194" s="145">
        <f>O194*H194</f>
        <v>0</v>
      </c>
      <c r="Q194" s="145">
        <v>0.51</v>
      </c>
      <c r="R194" s="145">
        <f>Q194*H194</f>
        <v>0.51</v>
      </c>
      <c r="S194" s="145">
        <v>0</v>
      </c>
      <c r="T194" s="146">
        <f>S194*H194</f>
        <v>0</v>
      </c>
      <c r="AR194" s="147" t="s">
        <v>209</v>
      </c>
      <c r="AT194" s="147" t="s">
        <v>205</v>
      </c>
      <c r="AU194" s="147" t="s">
        <v>83</v>
      </c>
      <c r="AY194" s="17" t="s">
        <v>165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172</v>
      </c>
      <c r="BM194" s="147" t="s">
        <v>908</v>
      </c>
    </row>
    <row r="195" spans="2:65" s="1" customFormat="1" x14ac:dyDescent="0.2">
      <c r="B195" s="32"/>
      <c r="D195" s="149" t="s">
        <v>174</v>
      </c>
      <c r="F195" s="150" t="s">
        <v>754</v>
      </c>
      <c r="I195" s="151"/>
      <c r="L195" s="32"/>
      <c r="M195" s="152"/>
      <c r="T195" s="56"/>
      <c r="AT195" s="17" t="s">
        <v>174</v>
      </c>
      <c r="AU195" s="17" t="s">
        <v>83</v>
      </c>
    </row>
    <row r="196" spans="2:65" s="1" customFormat="1" ht="24.2" customHeight="1" x14ac:dyDescent="0.2">
      <c r="B196" s="32"/>
      <c r="C196" s="167" t="s">
        <v>305</v>
      </c>
      <c r="D196" s="167" t="s">
        <v>205</v>
      </c>
      <c r="E196" s="168" t="s">
        <v>756</v>
      </c>
      <c r="F196" s="169" t="s">
        <v>757</v>
      </c>
      <c r="G196" s="170" t="s">
        <v>317</v>
      </c>
      <c r="H196" s="171">
        <v>1</v>
      </c>
      <c r="I196" s="172"/>
      <c r="J196" s="173">
        <f>ROUND(I196*H196,2)</f>
        <v>0</v>
      </c>
      <c r="K196" s="169" t="s">
        <v>171</v>
      </c>
      <c r="L196" s="174"/>
      <c r="M196" s="175" t="s">
        <v>1</v>
      </c>
      <c r="N196" s="176" t="s">
        <v>38</v>
      </c>
      <c r="P196" s="145">
        <f>O196*H196</f>
        <v>0</v>
      </c>
      <c r="Q196" s="145">
        <v>0.51</v>
      </c>
      <c r="R196" s="145">
        <f>Q196*H196</f>
        <v>0.51</v>
      </c>
      <c r="S196" s="145">
        <v>0</v>
      </c>
      <c r="T196" s="146">
        <f>S196*H196</f>
        <v>0</v>
      </c>
      <c r="AR196" s="147" t="s">
        <v>209</v>
      </c>
      <c r="AT196" s="147" t="s">
        <v>205</v>
      </c>
      <c r="AU196" s="147" t="s">
        <v>83</v>
      </c>
      <c r="AY196" s="17" t="s">
        <v>165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81</v>
      </c>
      <c r="BK196" s="148">
        <f>ROUND(I196*H196,2)</f>
        <v>0</v>
      </c>
      <c r="BL196" s="17" t="s">
        <v>172</v>
      </c>
      <c r="BM196" s="147" t="s">
        <v>909</v>
      </c>
    </row>
    <row r="197" spans="2:65" s="1" customFormat="1" x14ac:dyDescent="0.2">
      <c r="B197" s="32"/>
      <c r="D197" s="149" t="s">
        <v>174</v>
      </c>
      <c r="F197" s="150" t="s">
        <v>757</v>
      </c>
      <c r="I197" s="151"/>
      <c r="L197" s="32"/>
      <c r="M197" s="152"/>
      <c r="T197" s="56"/>
      <c r="AT197" s="17" t="s">
        <v>174</v>
      </c>
      <c r="AU197" s="17" t="s">
        <v>83</v>
      </c>
    </row>
    <row r="198" spans="2:65" s="1" customFormat="1" ht="24.2" customHeight="1" x14ac:dyDescent="0.2">
      <c r="B198" s="32"/>
      <c r="C198" s="167" t="s">
        <v>309</v>
      </c>
      <c r="D198" s="167" t="s">
        <v>205</v>
      </c>
      <c r="E198" s="168" t="s">
        <v>759</v>
      </c>
      <c r="F198" s="169" t="s">
        <v>760</v>
      </c>
      <c r="G198" s="170" t="s">
        <v>317</v>
      </c>
      <c r="H198" s="171">
        <v>1</v>
      </c>
      <c r="I198" s="172"/>
      <c r="J198" s="173">
        <f>ROUND(I198*H198,2)</f>
        <v>0</v>
      </c>
      <c r="K198" s="169" t="s">
        <v>171</v>
      </c>
      <c r="L198" s="174"/>
      <c r="M198" s="175" t="s">
        <v>1</v>
      </c>
      <c r="N198" s="176" t="s">
        <v>38</v>
      </c>
      <c r="P198" s="145">
        <f>O198*H198</f>
        <v>0</v>
      </c>
      <c r="Q198" s="145">
        <v>0.51</v>
      </c>
      <c r="R198" s="145">
        <f>Q198*H198</f>
        <v>0.51</v>
      </c>
      <c r="S198" s="145">
        <v>0</v>
      </c>
      <c r="T198" s="146">
        <f>S198*H198</f>
        <v>0</v>
      </c>
      <c r="AR198" s="147" t="s">
        <v>209</v>
      </c>
      <c r="AT198" s="147" t="s">
        <v>205</v>
      </c>
      <c r="AU198" s="147" t="s">
        <v>83</v>
      </c>
      <c r="AY198" s="17" t="s">
        <v>165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172</v>
      </c>
      <c r="BM198" s="147" t="s">
        <v>910</v>
      </c>
    </row>
    <row r="199" spans="2:65" s="1" customFormat="1" x14ac:dyDescent="0.2">
      <c r="B199" s="32"/>
      <c r="D199" s="149" t="s">
        <v>174</v>
      </c>
      <c r="F199" s="150" t="s">
        <v>760</v>
      </c>
      <c r="I199" s="151"/>
      <c r="L199" s="32"/>
      <c r="M199" s="152"/>
      <c r="T199" s="56"/>
      <c r="AT199" s="17" t="s">
        <v>174</v>
      </c>
      <c r="AU199" s="17" t="s">
        <v>83</v>
      </c>
    </row>
    <row r="200" spans="2:65" s="1" customFormat="1" ht="16.5" customHeight="1" x14ac:dyDescent="0.2">
      <c r="B200" s="32"/>
      <c r="C200" s="167" t="s">
        <v>314</v>
      </c>
      <c r="D200" s="167" t="s">
        <v>205</v>
      </c>
      <c r="E200" s="168" t="s">
        <v>762</v>
      </c>
      <c r="F200" s="169" t="s">
        <v>763</v>
      </c>
      <c r="G200" s="170" t="s">
        <v>317</v>
      </c>
      <c r="H200" s="171">
        <v>330</v>
      </c>
      <c r="I200" s="172"/>
      <c r="J200" s="173">
        <f>ROUND(I200*H200,2)</f>
        <v>0</v>
      </c>
      <c r="K200" s="169" t="s">
        <v>171</v>
      </c>
      <c r="L200" s="174"/>
      <c r="M200" s="175" t="s">
        <v>1</v>
      </c>
      <c r="N200" s="176" t="s">
        <v>38</v>
      </c>
      <c r="P200" s="145">
        <f>O200*H200</f>
        <v>0</v>
      </c>
      <c r="Q200" s="145">
        <v>4.7E-2</v>
      </c>
      <c r="R200" s="145">
        <f>Q200*H200</f>
        <v>15.51</v>
      </c>
      <c r="S200" s="145">
        <v>0</v>
      </c>
      <c r="T200" s="146">
        <f>S200*H200</f>
        <v>0</v>
      </c>
      <c r="AR200" s="147" t="s">
        <v>209</v>
      </c>
      <c r="AT200" s="147" t="s">
        <v>205</v>
      </c>
      <c r="AU200" s="147" t="s">
        <v>83</v>
      </c>
      <c r="AY200" s="17" t="s">
        <v>165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81</v>
      </c>
      <c r="BK200" s="148">
        <f>ROUND(I200*H200,2)</f>
        <v>0</v>
      </c>
      <c r="BL200" s="17" t="s">
        <v>172</v>
      </c>
      <c r="BM200" s="147" t="s">
        <v>911</v>
      </c>
    </row>
    <row r="201" spans="2:65" s="1" customFormat="1" x14ac:dyDescent="0.2">
      <c r="B201" s="32"/>
      <c r="D201" s="149" t="s">
        <v>174</v>
      </c>
      <c r="F201" s="150" t="s">
        <v>763</v>
      </c>
      <c r="I201" s="151"/>
      <c r="L201" s="32"/>
      <c r="M201" s="152"/>
      <c r="T201" s="56"/>
      <c r="AT201" s="17" t="s">
        <v>174</v>
      </c>
      <c r="AU201" s="17" t="s">
        <v>83</v>
      </c>
    </row>
    <row r="202" spans="2:65" s="1" customFormat="1" ht="24.2" customHeight="1" x14ac:dyDescent="0.2">
      <c r="B202" s="32"/>
      <c r="C202" s="167" t="s">
        <v>323</v>
      </c>
      <c r="D202" s="167" t="s">
        <v>205</v>
      </c>
      <c r="E202" s="168" t="s">
        <v>658</v>
      </c>
      <c r="F202" s="169" t="s">
        <v>659</v>
      </c>
      <c r="G202" s="170" t="s">
        <v>170</v>
      </c>
      <c r="H202" s="171">
        <v>8.25</v>
      </c>
      <c r="I202" s="172"/>
      <c r="J202" s="173">
        <f>ROUND(I202*H202,2)</f>
        <v>0</v>
      </c>
      <c r="K202" s="169" t="s">
        <v>171</v>
      </c>
      <c r="L202" s="174"/>
      <c r="M202" s="175" t="s">
        <v>1</v>
      </c>
      <c r="N202" s="176" t="s">
        <v>38</v>
      </c>
      <c r="P202" s="145">
        <f>O202*H202</f>
        <v>0</v>
      </c>
      <c r="Q202" s="145">
        <v>2.4289999999999998</v>
      </c>
      <c r="R202" s="145">
        <f>Q202*H202</f>
        <v>20.039249999999999</v>
      </c>
      <c r="S202" s="145">
        <v>0</v>
      </c>
      <c r="T202" s="146">
        <f>S202*H202</f>
        <v>0</v>
      </c>
      <c r="AR202" s="147" t="s">
        <v>209</v>
      </c>
      <c r="AT202" s="147" t="s">
        <v>205</v>
      </c>
      <c r="AU202" s="147" t="s">
        <v>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912</v>
      </c>
    </row>
    <row r="203" spans="2:65" s="1" customFormat="1" x14ac:dyDescent="0.2">
      <c r="B203" s="32"/>
      <c r="D203" s="149" t="s">
        <v>174</v>
      </c>
      <c r="F203" s="150" t="s">
        <v>659</v>
      </c>
      <c r="I203" s="151"/>
      <c r="L203" s="32"/>
      <c r="M203" s="152"/>
      <c r="T203" s="56"/>
      <c r="AT203" s="17" t="s">
        <v>174</v>
      </c>
      <c r="AU203" s="17" t="s">
        <v>83</v>
      </c>
    </row>
    <row r="204" spans="2:65" s="15" customFormat="1" x14ac:dyDescent="0.2">
      <c r="B204" s="184"/>
      <c r="D204" s="149" t="s">
        <v>176</v>
      </c>
      <c r="E204" s="185" t="s">
        <v>1</v>
      </c>
      <c r="F204" s="186" t="s">
        <v>766</v>
      </c>
      <c r="H204" s="185" t="s">
        <v>1</v>
      </c>
      <c r="I204" s="187"/>
      <c r="L204" s="184"/>
      <c r="M204" s="188"/>
      <c r="T204" s="189"/>
      <c r="AT204" s="185" t="s">
        <v>176</v>
      </c>
      <c r="AU204" s="185" t="s">
        <v>83</v>
      </c>
      <c r="AV204" s="15" t="s">
        <v>81</v>
      </c>
      <c r="AW204" s="15" t="s">
        <v>30</v>
      </c>
      <c r="AX204" s="15" t="s">
        <v>73</v>
      </c>
      <c r="AY204" s="185" t="s">
        <v>165</v>
      </c>
    </row>
    <row r="205" spans="2:65" s="12" customFormat="1" x14ac:dyDescent="0.2">
      <c r="B205" s="153"/>
      <c r="D205" s="149" t="s">
        <v>176</v>
      </c>
      <c r="E205" s="154" t="s">
        <v>1</v>
      </c>
      <c r="F205" s="155" t="s">
        <v>767</v>
      </c>
      <c r="H205" s="156">
        <v>8.25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73</v>
      </c>
      <c r="AY205" s="154" t="s">
        <v>165</v>
      </c>
    </row>
    <row r="206" spans="2:65" s="13" customFormat="1" x14ac:dyDescent="0.2">
      <c r="B206" s="160"/>
      <c r="D206" s="149" t="s">
        <v>176</v>
      </c>
      <c r="E206" s="161" t="s">
        <v>1</v>
      </c>
      <c r="F206" s="162" t="s">
        <v>189</v>
      </c>
      <c r="H206" s="163">
        <v>8.25</v>
      </c>
      <c r="I206" s="164"/>
      <c r="L206" s="160"/>
      <c r="M206" s="165"/>
      <c r="T206" s="166"/>
      <c r="AT206" s="161" t="s">
        <v>176</v>
      </c>
      <c r="AU206" s="161" t="s">
        <v>83</v>
      </c>
      <c r="AV206" s="13" t="s">
        <v>172</v>
      </c>
      <c r="AW206" s="13" t="s">
        <v>30</v>
      </c>
      <c r="AX206" s="13" t="s">
        <v>81</v>
      </c>
      <c r="AY206" s="161" t="s">
        <v>165</v>
      </c>
    </row>
    <row r="207" spans="2:65" s="1" customFormat="1" ht="16.5" customHeight="1" x14ac:dyDescent="0.2">
      <c r="B207" s="32"/>
      <c r="C207" s="167" t="s">
        <v>328</v>
      </c>
      <c r="D207" s="167" t="s">
        <v>205</v>
      </c>
      <c r="E207" s="168" t="s">
        <v>768</v>
      </c>
      <c r="F207" s="169" t="s">
        <v>769</v>
      </c>
      <c r="G207" s="170" t="s">
        <v>238</v>
      </c>
      <c r="H207" s="171">
        <v>0.89400000000000002</v>
      </c>
      <c r="I207" s="172"/>
      <c r="J207" s="173">
        <f>ROUND(I207*H207,2)</f>
        <v>0</v>
      </c>
      <c r="K207" s="169" t="s">
        <v>1</v>
      </c>
      <c r="L207" s="174"/>
      <c r="M207" s="175" t="s">
        <v>1</v>
      </c>
      <c r="N207" s="176" t="s">
        <v>38</v>
      </c>
      <c r="P207" s="145">
        <f>O207*H207</f>
        <v>0</v>
      </c>
      <c r="Q207" s="145">
        <v>1</v>
      </c>
      <c r="R207" s="145">
        <f>Q207*H207</f>
        <v>0.89400000000000002</v>
      </c>
      <c r="S207" s="145">
        <v>0</v>
      </c>
      <c r="T207" s="146">
        <f>S207*H207</f>
        <v>0</v>
      </c>
      <c r="AR207" s="147" t="s">
        <v>209</v>
      </c>
      <c r="AT207" s="147" t="s">
        <v>205</v>
      </c>
      <c r="AU207" s="147" t="s">
        <v>83</v>
      </c>
      <c r="AY207" s="17" t="s">
        <v>165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81</v>
      </c>
      <c r="BK207" s="148">
        <f>ROUND(I207*H207,2)</f>
        <v>0</v>
      </c>
      <c r="BL207" s="17" t="s">
        <v>172</v>
      </c>
      <c r="BM207" s="147" t="s">
        <v>913</v>
      </c>
    </row>
    <row r="208" spans="2:65" s="1" customFormat="1" x14ac:dyDescent="0.2">
      <c r="B208" s="32"/>
      <c r="D208" s="149" t="s">
        <v>174</v>
      </c>
      <c r="F208" s="150" t="s">
        <v>769</v>
      </c>
      <c r="I208" s="151"/>
      <c r="L208" s="32"/>
      <c r="M208" s="152"/>
      <c r="T208" s="56"/>
      <c r="AT208" s="17" t="s">
        <v>174</v>
      </c>
      <c r="AU208" s="17" t="s">
        <v>83</v>
      </c>
    </row>
    <row r="209" spans="2:65" s="12" customFormat="1" x14ac:dyDescent="0.2">
      <c r="B209" s="153"/>
      <c r="D209" s="149" t="s">
        <v>176</v>
      </c>
      <c r="E209" s="154" t="s">
        <v>1</v>
      </c>
      <c r="F209" s="155" t="s">
        <v>771</v>
      </c>
      <c r="H209" s="156">
        <v>0.222</v>
      </c>
      <c r="I209" s="157"/>
      <c r="L209" s="153"/>
      <c r="M209" s="158"/>
      <c r="T209" s="159"/>
      <c r="AT209" s="154" t="s">
        <v>176</v>
      </c>
      <c r="AU209" s="154" t="s">
        <v>83</v>
      </c>
      <c r="AV209" s="12" t="s">
        <v>83</v>
      </c>
      <c r="AW209" s="12" t="s">
        <v>30</v>
      </c>
      <c r="AX209" s="12" t="s">
        <v>73</v>
      </c>
      <c r="AY209" s="154" t="s">
        <v>165</v>
      </c>
    </row>
    <row r="210" spans="2:65" s="12" customFormat="1" x14ac:dyDescent="0.2">
      <c r="B210" s="153"/>
      <c r="D210" s="149" t="s">
        <v>176</v>
      </c>
      <c r="E210" s="154" t="s">
        <v>1</v>
      </c>
      <c r="F210" s="155" t="s">
        <v>772</v>
      </c>
      <c r="H210" s="156">
        <v>0.67200000000000004</v>
      </c>
      <c r="I210" s="157"/>
      <c r="L210" s="153"/>
      <c r="M210" s="158"/>
      <c r="T210" s="159"/>
      <c r="AT210" s="154" t="s">
        <v>176</v>
      </c>
      <c r="AU210" s="154" t="s">
        <v>83</v>
      </c>
      <c r="AV210" s="12" t="s">
        <v>83</v>
      </c>
      <c r="AW210" s="12" t="s">
        <v>30</v>
      </c>
      <c r="AX210" s="12" t="s">
        <v>73</v>
      </c>
      <c r="AY210" s="154" t="s">
        <v>165</v>
      </c>
    </row>
    <row r="211" spans="2:65" s="13" customFormat="1" x14ac:dyDescent="0.2">
      <c r="B211" s="160"/>
      <c r="D211" s="149" t="s">
        <v>176</v>
      </c>
      <c r="E211" s="161" t="s">
        <v>1</v>
      </c>
      <c r="F211" s="162" t="s">
        <v>189</v>
      </c>
      <c r="H211" s="163">
        <v>0.89400000000000002</v>
      </c>
      <c r="I211" s="164"/>
      <c r="L211" s="160"/>
      <c r="M211" s="165"/>
      <c r="T211" s="166"/>
      <c r="AT211" s="161" t="s">
        <v>176</v>
      </c>
      <c r="AU211" s="161" t="s">
        <v>83</v>
      </c>
      <c r="AV211" s="13" t="s">
        <v>172</v>
      </c>
      <c r="AW211" s="13" t="s">
        <v>30</v>
      </c>
      <c r="AX211" s="13" t="s">
        <v>81</v>
      </c>
      <c r="AY211" s="161" t="s">
        <v>165</v>
      </c>
    </row>
    <row r="212" spans="2:65" s="1" customFormat="1" ht="16.5" customHeight="1" x14ac:dyDescent="0.2">
      <c r="B212" s="32"/>
      <c r="C212" s="167" t="s">
        <v>342</v>
      </c>
      <c r="D212" s="167" t="s">
        <v>205</v>
      </c>
      <c r="E212" s="168" t="s">
        <v>644</v>
      </c>
      <c r="F212" s="169" t="s">
        <v>645</v>
      </c>
      <c r="G212" s="170" t="s">
        <v>238</v>
      </c>
      <c r="H212" s="171">
        <v>8.8000000000000007</v>
      </c>
      <c r="I212" s="172"/>
      <c r="J212" s="173">
        <f>ROUND(I212*H212,2)</f>
        <v>0</v>
      </c>
      <c r="K212" s="169" t="s">
        <v>171</v>
      </c>
      <c r="L212" s="174"/>
      <c r="M212" s="175" t="s">
        <v>1</v>
      </c>
      <c r="N212" s="176" t="s">
        <v>38</v>
      </c>
      <c r="P212" s="145">
        <f>O212*H212</f>
        <v>0</v>
      </c>
      <c r="Q212" s="145">
        <v>1</v>
      </c>
      <c r="R212" s="145">
        <f>Q212*H212</f>
        <v>8.8000000000000007</v>
      </c>
      <c r="S212" s="145">
        <v>0</v>
      </c>
      <c r="T212" s="146">
        <f>S212*H212</f>
        <v>0</v>
      </c>
      <c r="AR212" s="147" t="s">
        <v>209</v>
      </c>
      <c r="AT212" s="147" t="s">
        <v>205</v>
      </c>
      <c r="AU212" s="147" t="s">
        <v>83</v>
      </c>
      <c r="AY212" s="17" t="s">
        <v>165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81</v>
      </c>
      <c r="BK212" s="148">
        <f>ROUND(I212*H212,2)</f>
        <v>0</v>
      </c>
      <c r="BL212" s="17" t="s">
        <v>172</v>
      </c>
      <c r="BM212" s="147" t="s">
        <v>914</v>
      </c>
    </row>
    <row r="213" spans="2:65" s="1" customFormat="1" x14ac:dyDescent="0.2">
      <c r="B213" s="32"/>
      <c r="D213" s="149" t="s">
        <v>174</v>
      </c>
      <c r="F213" s="150" t="s">
        <v>645</v>
      </c>
      <c r="I213" s="151"/>
      <c r="L213" s="32"/>
      <c r="M213" s="152"/>
      <c r="T213" s="56"/>
      <c r="AT213" s="17" t="s">
        <v>174</v>
      </c>
      <c r="AU213" s="17" t="s">
        <v>83</v>
      </c>
    </row>
    <row r="214" spans="2:65" s="12" customFormat="1" ht="22.5" x14ac:dyDescent="0.2">
      <c r="B214" s="153"/>
      <c r="D214" s="149" t="s">
        <v>176</v>
      </c>
      <c r="E214" s="154" t="s">
        <v>1</v>
      </c>
      <c r="F214" s="155" t="s">
        <v>774</v>
      </c>
      <c r="H214" s="156">
        <v>8.8000000000000007</v>
      </c>
      <c r="I214" s="157"/>
      <c r="L214" s="153"/>
      <c r="M214" s="158"/>
      <c r="T214" s="159"/>
      <c r="AT214" s="154" t="s">
        <v>176</v>
      </c>
      <c r="AU214" s="154" t="s">
        <v>83</v>
      </c>
      <c r="AV214" s="12" t="s">
        <v>83</v>
      </c>
      <c r="AW214" s="12" t="s">
        <v>30</v>
      </c>
      <c r="AX214" s="12" t="s">
        <v>73</v>
      </c>
      <c r="AY214" s="154" t="s">
        <v>165</v>
      </c>
    </row>
    <row r="215" spans="2:65" s="13" customFormat="1" x14ac:dyDescent="0.2">
      <c r="B215" s="160"/>
      <c r="D215" s="149" t="s">
        <v>176</v>
      </c>
      <c r="E215" s="161" t="s">
        <v>1</v>
      </c>
      <c r="F215" s="162" t="s">
        <v>189</v>
      </c>
      <c r="H215" s="163">
        <v>8.8000000000000007</v>
      </c>
      <c r="I215" s="164"/>
      <c r="L215" s="160"/>
      <c r="M215" s="165"/>
      <c r="T215" s="166"/>
      <c r="AT215" s="161" t="s">
        <v>176</v>
      </c>
      <c r="AU215" s="161" t="s">
        <v>83</v>
      </c>
      <c r="AV215" s="13" t="s">
        <v>172</v>
      </c>
      <c r="AW215" s="13" t="s">
        <v>30</v>
      </c>
      <c r="AX215" s="13" t="s">
        <v>81</v>
      </c>
      <c r="AY215" s="161" t="s">
        <v>165</v>
      </c>
    </row>
    <row r="216" spans="2:65" s="1" customFormat="1" ht="16.5" customHeight="1" x14ac:dyDescent="0.2">
      <c r="B216" s="32"/>
      <c r="C216" s="167" t="s">
        <v>348</v>
      </c>
      <c r="D216" s="167" t="s">
        <v>205</v>
      </c>
      <c r="E216" s="168" t="s">
        <v>714</v>
      </c>
      <c r="F216" s="169" t="s">
        <v>715</v>
      </c>
      <c r="G216" s="170" t="s">
        <v>238</v>
      </c>
      <c r="H216" s="171">
        <v>256</v>
      </c>
      <c r="I216" s="172"/>
      <c r="J216" s="173">
        <f>ROUND(I216*H216,2)</f>
        <v>0</v>
      </c>
      <c r="K216" s="169" t="s">
        <v>171</v>
      </c>
      <c r="L216" s="174"/>
      <c r="M216" s="175" t="s">
        <v>1</v>
      </c>
      <c r="N216" s="176" t="s">
        <v>38</v>
      </c>
      <c r="P216" s="145">
        <f>O216*H216</f>
        <v>0</v>
      </c>
      <c r="Q216" s="145">
        <v>1</v>
      </c>
      <c r="R216" s="145">
        <f>Q216*H216</f>
        <v>256</v>
      </c>
      <c r="S216" s="145">
        <v>0</v>
      </c>
      <c r="T216" s="146">
        <f>S216*H216</f>
        <v>0</v>
      </c>
      <c r="AR216" s="147" t="s">
        <v>209</v>
      </c>
      <c r="AT216" s="147" t="s">
        <v>205</v>
      </c>
      <c r="AU216" s="147" t="s">
        <v>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915</v>
      </c>
    </row>
    <row r="217" spans="2:65" s="1" customFormat="1" x14ac:dyDescent="0.2">
      <c r="B217" s="32"/>
      <c r="D217" s="149" t="s">
        <v>174</v>
      </c>
      <c r="F217" s="150" t="s">
        <v>715</v>
      </c>
      <c r="I217" s="151"/>
      <c r="L217" s="32"/>
      <c r="M217" s="152"/>
      <c r="T217" s="56"/>
      <c r="AT217" s="17" t="s">
        <v>174</v>
      </c>
      <c r="AU217" s="17" t="s">
        <v>83</v>
      </c>
    </row>
    <row r="218" spans="2:65" s="12" customFormat="1" ht="22.5" x14ac:dyDescent="0.2">
      <c r="B218" s="153"/>
      <c r="D218" s="149" t="s">
        <v>176</v>
      </c>
      <c r="E218" s="154" t="s">
        <v>1</v>
      </c>
      <c r="F218" s="155" t="s">
        <v>916</v>
      </c>
      <c r="H218" s="156">
        <v>256</v>
      </c>
      <c r="I218" s="157"/>
      <c r="L218" s="153"/>
      <c r="M218" s="158"/>
      <c r="T218" s="159"/>
      <c r="AT218" s="154" t="s">
        <v>176</v>
      </c>
      <c r="AU218" s="154" t="s">
        <v>83</v>
      </c>
      <c r="AV218" s="12" t="s">
        <v>83</v>
      </c>
      <c r="AW218" s="12" t="s">
        <v>30</v>
      </c>
      <c r="AX218" s="12" t="s">
        <v>73</v>
      </c>
      <c r="AY218" s="154" t="s">
        <v>165</v>
      </c>
    </row>
    <row r="219" spans="2:65" s="13" customFormat="1" x14ac:dyDescent="0.2">
      <c r="B219" s="160"/>
      <c r="D219" s="149" t="s">
        <v>176</v>
      </c>
      <c r="E219" s="161" t="s">
        <v>1</v>
      </c>
      <c r="F219" s="162" t="s">
        <v>189</v>
      </c>
      <c r="H219" s="163">
        <v>256</v>
      </c>
      <c r="I219" s="164"/>
      <c r="L219" s="160"/>
      <c r="M219" s="165"/>
      <c r="T219" s="166"/>
      <c r="AT219" s="161" t="s">
        <v>176</v>
      </c>
      <c r="AU219" s="161" t="s">
        <v>83</v>
      </c>
      <c r="AV219" s="13" t="s">
        <v>172</v>
      </c>
      <c r="AW219" s="13" t="s">
        <v>30</v>
      </c>
      <c r="AX219" s="13" t="s">
        <v>81</v>
      </c>
      <c r="AY219" s="161" t="s">
        <v>165</v>
      </c>
    </row>
    <row r="220" spans="2:65" s="1" customFormat="1" ht="24.2" customHeight="1" x14ac:dyDescent="0.2">
      <c r="B220" s="32"/>
      <c r="C220" s="136" t="s">
        <v>361</v>
      </c>
      <c r="D220" s="136" t="s">
        <v>167</v>
      </c>
      <c r="E220" s="137" t="s">
        <v>777</v>
      </c>
      <c r="F220" s="138" t="s">
        <v>778</v>
      </c>
      <c r="G220" s="139" t="s">
        <v>170</v>
      </c>
      <c r="H220" s="140">
        <v>147</v>
      </c>
      <c r="I220" s="141"/>
      <c r="J220" s="142">
        <f>ROUND(I220*H220,2)</f>
        <v>0</v>
      </c>
      <c r="K220" s="138" t="s">
        <v>171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172</v>
      </c>
      <c r="AT220" s="147" t="s">
        <v>167</v>
      </c>
      <c r="AU220" s="147" t="s">
        <v>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917</v>
      </c>
    </row>
    <row r="221" spans="2:65" s="1" customFormat="1" ht="29.25" x14ac:dyDescent="0.2">
      <c r="B221" s="32"/>
      <c r="D221" s="149" t="s">
        <v>174</v>
      </c>
      <c r="F221" s="150" t="s">
        <v>780</v>
      </c>
      <c r="I221" s="151"/>
      <c r="L221" s="32"/>
      <c r="M221" s="152"/>
      <c r="T221" s="56"/>
      <c r="AT221" s="17" t="s">
        <v>174</v>
      </c>
      <c r="AU221" s="17" t="s">
        <v>83</v>
      </c>
    </row>
    <row r="222" spans="2:65" s="12" customFormat="1" ht="22.5" x14ac:dyDescent="0.2">
      <c r="B222" s="153"/>
      <c r="D222" s="149" t="s">
        <v>176</v>
      </c>
      <c r="E222" s="154" t="s">
        <v>1</v>
      </c>
      <c r="F222" s="155" t="s">
        <v>918</v>
      </c>
      <c r="H222" s="156">
        <v>76.8</v>
      </c>
      <c r="I222" s="157"/>
      <c r="L222" s="153"/>
      <c r="M222" s="158"/>
      <c r="T222" s="159"/>
      <c r="AT222" s="154" t="s">
        <v>176</v>
      </c>
      <c r="AU222" s="154" t="s">
        <v>83</v>
      </c>
      <c r="AV222" s="12" t="s">
        <v>83</v>
      </c>
      <c r="AW222" s="12" t="s">
        <v>30</v>
      </c>
      <c r="AX222" s="12" t="s">
        <v>73</v>
      </c>
      <c r="AY222" s="154" t="s">
        <v>165</v>
      </c>
    </row>
    <row r="223" spans="2:65" s="12" customFormat="1" ht="22.5" x14ac:dyDescent="0.2">
      <c r="B223" s="153"/>
      <c r="D223" s="149" t="s">
        <v>176</v>
      </c>
      <c r="E223" s="154" t="s">
        <v>1</v>
      </c>
      <c r="F223" s="155" t="s">
        <v>919</v>
      </c>
      <c r="H223" s="156">
        <v>70.2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73</v>
      </c>
      <c r="AY223" s="154" t="s">
        <v>165</v>
      </c>
    </row>
    <row r="224" spans="2:65" s="13" customFormat="1" x14ac:dyDescent="0.2">
      <c r="B224" s="160"/>
      <c r="D224" s="149" t="s">
        <v>176</v>
      </c>
      <c r="E224" s="161" t="s">
        <v>1</v>
      </c>
      <c r="F224" s="162" t="s">
        <v>189</v>
      </c>
      <c r="H224" s="163">
        <v>147</v>
      </c>
      <c r="I224" s="164"/>
      <c r="L224" s="160"/>
      <c r="M224" s="165"/>
      <c r="T224" s="166"/>
      <c r="AT224" s="161" t="s">
        <v>176</v>
      </c>
      <c r="AU224" s="161" t="s">
        <v>83</v>
      </c>
      <c r="AV224" s="13" t="s">
        <v>172</v>
      </c>
      <c r="AW224" s="13" t="s">
        <v>30</v>
      </c>
      <c r="AX224" s="13" t="s">
        <v>81</v>
      </c>
      <c r="AY224" s="161" t="s">
        <v>165</v>
      </c>
    </row>
    <row r="225" spans="2:65" s="1" customFormat="1" ht="16.5" customHeight="1" x14ac:dyDescent="0.2">
      <c r="B225" s="32"/>
      <c r="C225" s="167" t="s">
        <v>367</v>
      </c>
      <c r="D225" s="167" t="s">
        <v>205</v>
      </c>
      <c r="E225" s="168" t="s">
        <v>714</v>
      </c>
      <c r="F225" s="169" t="s">
        <v>715</v>
      </c>
      <c r="G225" s="170" t="s">
        <v>238</v>
      </c>
      <c r="H225" s="171">
        <v>140.4</v>
      </c>
      <c r="I225" s="172"/>
      <c r="J225" s="173">
        <f>ROUND(I225*H225,2)</f>
        <v>0</v>
      </c>
      <c r="K225" s="169" t="s">
        <v>171</v>
      </c>
      <c r="L225" s="174"/>
      <c r="M225" s="175" t="s">
        <v>1</v>
      </c>
      <c r="N225" s="176" t="s">
        <v>38</v>
      </c>
      <c r="P225" s="145">
        <f>O225*H225</f>
        <v>0</v>
      </c>
      <c r="Q225" s="145">
        <v>1</v>
      </c>
      <c r="R225" s="145">
        <f>Q225*H225</f>
        <v>140.4</v>
      </c>
      <c r="S225" s="145">
        <v>0</v>
      </c>
      <c r="T225" s="146">
        <f>S225*H225</f>
        <v>0</v>
      </c>
      <c r="AR225" s="147" t="s">
        <v>209</v>
      </c>
      <c r="AT225" s="147" t="s">
        <v>205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920</v>
      </c>
    </row>
    <row r="226" spans="2:65" s="1" customFormat="1" x14ac:dyDescent="0.2">
      <c r="B226" s="32"/>
      <c r="D226" s="149" t="s">
        <v>174</v>
      </c>
      <c r="F226" s="150" t="s">
        <v>715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2" customFormat="1" x14ac:dyDescent="0.2">
      <c r="B227" s="153"/>
      <c r="D227" s="149" t="s">
        <v>176</v>
      </c>
      <c r="E227" s="154" t="s">
        <v>1</v>
      </c>
      <c r="F227" s="155" t="s">
        <v>921</v>
      </c>
      <c r="H227" s="156">
        <v>140.4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73</v>
      </c>
      <c r="AY227" s="154" t="s">
        <v>165</v>
      </c>
    </row>
    <row r="228" spans="2:65" s="13" customFormat="1" x14ac:dyDescent="0.2">
      <c r="B228" s="160"/>
      <c r="D228" s="149" t="s">
        <v>176</v>
      </c>
      <c r="E228" s="161" t="s">
        <v>1</v>
      </c>
      <c r="F228" s="162" t="s">
        <v>189</v>
      </c>
      <c r="H228" s="163">
        <v>140.4</v>
      </c>
      <c r="I228" s="164"/>
      <c r="L228" s="160"/>
      <c r="M228" s="165"/>
      <c r="T228" s="166"/>
      <c r="AT228" s="161" t="s">
        <v>176</v>
      </c>
      <c r="AU228" s="161" t="s">
        <v>83</v>
      </c>
      <c r="AV228" s="13" t="s">
        <v>172</v>
      </c>
      <c r="AW228" s="13" t="s">
        <v>30</v>
      </c>
      <c r="AX228" s="13" t="s">
        <v>81</v>
      </c>
      <c r="AY228" s="161" t="s">
        <v>165</v>
      </c>
    </row>
    <row r="229" spans="2:65" s="1" customFormat="1" ht="24.2" customHeight="1" x14ac:dyDescent="0.2">
      <c r="B229" s="32"/>
      <c r="C229" s="136" t="s">
        <v>377</v>
      </c>
      <c r="D229" s="136" t="s">
        <v>167</v>
      </c>
      <c r="E229" s="137" t="s">
        <v>178</v>
      </c>
      <c r="F229" s="138" t="s">
        <v>179</v>
      </c>
      <c r="G229" s="139" t="s">
        <v>170</v>
      </c>
      <c r="H229" s="140">
        <v>96</v>
      </c>
      <c r="I229" s="141"/>
      <c r="J229" s="142">
        <f>ROUND(I229*H229,2)</f>
        <v>0</v>
      </c>
      <c r="K229" s="138" t="s">
        <v>171</v>
      </c>
      <c r="L229" s="32"/>
      <c r="M229" s="143" t="s">
        <v>1</v>
      </c>
      <c r="N229" s="144" t="s">
        <v>38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172</v>
      </c>
      <c r="AT229" s="147" t="s">
        <v>167</v>
      </c>
      <c r="AU229" s="147" t="s">
        <v>83</v>
      </c>
      <c r="AY229" s="17" t="s">
        <v>165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81</v>
      </c>
      <c r="BK229" s="148">
        <f>ROUND(I229*H229,2)</f>
        <v>0</v>
      </c>
      <c r="BL229" s="17" t="s">
        <v>172</v>
      </c>
      <c r="BM229" s="147" t="s">
        <v>922</v>
      </c>
    </row>
    <row r="230" spans="2:65" s="1" customFormat="1" ht="39" x14ac:dyDescent="0.2">
      <c r="B230" s="32"/>
      <c r="D230" s="149" t="s">
        <v>174</v>
      </c>
      <c r="F230" s="150" t="s">
        <v>181</v>
      </c>
      <c r="I230" s="151"/>
      <c r="L230" s="32"/>
      <c r="M230" s="152"/>
      <c r="T230" s="56"/>
      <c r="AT230" s="17" t="s">
        <v>174</v>
      </c>
      <c r="AU230" s="17" t="s">
        <v>83</v>
      </c>
    </row>
    <row r="231" spans="2:65" s="12" customFormat="1" x14ac:dyDescent="0.2">
      <c r="B231" s="153"/>
      <c r="D231" s="149" t="s">
        <v>176</v>
      </c>
      <c r="E231" s="154" t="s">
        <v>1</v>
      </c>
      <c r="F231" s="155" t="s">
        <v>923</v>
      </c>
      <c r="H231" s="156">
        <v>19.2</v>
      </c>
      <c r="I231" s="157"/>
      <c r="L231" s="153"/>
      <c r="M231" s="158"/>
      <c r="T231" s="159"/>
      <c r="AT231" s="154" t="s">
        <v>176</v>
      </c>
      <c r="AU231" s="154" t="s">
        <v>83</v>
      </c>
      <c r="AV231" s="12" t="s">
        <v>83</v>
      </c>
      <c r="AW231" s="12" t="s">
        <v>30</v>
      </c>
      <c r="AX231" s="12" t="s">
        <v>73</v>
      </c>
      <c r="AY231" s="154" t="s">
        <v>165</v>
      </c>
    </row>
    <row r="232" spans="2:65" s="12" customFormat="1" ht="22.5" x14ac:dyDescent="0.2">
      <c r="B232" s="153"/>
      <c r="D232" s="149" t="s">
        <v>176</v>
      </c>
      <c r="E232" s="154" t="s">
        <v>1</v>
      </c>
      <c r="F232" s="155" t="s">
        <v>924</v>
      </c>
      <c r="H232" s="156">
        <v>76.8</v>
      </c>
      <c r="I232" s="157"/>
      <c r="L232" s="153"/>
      <c r="M232" s="158"/>
      <c r="T232" s="159"/>
      <c r="AT232" s="154" t="s">
        <v>176</v>
      </c>
      <c r="AU232" s="154" t="s">
        <v>83</v>
      </c>
      <c r="AV232" s="12" t="s">
        <v>83</v>
      </c>
      <c r="AW232" s="12" t="s">
        <v>30</v>
      </c>
      <c r="AX232" s="12" t="s">
        <v>73</v>
      </c>
      <c r="AY232" s="154" t="s">
        <v>165</v>
      </c>
    </row>
    <row r="233" spans="2:65" s="13" customFormat="1" x14ac:dyDescent="0.2">
      <c r="B233" s="160"/>
      <c r="D233" s="149" t="s">
        <v>176</v>
      </c>
      <c r="E233" s="161" t="s">
        <v>1</v>
      </c>
      <c r="F233" s="162" t="s">
        <v>189</v>
      </c>
      <c r="H233" s="163">
        <v>96</v>
      </c>
      <c r="I233" s="164"/>
      <c r="L233" s="160"/>
      <c r="M233" s="165"/>
      <c r="T233" s="166"/>
      <c r="AT233" s="161" t="s">
        <v>176</v>
      </c>
      <c r="AU233" s="161" t="s">
        <v>83</v>
      </c>
      <c r="AV233" s="13" t="s">
        <v>172</v>
      </c>
      <c r="AW233" s="13" t="s">
        <v>30</v>
      </c>
      <c r="AX233" s="13" t="s">
        <v>81</v>
      </c>
      <c r="AY233" s="161" t="s">
        <v>165</v>
      </c>
    </row>
    <row r="234" spans="2:65" s="1" customFormat="1" ht="16.5" customHeight="1" x14ac:dyDescent="0.2">
      <c r="B234" s="32"/>
      <c r="C234" s="136" t="s">
        <v>382</v>
      </c>
      <c r="D234" s="136" t="s">
        <v>167</v>
      </c>
      <c r="E234" s="137" t="s">
        <v>791</v>
      </c>
      <c r="F234" s="138" t="s">
        <v>792</v>
      </c>
      <c r="G234" s="139" t="s">
        <v>303</v>
      </c>
      <c r="H234" s="140">
        <v>7</v>
      </c>
      <c r="I234" s="141"/>
      <c r="J234" s="142">
        <f>ROUND(I234*H234,2)</f>
        <v>0</v>
      </c>
      <c r="K234" s="138" t="s">
        <v>1</v>
      </c>
      <c r="L234" s="32"/>
      <c r="M234" s="143" t="s">
        <v>1</v>
      </c>
      <c r="N234" s="144" t="s">
        <v>38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172</v>
      </c>
      <c r="AT234" s="147" t="s">
        <v>167</v>
      </c>
      <c r="AU234" s="147" t="s">
        <v>83</v>
      </c>
      <c r="AY234" s="17" t="s">
        <v>165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172</v>
      </c>
      <c r="BM234" s="147" t="s">
        <v>925</v>
      </c>
    </row>
    <row r="235" spans="2:65" s="1" customFormat="1" x14ac:dyDescent="0.2">
      <c r="B235" s="32"/>
      <c r="D235" s="149" t="s">
        <v>174</v>
      </c>
      <c r="F235" s="150" t="s">
        <v>792</v>
      </c>
      <c r="I235" s="151"/>
      <c r="L235" s="32"/>
      <c r="M235" s="152"/>
      <c r="T235" s="56"/>
      <c r="AT235" s="17" t="s">
        <v>174</v>
      </c>
      <c r="AU235" s="17" t="s">
        <v>83</v>
      </c>
    </row>
    <row r="236" spans="2:65" s="12" customFormat="1" ht="22.5" x14ac:dyDescent="0.2">
      <c r="B236" s="153"/>
      <c r="D236" s="149" t="s">
        <v>176</v>
      </c>
      <c r="E236" s="154" t="s">
        <v>1</v>
      </c>
      <c r="F236" s="155" t="s">
        <v>926</v>
      </c>
      <c r="H236" s="156">
        <v>7</v>
      </c>
      <c r="I236" s="157"/>
      <c r="L236" s="153"/>
      <c r="M236" s="158"/>
      <c r="T236" s="159"/>
      <c r="AT236" s="154" t="s">
        <v>176</v>
      </c>
      <c r="AU236" s="154" t="s">
        <v>83</v>
      </c>
      <c r="AV236" s="12" t="s">
        <v>83</v>
      </c>
      <c r="AW236" s="12" t="s">
        <v>30</v>
      </c>
      <c r="AX236" s="12" t="s">
        <v>81</v>
      </c>
      <c r="AY236" s="154" t="s">
        <v>165</v>
      </c>
    </row>
    <row r="237" spans="2:65" s="15" customFormat="1" x14ac:dyDescent="0.2">
      <c r="B237" s="184"/>
      <c r="D237" s="149" t="s">
        <v>176</v>
      </c>
      <c r="E237" s="185" t="s">
        <v>1</v>
      </c>
      <c r="F237" s="186" t="s">
        <v>795</v>
      </c>
      <c r="H237" s="185" t="s">
        <v>1</v>
      </c>
      <c r="I237" s="187"/>
      <c r="L237" s="184"/>
      <c r="M237" s="188"/>
      <c r="T237" s="189"/>
      <c r="AT237" s="185" t="s">
        <v>176</v>
      </c>
      <c r="AU237" s="185" t="s">
        <v>83</v>
      </c>
      <c r="AV237" s="15" t="s">
        <v>81</v>
      </c>
      <c r="AW237" s="15" t="s">
        <v>30</v>
      </c>
      <c r="AX237" s="15" t="s">
        <v>73</v>
      </c>
      <c r="AY237" s="185" t="s">
        <v>165</v>
      </c>
    </row>
    <row r="238" spans="2:65" s="1" customFormat="1" ht="16.5" customHeight="1" x14ac:dyDescent="0.2">
      <c r="B238" s="32"/>
      <c r="C238" s="136" t="s">
        <v>388</v>
      </c>
      <c r="D238" s="136" t="s">
        <v>167</v>
      </c>
      <c r="E238" s="137" t="s">
        <v>796</v>
      </c>
      <c r="F238" s="138" t="s">
        <v>927</v>
      </c>
      <c r="G238" s="139" t="s">
        <v>928</v>
      </c>
      <c r="H238" s="140">
        <v>1</v>
      </c>
      <c r="I238" s="141"/>
      <c r="J238" s="142">
        <f>ROUND(I238*H238,2)</f>
        <v>0</v>
      </c>
      <c r="K238" s="138" t="s">
        <v>1</v>
      </c>
      <c r="L238" s="32"/>
      <c r="M238" s="143" t="s">
        <v>1</v>
      </c>
      <c r="N238" s="144" t="s">
        <v>38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172</v>
      </c>
      <c r="AT238" s="147" t="s">
        <v>167</v>
      </c>
      <c r="AU238" s="147" t="s">
        <v>83</v>
      </c>
      <c r="AY238" s="17" t="s">
        <v>165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81</v>
      </c>
      <c r="BK238" s="148">
        <f>ROUND(I238*H238,2)</f>
        <v>0</v>
      </c>
      <c r="BL238" s="17" t="s">
        <v>172</v>
      </c>
      <c r="BM238" s="147" t="s">
        <v>929</v>
      </c>
    </row>
    <row r="239" spans="2:65" s="1" customFormat="1" x14ac:dyDescent="0.2">
      <c r="B239" s="32"/>
      <c r="D239" s="149" t="s">
        <v>174</v>
      </c>
      <c r="F239" s="150" t="s">
        <v>927</v>
      </c>
      <c r="I239" s="151"/>
      <c r="L239" s="32"/>
      <c r="M239" s="152"/>
      <c r="T239" s="56"/>
      <c r="AT239" s="17" t="s">
        <v>174</v>
      </c>
      <c r="AU239" s="17" t="s">
        <v>83</v>
      </c>
    </row>
    <row r="240" spans="2:65" s="12" customFormat="1" ht="22.5" x14ac:dyDescent="0.2">
      <c r="B240" s="153"/>
      <c r="D240" s="149" t="s">
        <v>176</v>
      </c>
      <c r="E240" s="154" t="s">
        <v>1</v>
      </c>
      <c r="F240" s="155" t="s">
        <v>930</v>
      </c>
      <c r="H240" s="156">
        <v>1</v>
      </c>
      <c r="I240" s="157"/>
      <c r="L240" s="153"/>
      <c r="M240" s="158"/>
      <c r="T240" s="159"/>
      <c r="AT240" s="154" t="s">
        <v>176</v>
      </c>
      <c r="AU240" s="154" t="s">
        <v>83</v>
      </c>
      <c r="AV240" s="12" t="s">
        <v>83</v>
      </c>
      <c r="AW240" s="12" t="s">
        <v>30</v>
      </c>
      <c r="AX240" s="12" t="s">
        <v>81</v>
      </c>
      <c r="AY240" s="154" t="s">
        <v>165</v>
      </c>
    </row>
    <row r="241" spans="2:65" s="15" customFormat="1" x14ac:dyDescent="0.2">
      <c r="B241" s="184"/>
      <c r="D241" s="149" t="s">
        <v>176</v>
      </c>
      <c r="E241" s="185" t="s">
        <v>1</v>
      </c>
      <c r="F241" s="186" t="s">
        <v>931</v>
      </c>
      <c r="H241" s="185" t="s">
        <v>1</v>
      </c>
      <c r="I241" s="187"/>
      <c r="L241" s="184"/>
      <c r="M241" s="188"/>
      <c r="T241" s="189"/>
      <c r="AT241" s="185" t="s">
        <v>176</v>
      </c>
      <c r="AU241" s="185" t="s">
        <v>83</v>
      </c>
      <c r="AV241" s="15" t="s">
        <v>81</v>
      </c>
      <c r="AW241" s="15" t="s">
        <v>30</v>
      </c>
      <c r="AX241" s="15" t="s">
        <v>73</v>
      </c>
      <c r="AY241" s="185" t="s">
        <v>165</v>
      </c>
    </row>
    <row r="242" spans="2:65" s="15" customFormat="1" ht="22.5" x14ac:dyDescent="0.2">
      <c r="B242" s="184"/>
      <c r="D242" s="149" t="s">
        <v>176</v>
      </c>
      <c r="E242" s="185" t="s">
        <v>1</v>
      </c>
      <c r="F242" s="186" t="s">
        <v>932</v>
      </c>
      <c r="H242" s="185" t="s">
        <v>1</v>
      </c>
      <c r="I242" s="187"/>
      <c r="L242" s="184"/>
      <c r="M242" s="188"/>
      <c r="T242" s="189"/>
      <c r="AT242" s="185" t="s">
        <v>176</v>
      </c>
      <c r="AU242" s="185" t="s">
        <v>83</v>
      </c>
      <c r="AV242" s="15" t="s">
        <v>81</v>
      </c>
      <c r="AW242" s="15" t="s">
        <v>30</v>
      </c>
      <c r="AX242" s="15" t="s">
        <v>73</v>
      </c>
      <c r="AY242" s="185" t="s">
        <v>165</v>
      </c>
    </row>
    <row r="243" spans="2:65" s="1" customFormat="1" ht="16.5" customHeight="1" x14ac:dyDescent="0.2">
      <c r="B243" s="32"/>
      <c r="C243" s="136" t="s">
        <v>394</v>
      </c>
      <c r="D243" s="136" t="s">
        <v>167</v>
      </c>
      <c r="E243" s="137" t="s">
        <v>800</v>
      </c>
      <c r="F243" s="138" t="s">
        <v>801</v>
      </c>
      <c r="G243" s="139" t="s">
        <v>317</v>
      </c>
      <c r="H243" s="140">
        <v>1</v>
      </c>
      <c r="I243" s="141"/>
      <c r="J243" s="142">
        <f>ROUND(I243*H243,2)</f>
        <v>0</v>
      </c>
      <c r="K243" s="138" t="s">
        <v>1</v>
      </c>
      <c r="L243" s="32"/>
      <c r="M243" s="143" t="s">
        <v>1</v>
      </c>
      <c r="N243" s="144" t="s">
        <v>38</v>
      </c>
      <c r="P243" s="145">
        <f>O243*H243</f>
        <v>0</v>
      </c>
      <c r="Q243" s="145">
        <v>0</v>
      </c>
      <c r="R243" s="145">
        <f>Q243*H243</f>
        <v>0</v>
      </c>
      <c r="S243" s="145">
        <v>0</v>
      </c>
      <c r="T243" s="146">
        <f>S243*H243</f>
        <v>0</v>
      </c>
      <c r="AR243" s="147" t="s">
        <v>172</v>
      </c>
      <c r="AT243" s="147" t="s">
        <v>167</v>
      </c>
      <c r="AU243" s="147" t="s">
        <v>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933</v>
      </c>
    </row>
    <row r="244" spans="2:65" s="1" customFormat="1" x14ac:dyDescent="0.2">
      <c r="B244" s="32"/>
      <c r="D244" s="149" t="s">
        <v>174</v>
      </c>
      <c r="F244" s="150" t="s">
        <v>801</v>
      </c>
      <c r="I244" s="151"/>
      <c r="L244" s="32"/>
      <c r="M244" s="152"/>
      <c r="T244" s="56"/>
      <c r="AT244" s="17" t="s">
        <v>174</v>
      </c>
      <c r="AU244" s="17" t="s">
        <v>83</v>
      </c>
    </row>
    <row r="245" spans="2:65" s="12" customFormat="1" x14ac:dyDescent="0.2">
      <c r="B245" s="153"/>
      <c r="D245" s="149" t="s">
        <v>176</v>
      </c>
      <c r="E245" s="154" t="s">
        <v>1</v>
      </c>
      <c r="F245" s="155" t="s">
        <v>934</v>
      </c>
      <c r="H245" s="156">
        <v>1</v>
      </c>
      <c r="I245" s="157"/>
      <c r="L245" s="153"/>
      <c r="M245" s="158"/>
      <c r="T245" s="159"/>
      <c r="AT245" s="154" t="s">
        <v>176</v>
      </c>
      <c r="AU245" s="154" t="s">
        <v>83</v>
      </c>
      <c r="AV245" s="12" t="s">
        <v>83</v>
      </c>
      <c r="AW245" s="12" t="s">
        <v>30</v>
      </c>
      <c r="AX245" s="12" t="s">
        <v>81</v>
      </c>
      <c r="AY245" s="154" t="s">
        <v>165</v>
      </c>
    </row>
    <row r="246" spans="2:65" s="1" customFormat="1" ht="16.5" customHeight="1" x14ac:dyDescent="0.2">
      <c r="B246" s="32"/>
      <c r="C246" s="136" t="s">
        <v>403</v>
      </c>
      <c r="D246" s="136" t="s">
        <v>167</v>
      </c>
      <c r="E246" s="137" t="s">
        <v>804</v>
      </c>
      <c r="F246" s="138" t="s">
        <v>805</v>
      </c>
      <c r="G246" s="139" t="s">
        <v>317</v>
      </c>
      <c r="H246" s="140">
        <v>1</v>
      </c>
      <c r="I246" s="141"/>
      <c r="J246" s="142">
        <f>ROUND(I246*H246,2)</f>
        <v>0</v>
      </c>
      <c r="K246" s="138" t="s">
        <v>1</v>
      </c>
      <c r="L246" s="32"/>
      <c r="M246" s="143" t="s">
        <v>1</v>
      </c>
      <c r="N246" s="144" t="s">
        <v>38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172</v>
      </c>
      <c r="AT246" s="147" t="s">
        <v>167</v>
      </c>
      <c r="AU246" s="147" t="s">
        <v>83</v>
      </c>
      <c r="AY246" s="17" t="s">
        <v>165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172</v>
      </c>
      <c r="BM246" s="147" t="s">
        <v>935</v>
      </c>
    </row>
    <row r="247" spans="2:65" s="1" customFormat="1" x14ac:dyDescent="0.2">
      <c r="B247" s="32"/>
      <c r="D247" s="149" t="s">
        <v>174</v>
      </c>
      <c r="F247" s="150" t="s">
        <v>805</v>
      </c>
      <c r="I247" s="151"/>
      <c r="L247" s="32"/>
      <c r="M247" s="152"/>
      <c r="T247" s="56"/>
      <c r="AT247" s="17" t="s">
        <v>174</v>
      </c>
      <c r="AU247" s="17" t="s">
        <v>83</v>
      </c>
    </row>
    <row r="248" spans="2:65" s="1" customFormat="1" ht="24.2" customHeight="1" x14ac:dyDescent="0.2">
      <c r="B248" s="32"/>
      <c r="C248" s="136" t="s">
        <v>407</v>
      </c>
      <c r="D248" s="136" t="s">
        <v>167</v>
      </c>
      <c r="E248" s="137" t="s">
        <v>807</v>
      </c>
      <c r="F248" s="138" t="s">
        <v>808</v>
      </c>
      <c r="G248" s="139" t="s">
        <v>205</v>
      </c>
      <c r="H248" s="140">
        <v>12</v>
      </c>
      <c r="I248" s="141"/>
      <c r="J248" s="142">
        <f>ROUND(I248*H248,2)</f>
        <v>0</v>
      </c>
      <c r="K248" s="138" t="s">
        <v>1</v>
      </c>
      <c r="L248" s="32"/>
      <c r="M248" s="143" t="s">
        <v>1</v>
      </c>
      <c r="N248" s="144" t="s">
        <v>38</v>
      </c>
      <c r="P248" s="145">
        <f>O248*H248</f>
        <v>0</v>
      </c>
      <c r="Q248" s="145">
        <v>0</v>
      </c>
      <c r="R248" s="145">
        <f>Q248*H248</f>
        <v>0</v>
      </c>
      <c r="S248" s="145">
        <v>0</v>
      </c>
      <c r="T248" s="146">
        <f>S248*H248</f>
        <v>0</v>
      </c>
      <c r="AR248" s="147" t="s">
        <v>172</v>
      </c>
      <c r="AT248" s="147" t="s">
        <v>167</v>
      </c>
      <c r="AU248" s="147" t="s">
        <v>83</v>
      </c>
      <c r="AY248" s="17" t="s">
        <v>165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81</v>
      </c>
      <c r="BK248" s="148">
        <f>ROUND(I248*H248,2)</f>
        <v>0</v>
      </c>
      <c r="BL248" s="17" t="s">
        <v>172</v>
      </c>
      <c r="BM248" s="147" t="s">
        <v>936</v>
      </c>
    </row>
    <row r="249" spans="2:65" s="1" customFormat="1" ht="19.5" x14ac:dyDescent="0.2">
      <c r="B249" s="32"/>
      <c r="D249" s="149" t="s">
        <v>174</v>
      </c>
      <c r="F249" s="150" t="s">
        <v>808</v>
      </c>
      <c r="I249" s="151"/>
      <c r="L249" s="32"/>
      <c r="M249" s="152"/>
      <c r="T249" s="56"/>
      <c r="AT249" s="17" t="s">
        <v>174</v>
      </c>
      <c r="AU249" s="17" t="s">
        <v>83</v>
      </c>
    </row>
    <row r="250" spans="2:65" s="1" customFormat="1" ht="224.25" x14ac:dyDescent="0.2">
      <c r="B250" s="32"/>
      <c r="D250" s="149" t="s">
        <v>810</v>
      </c>
      <c r="F250" s="196" t="s">
        <v>811</v>
      </c>
      <c r="I250" s="151"/>
      <c r="L250" s="32"/>
      <c r="M250" s="152"/>
      <c r="T250" s="56"/>
      <c r="AT250" s="17" t="s">
        <v>810</v>
      </c>
      <c r="AU250" s="17" t="s">
        <v>83</v>
      </c>
    </row>
    <row r="251" spans="2:65" s="11" customFormat="1" ht="25.9" customHeight="1" x14ac:dyDescent="0.2">
      <c r="B251" s="124"/>
      <c r="D251" s="125" t="s">
        <v>72</v>
      </c>
      <c r="E251" s="126" t="s">
        <v>544</v>
      </c>
      <c r="F251" s="126" t="s">
        <v>545</v>
      </c>
      <c r="I251" s="127"/>
      <c r="J251" s="128">
        <f>BK251</f>
        <v>0</v>
      </c>
      <c r="L251" s="124"/>
      <c r="M251" s="129"/>
      <c r="P251" s="130">
        <f>SUM(P252:P299)</f>
        <v>0</v>
      </c>
      <c r="R251" s="130">
        <f>SUM(R252:R299)</f>
        <v>0</v>
      </c>
      <c r="T251" s="131">
        <f>SUM(T252:T299)</f>
        <v>0</v>
      </c>
      <c r="AR251" s="125" t="s">
        <v>172</v>
      </c>
      <c r="AT251" s="132" t="s">
        <v>72</v>
      </c>
      <c r="AU251" s="132" t="s">
        <v>73</v>
      </c>
      <c r="AY251" s="125" t="s">
        <v>165</v>
      </c>
      <c r="BK251" s="133">
        <f>SUM(BK252:BK299)</f>
        <v>0</v>
      </c>
    </row>
    <row r="252" spans="2:65" s="1" customFormat="1" ht="44.25" customHeight="1" x14ac:dyDescent="0.2">
      <c r="B252" s="32"/>
      <c r="C252" s="136" t="s">
        <v>410</v>
      </c>
      <c r="D252" s="136" t="s">
        <v>167</v>
      </c>
      <c r="E252" s="137" t="s">
        <v>450</v>
      </c>
      <c r="F252" s="138" t="s">
        <v>451</v>
      </c>
      <c r="G252" s="139" t="s">
        <v>317</v>
      </c>
      <c r="H252" s="140">
        <v>1</v>
      </c>
      <c r="I252" s="141"/>
      <c r="J252" s="142">
        <f>ROUND(I252*H252,2)</f>
        <v>0</v>
      </c>
      <c r="K252" s="138" t="s">
        <v>171</v>
      </c>
      <c r="L252" s="32"/>
      <c r="M252" s="143" t="s">
        <v>1</v>
      </c>
      <c r="N252" s="144" t="s">
        <v>38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273</v>
      </c>
      <c r="AT252" s="147" t="s">
        <v>167</v>
      </c>
      <c r="AU252" s="147" t="s">
        <v>81</v>
      </c>
      <c r="AY252" s="17" t="s">
        <v>165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273</v>
      </c>
      <c r="BM252" s="147" t="s">
        <v>937</v>
      </c>
    </row>
    <row r="253" spans="2:65" s="1" customFormat="1" ht="68.25" x14ac:dyDescent="0.2">
      <c r="B253" s="32"/>
      <c r="D253" s="149" t="s">
        <v>174</v>
      </c>
      <c r="F253" s="150" t="s">
        <v>453</v>
      </c>
      <c r="I253" s="151"/>
      <c r="L253" s="32"/>
      <c r="M253" s="152"/>
      <c r="T253" s="56"/>
      <c r="AT253" s="17" t="s">
        <v>174</v>
      </c>
      <c r="AU253" s="17" t="s">
        <v>81</v>
      </c>
    </row>
    <row r="254" spans="2:65" s="12" customFormat="1" x14ac:dyDescent="0.2">
      <c r="B254" s="153"/>
      <c r="D254" s="149" t="s">
        <v>176</v>
      </c>
      <c r="E254" s="154" t="s">
        <v>1</v>
      </c>
      <c r="F254" s="155" t="s">
        <v>938</v>
      </c>
      <c r="H254" s="156">
        <v>1</v>
      </c>
      <c r="I254" s="157"/>
      <c r="L254" s="153"/>
      <c r="M254" s="158"/>
      <c r="T254" s="159"/>
      <c r="AT254" s="154" t="s">
        <v>176</v>
      </c>
      <c r="AU254" s="154" t="s">
        <v>81</v>
      </c>
      <c r="AV254" s="12" t="s">
        <v>83</v>
      </c>
      <c r="AW254" s="12" t="s">
        <v>30</v>
      </c>
      <c r="AX254" s="12" t="s">
        <v>73</v>
      </c>
      <c r="AY254" s="154" t="s">
        <v>165</v>
      </c>
    </row>
    <row r="255" spans="2:65" s="13" customFormat="1" x14ac:dyDescent="0.2">
      <c r="B255" s="160"/>
      <c r="D255" s="149" t="s">
        <v>176</v>
      </c>
      <c r="E255" s="161" t="s">
        <v>1</v>
      </c>
      <c r="F255" s="162" t="s">
        <v>189</v>
      </c>
      <c r="H255" s="163">
        <v>1</v>
      </c>
      <c r="I255" s="164"/>
      <c r="L255" s="160"/>
      <c r="M255" s="165"/>
      <c r="T255" s="166"/>
      <c r="AT255" s="161" t="s">
        <v>176</v>
      </c>
      <c r="AU255" s="161" t="s">
        <v>81</v>
      </c>
      <c r="AV255" s="13" t="s">
        <v>172</v>
      </c>
      <c r="AW255" s="13" t="s">
        <v>30</v>
      </c>
      <c r="AX255" s="13" t="s">
        <v>81</v>
      </c>
      <c r="AY255" s="161" t="s">
        <v>165</v>
      </c>
    </row>
    <row r="256" spans="2:65" s="1" customFormat="1" ht="49.15" customHeight="1" x14ac:dyDescent="0.2">
      <c r="B256" s="32"/>
      <c r="C256" s="136" t="s">
        <v>413</v>
      </c>
      <c r="D256" s="136" t="s">
        <v>167</v>
      </c>
      <c r="E256" s="137" t="s">
        <v>457</v>
      </c>
      <c r="F256" s="138" t="s">
        <v>458</v>
      </c>
      <c r="G256" s="139" t="s">
        <v>317</v>
      </c>
      <c r="H256" s="140">
        <v>9</v>
      </c>
      <c r="I256" s="141"/>
      <c r="J256" s="142">
        <f>ROUND(I256*H256,2)</f>
        <v>0</v>
      </c>
      <c r="K256" s="138" t="s">
        <v>171</v>
      </c>
      <c r="L256" s="32"/>
      <c r="M256" s="143" t="s">
        <v>1</v>
      </c>
      <c r="N256" s="144" t="s">
        <v>38</v>
      </c>
      <c r="P256" s="145">
        <f>O256*H256</f>
        <v>0</v>
      </c>
      <c r="Q256" s="145">
        <v>0</v>
      </c>
      <c r="R256" s="145">
        <f>Q256*H256</f>
        <v>0</v>
      </c>
      <c r="S256" s="145">
        <v>0</v>
      </c>
      <c r="T256" s="146">
        <f>S256*H256</f>
        <v>0</v>
      </c>
      <c r="AR256" s="147" t="s">
        <v>273</v>
      </c>
      <c r="AT256" s="147" t="s">
        <v>167</v>
      </c>
      <c r="AU256" s="147" t="s">
        <v>81</v>
      </c>
      <c r="AY256" s="17" t="s">
        <v>165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7" t="s">
        <v>81</v>
      </c>
      <c r="BK256" s="148">
        <f>ROUND(I256*H256,2)</f>
        <v>0</v>
      </c>
      <c r="BL256" s="17" t="s">
        <v>273</v>
      </c>
      <c r="BM256" s="147" t="s">
        <v>939</v>
      </c>
    </row>
    <row r="257" spans="2:65" s="1" customFormat="1" ht="68.25" x14ac:dyDescent="0.2">
      <c r="B257" s="32"/>
      <c r="D257" s="149" t="s">
        <v>174</v>
      </c>
      <c r="F257" s="150" t="s">
        <v>460</v>
      </c>
      <c r="I257" s="151"/>
      <c r="L257" s="32"/>
      <c r="M257" s="152"/>
      <c r="T257" s="56"/>
      <c r="AT257" s="17" t="s">
        <v>174</v>
      </c>
      <c r="AU257" s="17" t="s">
        <v>81</v>
      </c>
    </row>
    <row r="258" spans="2:65" s="12" customFormat="1" x14ac:dyDescent="0.2">
      <c r="B258" s="153"/>
      <c r="D258" s="149" t="s">
        <v>176</v>
      </c>
      <c r="E258" s="154" t="s">
        <v>1</v>
      </c>
      <c r="F258" s="155" t="s">
        <v>940</v>
      </c>
      <c r="H258" s="156">
        <v>9</v>
      </c>
      <c r="I258" s="157"/>
      <c r="L258" s="153"/>
      <c r="M258" s="158"/>
      <c r="T258" s="159"/>
      <c r="AT258" s="154" t="s">
        <v>176</v>
      </c>
      <c r="AU258" s="154" t="s">
        <v>81</v>
      </c>
      <c r="AV258" s="12" t="s">
        <v>83</v>
      </c>
      <c r="AW258" s="12" t="s">
        <v>30</v>
      </c>
      <c r="AX258" s="12" t="s">
        <v>73</v>
      </c>
      <c r="AY258" s="154" t="s">
        <v>165</v>
      </c>
    </row>
    <row r="259" spans="2:65" s="13" customFormat="1" x14ac:dyDescent="0.2">
      <c r="B259" s="160"/>
      <c r="D259" s="149" t="s">
        <v>176</v>
      </c>
      <c r="E259" s="161" t="s">
        <v>1</v>
      </c>
      <c r="F259" s="162" t="s">
        <v>189</v>
      </c>
      <c r="H259" s="163">
        <v>9</v>
      </c>
      <c r="I259" s="164"/>
      <c r="L259" s="160"/>
      <c r="M259" s="165"/>
      <c r="T259" s="166"/>
      <c r="AT259" s="161" t="s">
        <v>176</v>
      </c>
      <c r="AU259" s="161" t="s">
        <v>81</v>
      </c>
      <c r="AV259" s="13" t="s">
        <v>172</v>
      </c>
      <c r="AW259" s="13" t="s">
        <v>30</v>
      </c>
      <c r="AX259" s="13" t="s">
        <v>81</v>
      </c>
      <c r="AY259" s="161" t="s">
        <v>165</v>
      </c>
    </row>
    <row r="260" spans="2:65" s="1" customFormat="1" ht="37.9" customHeight="1" x14ac:dyDescent="0.2">
      <c r="B260" s="32"/>
      <c r="C260" s="136" t="s">
        <v>419</v>
      </c>
      <c r="D260" s="136" t="s">
        <v>167</v>
      </c>
      <c r="E260" s="137" t="s">
        <v>271</v>
      </c>
      <c r="F260" s="138" t="s">
        <v>272</v>
      </c>
      <c r="G260" s="139" t="s">
        <v>238</v>
      </c>
      <c r="H260" s="140">
        <v>898.20600000000002</v>
      </c>
      <c r="I260" s="141"/>
      <c r="J260" s="142">
        <f>ROUND(I260*H260,2)</f>
        <v>0</v>
      </c>
      <c r="K260" s="138" t="s">
        <v>171</v>
      </c>
      <c r="L260" s="32"/>
      <c r="M260" s="143" t="s">
        <v>1</v>
      </c>
      <c r="N260" s="144" t="s">
        <v>38</v>
      </c>
      <c r="P260" s="145">
        <f>O260*H260</f>
        <v>0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273</v>
      </c>
      <c r="AT260" s="147" t="s">
        <v>167</v>
      </c>
      <c r="AU260" s="147" t="s">
        <v>81</v>
      </c>
      <c r="AY260" s="17" t="s">
        <v>165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81</v>
      </c>
      <c r="BK260" s="148">
        <f>ROUND(I260*H260,2)</f>
        <v>0</v>
      </c>
      <c r="BL260" s="17" t="s">
        <v>273</v>
      </c>
      <c r="BM260" s="147" t="s">
        <v>941</v>
      </c>
    </row>
    <row r="261" spans="2:65" s="1" customFormat="1" ht="68.25" x14ac:dyDescent="0.2">
      <c r="B261" s="32"/>
      <c r="D261" s="149" t="s">
        <v>174</v>
      </c>
      <c r="F261" s="150" t="s">
        <v>275</v>
      </c>
      <c r="I261" s="151"/>
      <c r="L261" s="32"/>
      <c r="M261" s="152"/>
      <c r="T261" s="56"/>
      <c r="AT261" s="17" t="s">
        <v>174</v>
      </c>
      <c r="AU261" s="17" t="s">
        <v>81</v>
      </c>
    </row>
    <row r="262" spans="2:65" s="15" customFormat="1" x14ac:dyDescent="0.2">
      <c r="B262" s="184"/>
      <c r="D262" s="149" t="s">
        <v>176</v>
      </c>
      <c r="E262" s="185" t="s">
        <v>1</v>
      </c>
      <c r="F262" s="186" t="s">
        <v>829</v>
      </c>
      <c r="H262" s="185" t="s">
        <v>1</v>
      </c>
      <c r="I262" s="187"/>
      <c r="L262" s="184"/>
      <c r="M262" s="188"/>
      <c r="T262" s="189"/>
      <c r="AT262" s="185" t="s">
        <v>176</v>
      </c>
      <c r="AU262" s="185" t="s">
        <v>81</v>
      </c>
      <c r="AV262" s="15" t="s">
        <v>81</v>
      </c>
      <c r="AW262" s="15" t="s">
        <v>30</v>
      </c>
      <c r="AX262" s="15" t="s">
        <v>73</v>
      </c>
      <c r="AY262" s="185" t="s">
        <v>165</v>
      </c>
    </row>
    <row r="263" spans="2:65" s="12" customFormat="1" x14ac:dyDescent="0.2">
      <c r="B263" s="153"/>
      <c r="D263" s="149" t="s">
        <v>176</v>
      </c>
      <c r="E263" s="154" t="s">
        <v>1</v>
      </c>
      <c r="F263" s="155" t="s">
        <v>942</v>
      </c>
      <c r="H263" s="156">
        <v>36.479999999999997</v>
      </c>
      <c r="I263" s="157"/>
      <c r="L263" s="153"/>
      <c r="M263" s="158"/>
      <c r="T263" s="159"/>
      <c r="AT263" s="154" t="s">
        <v>176</v>
      </c>
      <c r="AU263" s="154" t="s">
        <v>81</v>
      </c>
      <c r="AV263" s="12" t="s">
        <v>83</v>
      </c>
      <c r="AW263" s="12" t="s">
        <v>30</v>
      </c>
      <c r="AX263" s="12" t="s">
        <v>73</v>
      </c>
      <c r="AY263" s="154" t="s">
        <v>165</v>
      </c>
    </row>
    <row r="264" spans="2:65" s="12" customFormat="1" ht="22.5" x14ac:dyDescent="0.2">
      <c r="B264" s="153"/>
      <c r="D264" s="149" t="s">
        <v>176</v>
      </c>
      <c r="E264" s="154" t="s">
        <v>1</v>
      </c>
      <c r="F264" s="155" t="s">
        <v>943</v>
      </c>
      <c r="H264" s="156">
        <v>145.91999999999999</v>
      </c>
      <c r="I264" s="157"/>
      <c r="L264" s="153"/>
      <c r="M264" s="158"/>
      <c r="T264" s="159"/>
      <c r="AT264" s="154" t="s">
        <v>176</v>
      </c>
      <c r="AU264" s="154" t="s">
        <v>81</v>
      </c>
      <c r="AV264" s="12" t="s">
        <v>83</v>
      </c>
      <c r="AW264" s="12" t="s">
        <v>30</v>
      </c>
      <c r="AX264" s="12" t="s">
        <v>73</v>
      </c>
      <c r="AY264" s="154" t="s">
        <v>165</v>
      </c>
    </row>
    <row r="265" spans="2:65" s="15" customFormat="1" x14ac:dyDescent="0.2">
      <c r="B265" s="184"/>
      <c r="D265" s="149" t="s">
        <v>176</v>
      </c>
      <c r="E265" s="185" t="s">
        <v>1</v>
      </c>
      <c r="F265" s="186" t="s">
        <v>860</v>
      </c>
      <c r="H265" s="185" t="s">
        <v>1</v>
      </c>
      <c r="I265" s="187"/>
      <c r="L265" s="184"/>
      <c r="M265" s="188"/>
      <c r="T265" s="189"/>
      <c r="AT265" s="185" t="s">
        <v>176</v>
      </c>
      <c r="AU265" s="185" t="s">
        <v>81</v>
      </c>
      <c r="AV265" s="15" t="s">
        <v>81</v>
      </c>
      <c r="AW265" s="15" t="s">
        <v>30</v>
      </c>
      <c r="AX265" s="15" t="s">
        <v>73</v>
      </c>
      <c r="AY265" s="185" t="s">
        <v>165</v>
      </c>
    </row>
    <row r="266" spans="2:65" s="12" customFormat="1" x14ac:dyDescent="0.2">
      <c r="B266" s="153"/>
      <c r="D266" s="149" t="s">
        <v>176</v>
      </c>
      <c r="E266" s="154" t="s">
        <v>1</v>
      </c>
      <c r="F266" s="155" t="s">
        <v>942</v>
      </c>
      <c r="H266" s="156">
        <v>36.479999999999997</v>
      </c>
      <c r="I266" s="157"/>
      <c r="L266" s="153"/>
      <c r="M266" s="158"/>
      <c r="T266" s="159"/>
      <c r="AT266" s="154" t="s">
        <v>176</v>
      </c>
      <c r="AU266" s="154" t="s">
        <v>81</v>
      </c>
      <c r="AV266" s="12" t="s">
        <v>83</v>
      </c>
      <c r="AW266" s="12" t="s">
        <v>30</v>
      </c>
      <c r="AX266" s="12" t="s">
        <v>73</v>
      </c>
      <c r="AY266" s="154" t="s">
        <v>165</v>
      </c>
    </row>
    <row r="267" spans="2:65" s="12" customFormat="1" ht="22.5" x14ac:dyDescent="0.2">
      <c r="B267" s="153"/>
      <c r="D267" s="149" t="s">
        <v>176</v>
      </c>
      <c r="E267" s="154" t="s">
        <v>1</v>
      </c>
      <c r="F267" s="155" t="s">
        <v>943</v>
      </c>
      <c r="H267" s="156">
        <v>145.91999999999999</v>
      </c>
      <c r="I267" s="157"/>
      <c r="L267" s="153"/>
      <c r="M267" s="158"/>
      <c r="T267" s="159"/>
      <c r="AT267" s="154" t="s">
        <v>176</v>
      </c>
      <c r="AU267" s="154" t="s">
        <v>81</v>
      </c>
      <c r="AV267" s="12" t="s">
        <v>83</v>
      </c>
      <c r="AW267" s="12" t="s">
        <v>30</v>
      </c>
      <c r="AX267" s="12" t="s">
        <v>73</v>
      </c>
      <c r="AY267" s="154" t="s">
        <v>165</v>
      </c>
    </row>
    <row r="268" spans="2:65" s="15" customFormat="1" x14ac:dyDescent="0.2">
      <c r="B268" s="184"/>
      <c r="D268" s="149" t="s">
        <v>176</v>
      </c>
      <c r="E268" s="185" t="s">
        <v>1</v>
      </c>
      <c r="F268" s="186" t="s">
        <v>944</v>
      </c>
      <c r="H268" s="185" t="s">
        <v>1</v>
      </c>
      <c r="I268" s="187"/>
      <c r="L268" s="184"/>
      <c r="M268" s="188"/>
      <c r="T268" s="189"/>
      <c r="AT268" s="185" t="s">
        <v>176</v>
      </c>
      <c r="AU268" s="185" t="s">
        <v>81</v>
      </c>
      <c r="AV268" s="15" t="s">
        <v>81</v>
      </c>
      <c r="AW268" s="15" t="s">
        <v>30</v>
      </c>
      <c r="AX268" s="15" t="s">
        <v>73</v>
      </c>
      <c r="AY268" s="185" t="s">
        <v>165</v>
      </c>
    </row>
    <row r="269" spans="2:65" s="12" customFormat="1" x14ac:dyDescent="0.2">
      <c r="B269" s="153"/>
      <c r="D269" s="149" t="s">
        <v>176</v>
      </c>
      <c r="E269" s="154" t="s">
        <v>1</v>
      </c>
      <c r="F269" s="155" t="s">
        <v>945</v>
      </c>
      <c r="H269" s="156">
        <v>15.493</v>
      </c>
      <c r="I269" s="157"/>
      <c r="L269" s="153"/>
      <c r="M269" s="158"/>
      <c r="T269" s="159"/>
      <c r="AT269" s="154" t="s">
        <v>176</v>
      </c>
      <c r="AU269" s="154" t="s">
        <v>81</v>
      </c>
      <c r="AV269" s="12" t="s">
        <v>83</v>
      </c>
      <c r="AW269" s="12" t="s">
        <v>30</v>
      </c>
      <c r="AX269" s="12" t="s">
        <v>73</v>
      </c>
      <c r="AY269" s="154" t="s">
        <v>165</v>
      </c>
    </row>
    <row r="270" spans="2:65" s="12" customFormat="1" x14ac:dyDescent="0.2">
      <c r="B270" s="153"/>
      <c r="D270" s="149" t="s">
        <v>176</v>
      </c>
      <c r="E270" s="154" t="s">
        <v>1</v>
      </c>
      <c r="F270" s="155" t="s">
        <v>946</v>
      </c>
      <c r="H270" s="156">
        <v>448.6</v>
      </c>
      <c r="I270" s="157"/>
      <c r="L270" s="153"/>
      <c r="M270" s="158"/>
      <c r="T270" s="159"/>
      <c r="AT270" s="154" t="s">
        <v>176</v>
      </c>
      <c r="AU270" s="154" t="s">
        <v>81</v>
      </c>
      <c r="AV270" s="12" t="s">
        <v>83</v>
      </c>
      <c r="AW270" s="12" t="s">
        <v>30</v>
      </c>
      <c r="AX270" s="12" t="s">
        <v>73</v>
      </c>
      <c r="AY270" s="154" t="s">
        <v>165</v>
      </c>
    </row>
    <row r="271" spans="2:65" s="12" customFormat="1" x14ac:dyDescent="0.2">
      <c r="B271" s="153"/>
      <c r="D271" s="149" t="s">
        <v>176</v>
      </c>
      <c r="E271" s="154" t="s">
        <v>1</v>
      </c>
      <c r="F271" s="155" t="s">
        <v>947</v>
      </c>
      <c r="H271" s="156">
        <v>39.6</v>
      </c>
      <c r="I271" s="157"/>
      <c r="L271" s="153"/>
      <c r="M271" s="158"/>
      <c r="T271" s="159"/>
      <c r="AT271" s="154" t="s">
        <v>176</v>
      </c>
      <c r="AU271" s="154" t="s">
        <v>81</v>
      </c>
      <c r="AV271" s="12" t="s">
        <v>83</v>
      </c>
      <c r="AW271" s="12" t="s">
        <v>30</v>
      </c>
      <c r="AX271" s="12" t="s">
        <v>73</v>
      </c>
      <c r="AY271" s="154" t="s">
        <v>165</v>
      </c>
    </row>
    <row r="272" spans="2:65" s="12" customFormat="1" x14ac:dyDescent="0.2">
      <c r="B272" s="153"/>
      <c r="D272" s="149" t="s">
        <v>176</v>
      </c>
      <c r="E272" s="154" t="s">
        <v>1</v>
      </c>
      <c r="F272" s="155" t="s">
        <v>948</v>
      </c>
      <c r="H272" s="156">
        <v>29.713000000000001</v>
      </c>
      <c r="I272" s="157"/>
      <c r="L272" s="153"/>
      <c r="M272" s="158"/>
      <c r="T272" s="159"/>
      <c r="AT272" s="154" t="s">
        <v>176</v>
      </c>
      <c r="AU272" s="154" t="s">
        <v>81</v>
      </c>
      <c r="AV272" s="12" t="s">
        <v>83</v>
      </c>
      <c r="AW272" s="12" t="s">
        <v>30</v>
      </c>
      <c r="AX272" s="12" t="s">
        <v>73</v>
      </c>
      <c r="AY272" s="154" t="s">
        <v>165</v>
      </c>
    </row>
    <row r="273" spans="2:65" s="13" customFormat="1" x14ac:dyDescent="0.2">
      <c r="B273" s="160"/>
      <c r="D273" s="149" t="s">
        <v>176</v>
      </c>
      <c r="E273" s="161" t="s">
        <v>1</v>
      </c>
      <c r="F273" s="162" t="s">
        <v>189</v>
      </c>
      <c r="H273" s="163">
        <v>898.20600000000002</v>
      </c>
      <c r="I273" s="164"/>
      <c r="L273" s="160"/>
      <c r="M273" s="165"/>
      <c r="T273" s="166"/>
      <c r="AT273" s="161" t="s">
        <v>176</v>
      </c>
      <c r="AU273" s="161" t="s">
        <v>81</v>
      </c>
      <c r="AV273" s="13" t="s">
        <v>172</v>
      </c>
      <c r="AW273" s="13" t="s">
        <v>30</v>
      </c>
      <c r="AX273" s="13" t="s">
        <v>81</v>
      </c>
      <c r="AY273" s="161" t="s">
        <v>165</v>
      </c>
    </row>
    <row r="274" spans="2:65" s="1" customFormat="1" ht="44.25" customHeight="1" x14ac:dyDescent="0.2">
      <c r="B274" s="32"/>
      <c r="C274" s="136" t="s">
        <v>424</v>
      </c>
      <c r="D274" s="136" t="s">
        <v>167</v>
      </c>
      <c r="E274" s="137" t="s">
        <v>279</v>
      </c>
      <c r="F274" s="138" t="s">
        <v>280</v>
      </c>
      <c r="G274" s="139" t="s">
        <v>238</v>
      </c>
      <c r="H274" s="140">
        <v>1540.7919999999999</v>
      </c>
      <c r="I274" s="141"/>
      <c r="J274" s="142">
        <f>ROUND(I274*H274,2)</f>
        <v>0</v>
      </c>
      <c r="K274" s="138" t="s">
        <v>171</v>
      </c>
      <c r="L274" s="32"/>
      <c r="M274" s="143" t="s">
        <v>1</v>
      </c>
      <c r="N274" s="144" t="s">
        <v>38</v>
      </c>
      <c r="P274" s="145">
        <f>O274*H274</f>
        <v>0</v>
      </c>
      <c r="Q274" s="145">
        <v>0</v>
      </c>
      <c r="R274" s="145">
        <f>Q274*H274</f>
        <v>0</v>
      </c>
      <c r="S274" s="145">
        <v>0</v>
      </c>
      <c r="T274" s="146">
        <f>S274*H274</f>
        <v>0</v>
      </c>
      <c r="AR274" s="147" t="s">
        <v>273</v>
      </c>
      <c r="AT274" s="147" t="s">
        <v>167</v>
      </c>
      <c r="AU274" s="147" t="s">
        <v>81</v>
      </c>
      <c r="AY274" s="17" t="s">
        <v>165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7" t="s">
        <v>81</v>
      </c>
      <c r="BK274" s="148">
        <f>ROUND(I274*H274,2)</f>
        <v>0</v>
      </c>
      <c r="BL274" s="17" t="s">
        <v>273</v>
      </c>
      <c r="BM274" s="147" t="s">
        <v>949</v>
      </c>
    </row>
    <row r="275" spans="2:65" s="1" customFormat="1" ht="68.25" x14ac:dyDescent="0.2">
      <c r="B275" s="32"/>
      <c r="D275" s="149" t="s">
        <v>174</v>
      </c>
      <c r="F275" s="150" t="s">
        <v>282</v>
      </c>
      <c r="I275" s="151"/>
      <c r="L275" s="32"/>
      <c r="M275" s="152"/>
      <c r="T275" s="56"/>
      <c r="AT275" s="17" t="s">
        <v>174</v>
      </c>
      <c r="AU275" s="17" t="s">
        <v>81</v>
      </c>
    </row>
    <row r="276" spans="2:65" s="15" customFormat="1" x14ac:dyDescent="0.2">
      <c r="B276" s="184"/>
      <c r="D276" s="149" t="s">
        <v>176</v>
      </c>
      <c r="E276" s="185" t="s">
        <v>1</v>
      </c>
      <c r="F276" s="186" t="s">
        <v>944</v>
      </c>
      <c r="H276" s="185" t="s">
        <v>1</v>
      </c>
      <c r="I276" s="187"/>
      <c r="L276" s="184"/>
      <c r="M276" s="188"/>
      <c r="T276" s="189"/>
      <c r="AT276" s="185" t="s">
        <v>176</v>
      </c>
      <c r="AU276" s="185" t="s">
        <v>81</v>
      </c>
      <c r="AV276" s="15" t="s">
        <v>81</v>
      </c>
      <c r="AW276" s="15" t="s">
        <v>30</v>
      </c>
      <c r="AX276" s="15" t="s">
        <v>73</v>
      </c>
      <c r="AY276" s="185" t="s">
        <v>165</v>
      </c>
    </row>
    <row r="277" spans="2:65" s="12" customFormat="1" x14ac:dyDescent="0.2">
      <c r="B277" s="153"/>
      <c r="D277" s="149" t="s">
        <v>176</v>
      </c>
      <c r="E277" s="154" t="s">
        <v>1</v>
      </c>
      <c r="F277" s="155" t="s">
        <v>950</v>
      </c>
      <c r="H277" s="156">
        <v>46.478999999999999</v>
      </c>
      <c r="I277" s="157"/>
      <c r="L277" s="153"/>
      <c r="M277" s="158"/>
      <c r="T277" s="159"/>
      <c r="AT277" s="154" t="s">
        <v>176</v>
      </c>
      <c r="AU277" s="154" t="s">
        <v>81</v>
      </c>
      <c r="AV277" s="12" t="s">
        <v>83</v>
      </c>
      <c r="AW277" s="12" t="s">
        <v>30</v>
      </c>
      <c r="AX277" s="12" t="s">
        <v>73</v>
      </c>
      <c r="AY277" s="154" t="s">
        <v>165</v>
      </c>
    </row>
    <row r="278" spans="2:65" s="12" customFormat="1" x14ac:dyDescent="0.2">
      <c r="B278" s="153"/>
      <c r="D278" s="149" t="s">
        <v>176</v>
      </c>
      <c r="E278" s="154" t="s">
        <v>1</v>
      </c>
      <c r="F278" s="155" t="s">
        <v>951</v>
      </c>
      <c r="H278" s="156">
        <v>1345.8</v>
      </c>
      <c r="I278" s="157"/>
      <c r="L278" s="153"/>
      <c r="M278" s="158"/>
      <c r="T278" s="159"/>
      <c r="AT278" s="154" t="s">
        <v>176</v>
      </c>
      <c r="AU278" s="154" t="s">
        <v>81</v>
      </c>
      <c r="AV278" s="12" t="s">
        <v>83</v>
      </c>
      <c r="AW278" s="12" t="s">
        <v>30</v>
      </c>
      <c r="AX278" s="12" t="s">
        <v>73</v>
      </c>
      <c r="AY278" s="154" t="s">
        <v>165</v>
      </c>
    </row>
    <row r="279" spans="2:65" s="12" customFormat="1" x14ac:dyDescent="0.2">
      <c r="B279" s="153"/>
      <c r="D279" s="149" t="s">
        <v>176</v>
      </c>
      <c r="E279" s="154" t="s">
        <v>1</v>
      </c>
      <c r="F279" s="155" t="s">
        <v>952</v>
      </c>
      <c r="H279" s="156">
        <v>118.8</v>
      </c>
      <c r="I279" s="157"/>
      <c r="L279" s="153"/>
      <c r="M279" s="158"/>
      <c r="T279" s="159"/>
      <c r="AT279" s="154" t="s">
        <v>176</v>
      </c>
      <c r="AU279" s="154" t="s">
        <v>81</v>
      </c>
      <c r="AV279" s="12" t="s">
        <v>83</v>
      </c>
      <c r="AW279" s="12" t="s">
        <v>30</v>
      </c>
      <c r="AX279" s="12" t="s">
        <v>73</v>
      </c>
      <c r="AY279" s="154" t="s">
        <v>165</v>
      </c>
    </row>
    <row r="280" spans="2:65" s="12" customFormat="1" x14ac:dyDescent="0.2">
      <c r="B280" s="153"/>
      <c r="D280" s="149" t="s">
        <v>176</v>
      </c>
      <c r="E280" s="154" t="s">
        <v>1</v>
      </c>
      <c r="F280" s="155" t="s">
        <v>948</v>
      </c>
      <c r="H280" s="156">
        <v>29.713000000000001</v>
      </c>
      <c r="I280" s="157"/>
      <c r="L280" s="153"/>
      <c r="M280" s="158"/>
      <c r="T280" s="159"/>
      <c r="AT280" s="154" t="s">
        <v>176</v>
      </c>
      <c r="AU280" s="154" t="s">
        <v>81</v>
      </c>
      <c r="AV280" s="12" t="s">
        <v>83</v>
      </c>
      <c r="AW280" s="12" t="s">
        <v>30</v>
      </c>
      <c r="AX280" s="12" t="s">
        <v>73</v>
      </c>
      <c r="AY280" s="154" t="s">
        <v>165</v>
      </c>
    </row>
    <row r="281" spans="2:65" s="13" customFormat="1" x14ac:dyDescent="0.2">
      <c r="B281" s="160"/>
      <c r="D281" s="149" t="s">
        <v>176</v>
      </c>
      <c r="E281" s="161" t="s">
        <v>1</v>
      </c>
      <c r="F281" s="162" t="s">
        <v>189</v>
      </c>
      <c r="H281" s="163">
        <v>1540.7919999999999</v>
      </c>
      <c r="I281" s="164"/>
      <c r="L281" s="160"/>
      <c r="M281" s="165"/>
      <c r="T281" s="166"/>
      <c r="AT281" s="161" t="s">
        <v>176</v>
      </c>
      <c r="AU281" s="161" t="s">
        <v>81</v>
      </c>
      <c r="AV281" s="13" t="s">
        <v>172</v>
      </c>
      <c r="AW281" s="13" t="s">
        <v>30</v>
      </c>
      <c r="AX281" s="13" t="s">
        <v>81</v>
      </c>
      <c r="AY281" s="161" t="s">
        <v>165</v>
      </c>
    </row>
    <row r="282" spans="2:65" s="1" customFormat="1" ht="49.15" customHeight="1" x14ac:dyDescent="0.2">
      <c r="B282" s="32"/>
      <c r="C282" s="136" t="s">
        <v>430</v>
      </c>
      <c r="D282" s="136" t="s">
        <v>167</v>
      </c>
      <c r="E282" s="137" t="s">
        <v>362</v>
      </c>
      <c r="F282" s="138" t="s">
        <v>363</v>
      </c>
      <c r="G282" s="139" t="s">
        <v>238</v>
      </c>
      <c r="H282" s="140">
        <v>135.31</v>
      </c>
      <c r="I282" s="141"/>
      <c r="J282" s="142">
        <f>ROUND(I282*H282,2)</f>
        <v>0</v>
      </c>
      <c r="K282" s="138" t="s">
        <v>171</v>
      </c>
      <c r="L282" s="32"/>
      <c r="M282" s="143" t="s">
        <v>1</v>
      </c>
      <c r="N282" s="144" t="s">
        <v>38</v>
      </c>
      <c r="P282" s="145">
        <f>O282*H282</f>
        <v>0</v>
      </c>
      <c r="Q282" s="145">
        <v>0</v>
      </c>
      <c r="R282" s="145">
        <f>Q282*H282</f>
        <v>0</v>
      </c>
      <c r="S282" s="145">
        <v>0</v>
      </c>
      <c r="T282" s="146">
        <f>S282*H282</f>
        <v>0</v>
      </c>
      <c r="AR282" s="147" t="s">
        <v>273</v>
      </c>
      <c r="AT282" s="147" t="s">
        <v>167</v>
      </c>
      <c r="AU282" s="147" t="s">
        <v>81</v>
      </c>
      <c r="AY282" s="17" t="s">
        <v>165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81</v>
      </c>
      <c r="BK282" s="148">
        <f>ROUND(I282*H282,2)</f>
        <v>0</v>
      </c>
      <c r="BL282" s="17" t="s">
        <v>273</v>
      </c>
      <c r="BM282" s="147" t="s">
        <v>953</v>
      </c>
    </row>
    <row r="283" spans="2:65" s="1" customFormat="1" ht="68.25" x14ac:dyDescent="0.2">
      <c r="B283" s="32"/>
      <c r="D283" s="149" t="s">
        <v>174</v>
      </c>
      <c r="F283" s="150" t="s">
        <v>365</v>
      </c>
      <c r="I283" s="151"/>
      <c r="L283" s="32"/>
      <c r="M283" s="152"/>
      <c r="T283" s="56"/>
      <c r="AT283" s="17" t="s">
        <v>174</v>
      </c>
      <c r="AU283" s="17" t="s">
        <v>81</v>
      </c>
    </row>
    <row r="284" spans="2:65" s="12" customFormat="1" ht="22.5" x14ac:dyDescent="0.2">
      <c r="B284" s="153"/>
      <c r="D284" s="149" t="s">
        <v>176</v>
      </c>
      <c r="E284" s="154" t="s">
        <v>1</v>
      </c>
      <c r="F284" s="155" t="s">
        <v>954</v>
      </c>
      <c r="H284" s="156">
        <v>109.645</v>
      </c>
      <c r="I284" s="157"/>
      <c r="L284" s="153"/>
      <c r="M284" s="158"/>
      <c r="T284" s="159"/>
      <c r="AT284" s="154" t="s">
        <v>176</v>
      </c>
      <c r="AU284" s="154" t="s">
        <v>81</v>
      </c>
      <c r="AV284" s="12" t="s">
        <v>83</v>
      </c>
      <c r="AW284" s="12" t="s">
        <v>30</v>
      </c>
      <c r="AX284" s="12" t="s">
        <v>73</v>
      </c>
      <c r="AY284" s="154" t="s">
        <v>165</v>
      </c>
    </row>
    <row r="285" spans="2:65" s="12" customFormat="1" x14ac:dyDescent="0.2">
      <c r="B285" s="153"/>
      <c r="D285" s="149" t="s">
        <v>176</v>
      </c>
      <c r="E285" s="154" t="s">
        <v>1</v>
      </c>
      <c r="F285" s="155" t="s">
        <v>855</v>
      </c>
      <c r="H285" s="156">
        <v>0.89400000000000002</v>
      </c>
      <c r="I285" s="157"/>
      <c r="L285" s="153"/>
      <c r="M285" s="158"/>
      <c r="T285" s="159"/>
      <c r="AT285" s="154" t="s">
        <v>176</v>
      </c>
      <c r="AU285" s="154" t="s">
        <v>81</v>
      </c>
      <c r="AV285" s="12" t="s">
        <v>83</v>
      </c>
      <c r="AW285" s="12" t="s">
        <v>30</v>
      </c>
      <c r="AX285" s="12" t="s">
        <v>73</v>
      </c>
      <c r="AY285" s="154" t="s">
        <v>165</v>
      </c>
    </row>
    <row r="286" spans="2:65" s="12" customFormat="1" x14ac:dyDescent="0.2">
      <c r="B286" s="153"/>
      <c r="D286" s="149" t="s">
        <v>176</v>
      </c>
      <c r="E286" s="154" t="s">
        <v>1</v>
      </c>
      <c r="F286" s="155" t="s">
        <v>955</v>
      </c>
      <c r="H286" s="156">
        <v>24.771000000000001</v>
      </c>
      <c r="I286" s="157"/>
      <c r="L286" s="153"/>
      <c r="M286" s="158"/>
      <c r="T286" s="159"/>
      <c r="AT286" s="154" t="s">
        <v>176</v>
      </c>
      <c r="AU286" s="154" t="s">
        <v>81</v>
      </c>
      <c r="AV286" s="12" t="s">
        <v>83</v>
      </c>
      <c r="AW286" s="12" t="s">
        <v>30</v>
      </c>
      <c r="AX286" s="12" t="s">
        <v>73</v>
      </c>
      <c r="AY286" s="154" t="s">
        <v>165</v>
      </c>
    </row>
    <row r="287" spans="2:65" s="13" customFormat="1" x14ac:dyDescent="0.2">
      <c r="B287" s="160"/>
      <c r="D287" s="149" t="s">
        <v>176</v>
      </c>
      <c r="E287" s="161" t="s">
        <v>1</v>
      </c>
      <c r="F287" s="162" t="s">
        <v>189</v>
      </c>
      <c r="H287" s="163">
        <v>135.31</v>
      </c>
      <c r="I287" s="164"/>
      <c r="L287" s="160"/>
      <c r="M287" s="165"/>
      <c r="T287" s="166"/>
      <c r="AT287" s="161" t="s">
        <v>176</v>
      </c>
      <c r="AU287" s="161" t="s">
        <v>81</v>
      </c>
      <c r="AV287" s="13" t="s">
        <v>172</v>
      </c>
      <c r="AW287" s="13" t="s">
        <v>30</v>
      </c>
      <c r="AX287" s="13" t="s">
        <v>81</v>
      </c>
      <c r="AY287" s="161" t="s">
        <v>165</v>
      </c>
    </row>
    <row r="288" spans="2:65" s="1" customFormat="1" ht="55.5" customHeight="1" x14ac:dyDescent="0.2">
      <c r="B288" s="32"/>
      <c r="C288" s="136" t="s">
        <v>436</v>
      </c>
      <c r="D288" s="136" t="s">
        <v>167</v>
      </c>
      <c r="E288" s="137" t="s">
        <v>478</v>
      </c>
      <c r="F288" s="138" t="s">
        <v>479</v>
      </c>
      <c r="G288" s="139" t="s">
        <v>238</v>
      </c>
      <c r="H288" s="140">
        <v>3205.37</v>
      </c>
      <c r="I288" s="141"/>
      <c r="J288" s="142">
        <f>ROUND(I288*H288,2)</f>
        <v>0</v>
      </c>
      <c r="K288" s="138" t="s">
        <v>171</v>
      </c>
      <c r="L288" s="32"/>
      <c r="M288" s="143" t="s">
        <v>1</v>
      </c>
      <c r="N288" s="144" t="s">
        <v>38</v>
      </c>
      <c r="P288" s="145">
        <f>O288*H288</f>
        <v>0</v>
      </c>
      <c r="Q288" s="145">
        <v>0</v>
      </c>
      <c r="R288" s="145">
        <f>Q288*H288</f>
        <v>0</v>
      </c>
      <c r="S288" s="145">
        <v>0</v>
      </c>
      <c r="T288" s="146">
        <f>S288*H288</f>
        <v>0</v>
      </c>
      <c r="AR288" s="147" t="s">
        <v>273</v>
      </c>
      <c r="AT288" s="147" t="s">
        <v>167</v>
      </c>
      <c r="AU288" s="147" t="s">
        <v>81</v>
      </c>
      <c r="AY288" s="17" t="s">
        <v>165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7" t="s">
        <v>81</v>
      </c>
      <c r="BK288" s="148">
        <f>ROUND(I288*H288,2)</f>
        <v>0</v>
      </c>
      <c r="BL288" s="17" t="s">
        <v>273</v>
      </c>
      <c r="BM288" s="147" t="s">
        <v>956</v>
      </c>
    </row>
    <row r="289" spans="2:65" s="1" customFormat="1" ht="78" x14ac:dyDescent="0.2">
      <c r="B289" s="32"/>
      <c r="D289" s="149" t="s">
        <v>174</v>
      </c>
      <c r="F289" s="150" t="s">
        <v>481</v>
      </c>
      <c r="I289" s="151"/>
      <c r="L289" s="32"/>
      <c r="M289" s="152"/>
      <c r="T289" s="56"/>
      <c r="AT289" s="17" t="s">
        <v>174</v>
      </c>
      <c r="AU289" s="17" t="s">
        <v>81</v>
      </c>
    </row>
    <row r="290" spans="2:65" s="12" customFormat="1" ht="22.5" x14ac:dyDescent="0.2">
      <c r="B290" s="153"/>
      <c r="D290" s="149" t="s">
        <v>176</v>
      </c>
      <c r="E290" s="154" t="s">
        <v>1</v>
      </c>
      <c r="F290" s="155" t="s">
        <v>957</v>
      </c>
      <c r="H290" s="156">
        <v>3179.7049999999999</v>
      </c>
      <c r="I290" s="157"/>
      <c r="L290" s="153"/>
      <c r="M290" s="158"/>
      <c r="T290" s="159"/>
      <c r="AT290" s="154" t="s">
        <v>176</v>
      </c>
      <c r="AU290" s="154" t="s">
        <v>81</v>
      </c>
      <c r="AV290" s="12" t="s">
        <v>83</v>
      </c>
      <c r="AW290" s="12" t="s">
        <v>30</v>
      </c>
      <c r="AX290" s="12" t="s">
        <v>73</v>
      </c>
      <c r="AY290" s="154" t="s">
        <v>165</v>
      </c>
    </row>
    <row r="291" spans="2:65" s="12" customFormat="1" x14ac:dyDescent="0.2">
      <c r="B291" s="153"/>
      <c r="D291" s="149" t="s">
        <v>176</v>
      </c>
      <c r="E291" s="154" t="s">
        <v>1</v>
      </c>
      <c r="F291" s="155" t="s">
        <v>855</v>
      </c>
      <c r="H291" s="156">
        <v>0.89400000000000002</v>
      </c>
      <c r="I291" s="157"/>
      <c r="L291" s="153"/>
      <c r="M291" s="158"/>
      <c r="T291" s="159"/>
      <c r="AT291" s="154" t="s">
        <v>176</v>
      </c>
      <c r="AU291" s="154" t="s">
        <v>81</v>
      </c>
      <c r="AV291" s="12" t="s">
        <v>83</v>
      </c>
      <c r="AW291" s="12" t="s">
        <v>30</v>
      </c>
      <c r="AX291" s="12" t="s">
        <v>73</v>
      </c>
      <c r="AY291" s="154" t="s">
        <v>165</v>
      </c>
    </row>
    <row r="292" spans="2:65" s="12" customFormat="1" x14ac:dyDescent="0.2">
      <c r="B292" s="153"/>
      <c r="D292" s="149" t="s">
        <v>176</v>
      </c>
      <c r="E292" s="154" t="s">
        <v>1</v>
      </c>
      <c r="F292" s="155" t="s">
        <v>958</v>
      </c>
      <c r="H292" s="156">
        <v>24.771000000000001</v>
      </c>
      <c r="I292" s="157"/>
      <c r="L292" s="153"/>
      <c r="M292" s="158"/>
      <c r="T292" s="159"/>
      <c r="AT292" s="154" t="s">
        <v>176</v>
      </c>
      <c r="AU292" s="154" t="s">
        <v>81</v>
      </c>
      <c r="AV292" s="12" t="s">
        <v>83</v>
      </c>
      <c r="AW292" s="12" t="s">
        <v>30</v>
      </c>
      <c r="AX292" s="12" t="s">
        <v>73</v>
      </c>
      <c r="AY292" s="154" t="s">
        <v>165</v>
      </c>
    </row>
    <row r="293" spans="2:65" s="13" customFormat="1" x14ac:dyDescent="0.2">
      <c r="B293" s="160"/>
      <c r="D293" s="149" t="s">
        <v>176</v>
      </c>
      <c r="E293" s="161" t="s">
        <v>1</v>
      </c>
      <c r="F293" s="162" t="s">
        <v>189</v>
      </c>
      <c r="H293" s="163">
        <v>3205.37</v>
      </c>
      <c r="I293" s="164"/>
      <c r="L293" s="160"/>
      <c r="M293" s="165"/>
      <c r="T293" s="166"/>
      <c r="AT293" s="161" t="s">
        <v>176</v>
      </c>
      <c r="AU293" s="161" t="s">
        <v>81</v>
      </c>
      <c r="AV293" s="13" t="s">
        <v>172</v>
      </c>
      <c r="AW293" s="13" t="s">
        <v>30</v>
      </c>
      <c r="AX293" s="13" t="s">
        <v>81</v>
      </c>
      <c r="AY293" s="161" t="s">
        <v>165</v>
      </c>
    </row>
    <row r="294" spans="2:65" s="1" customFormat="1" ht="21.75" customHeight="1" x14ac:dyDescent="0.2">
      <c r="B294" s="32"/>
      <c r="C294" s="136" t="s">
        <v>441</v>
      </c>
      <c r="D294" s="136" t="s">
        <v>167</v>
      </c>
      <c r="E294" s="137" t="s">
        <v>580</v>
      </c>
      <c r="F294" s="138" t="s">
        <v>581</v>
      </c>
      <c r="G294" s="139" t="s">
        <v>238</v>
      </c>
      <c r="H294" s="140">
        <v>182.4</v>
      </c>
      <c r="I294" s="141"/>
      <c r="J294" s="142">
        <f>ROUND(I294*H294,2)</f>
        <v>0</v>
      </c>
      <c r="K294" s="138" t="s">
        <v>171</v>
      </c>
      <c r="L294" s="32"/>
      <c r="M294" s="143" t="s">
        <v>1</v>
      </c>
      <c r="N294" s="144" t="s">
        <v>38</v>
      </c>
      <c r="P294" s="145">
        <f>O294*H294</f>
        <v>0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273</v>
      </c>
      <c r="AT294" s="147" t="s">
        <v>167</v>
      </c>
      <c r="AU294" s="147" t="s">
        <v>81</v>
      </c>
      <c r="AY294" s="17" t="s">
        <v>165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81</v>
      </c>
      <c r="BK294" s="148">
        <f>ROUND(I294*H294,2)</f>
        <v>0</v>
      </c>
      <c r="BL294" s="17" t="s">
        <v>273</v>
      </c>
      <c r="BM294" s="147" t="s">
        <v>959</v>
      </c>
    </row>
    <row r="295" spans="2:65" s="1" customFormat="1" ht="48.75" x14ac:dyDescent="0.2">
      <c r="B295" s="32"/>
      <c r="D295" s="149" t="s">
        <v>174</v>
      </c>
      <c r="F295" s="150" t="s">
        <v>583</v>
      </c>
      <c r="I295" s="151"/>
      <c r="L295" s="32"/>
      <c r="M295" s="152"/>
      <c r="T295" s="56"/>
      <c r="AT295" s="17" t="s">
        <v>174</v>
      </c>
      <c r="AU295" s="17" t="s">
        <v>81</v>
      </c>
    </row>
    <row r="296" spans="2:65" s="15" customFormat="1" x14ac:dyDescent="0.2">
      <c r="B296" s="184"/>
      <c r="D296" s="149" t="s">
        <v>176</v>
      </c>
      <c r="E296" s="185" t="s">
        <v>1</v>
      </c>
      <c r="F296" s="186" t="s">
        <v>860</v>
      </c>
      <c r="H296" s="185" t="s">
        <v>1</v>
      </c>
      <c r="I296" s="187"/>
      <c r="L296" s="184"/>
      <c r="M296" s="188"/>
      <c r="T296" s="189"/>
      <c r="AT296" s="185" t="s">
        <v>176</v>
      </c>
      <c r="AU296" s="185" t="s">
        <v>81</v>
      </c>
      <c r="AV296" s="15" t="s">
        <v>81</v>
      </c>
      <c r="AW296" s="15" t="s">
        <v>30</v>
      </c>
      <c r="AX296" s="15" t="s">
        <v>73</v>
      </c>
      <c r="AY296" s="185" t="s">
        <v>165</v>
      </c>
    </row>
    <row r="297" spans="2:65" s="12" customFormat="1" x14ac:dyDescent="0.2">
      <c r="B297" s="153"/>
      <c r="D297" s="149" t="s">
        <v>176</v>
      </c>
      <c r="E297" s="154" t="s">
        <v>1</v>
      </c>
      <c r="F297" s="155" t="s">
        <v>960</v>
      </c>
      <c r="H297" s="156">
        <v>36.479999999999997</v>
      </c>
      <c r="I297" s="157"/>
      <c r="L297" s="153"/>
      <c r="M297" s="158"/>
      <c r="T297" s="159"/>
      <c r="AT297" s="154" t="s">
        <v>176</v>
      </c>
      <c r="AU297" s="154" t="s">
        <v>81</v>
      </c>
      <c r="AV297" s="12" t="s">
        <v>83</v>
      </c>
      <c r="AW297" s="12" t="s">
        <v>30</v>
      </c>
      <c r="AX297" s="12" t="s">
        <v>73</v>
      </c>
      <c r="AY297" s="154" t="s">
        <v>165</v>
      </c>
    </row>
    <row r="298" spans="2:65" s="12" customFormat="1" ht="22.5" x14ac:dyDescent="0.2">
      <c r="B298" s="153"/>
      <c r="D298" s="149" t="s">
        <v>176</v>
      </c>
      <c r="E298" s="154" t="s">
        <v>1</v>
      </c>
      <c r="F298" s="155" t="s">
        <v>961</v>
      </c>
      <c r="H298" s="156">
        <v>145.91999999999999</v>
      </c>
      <c r="I298" s="157"/>
      <c r="L298" s="153"/>
      <c r="M298" s="158"/>
      <c r="T298" s="159"/>
      <c r="AT298" s="154" t="s">
        <v>176</v>
      </c>
      <c r="AU298" s="154" t="s">
        <v>81</v>
      </c>
      <c r="AV298" s="12" t="s">
        <v>83</v>
      </c>
      <c r="AW298" s="12" t="s">
        <v>30</v>
      </c>
      <c r="AX298" s="12" t="s">
        <v>73</v>
      </c>
      <c r="AY298" s="154" t="s">
        <v>165</v>
      </c>
    </row>
    <row r="299" spans="2:65" s="13" customFormat="1" x14ac:dyDescent="0.2">
      <c r="B299" s="160"/>
      <c r="D299" s="149" t="s">
        <v>176</v>
      </c>
      <c r="E299" s="161" t="s">
        <v>1</v>
      </c>
      <c r="F299" s="162" t="s">
        <v>189</v>
      </c>
      <c r="H299" s="163">
        <v>182.39999999999998</v>
      </c>
      <c r="I299" s="164"/>
      <c r="L299" s="160"/>
      <c r="M299" s="190"/>
      <c r="N299" s="191"/>
      <c r="O299" s="191"/>
      <c r="P299" s="191"/>
      <c r="Q299" s="191"/>
      <c r="R299" s="191"/>
      <c r="S299" s="191"/>
      <c r="T299" s="192"/>
      <c r="AT299" s="161" t="s">
        <v>176</v>
      </c>
      <c r="AU299" s="161" t="s">
        <v>81</v>
      </c>
      <c r="AV299" s="13" t="s">
        <v>172</v>
      </c>
      <c r="AW299" s="13" t="s">
        <v>30</v>
      </c>
      <c r="AX299" s="13" t="s">
        <v>81</v>
      </c>
      <c r="AY299" s="161" t="s">
        <v>165</v>
      </c>
    </row>
    <row r="300" spans="2:65" s="1" customFormat="1" ht="6.95" customHeight="1" x14ac:dyDescent="0.2">
      <c r="B300" s="44"/>
      <c r="C300" s="45"/>
      <c r="D300" s="45"/>
      <c r="E300" s="45"/>
      <c r="F300" s="45"/>
      <c r="G300" s="45"/>
      <c r="H300" s="45"/>
      <c r="I300" s="45"/>
      <c r="J300" s="45"/>
      <c r="K300" s="45"/>
      <c r="L300" s="32"/>
    </row>
  </sheetData>
  <sheetProtection algorithmName="SHA-512" hashValue="5YfiVZv9lTj2pwYVv9sdi24mWOaGqsrEf+eoWVl23mRqx+nVMGRyTy6/ZcDReahUF1Fpr9w7E4avIxNVHICGNA==" saltValue="cnigprBI9qtDN7DOoXWHTKjtfc0aOpW2A4CaPsvW5nCwA/K8OQPqchCvi5XQ0erUu/Bpg4kBWKkm4yWd9GTOGQ==" spinCount="100000" sheet="1" objects="1" scenarios="1" formatColumns="0" formatRows="0" autoFilter="0"/>
  <autoFilter ref="C118:K299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1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962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ROUND(J119,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ROUND((SUM(BE119:BE316)),  2)</f>
        <v>0</v>
      </c>
      <c r="I33" s="96">
        <v>0.21</v>
      </c>
      <c r="J33" s="86">
        <f>ROUND(((SUM(BE119:BE316))*I33),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ROUND((SUM(BF119:BF316)),  2)</f>
        <v>0</v>
      </c>
      <c r="I34" s="96">
        <v>0.12</v>
      </c>
      <c r="J34" s="86">
        <f>ROUND(((SUM(BF119:BF316))*I34),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ROUND((SUM(BG119:BG316)),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ROUND((SUM(BH119:BH316)),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ROUND((SUM(BI119:BI316)),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01-13-01 - Železniční přejezd P2814, evid. Km 13,122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J119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899999999999999" customHeight="1" x14ac:dyDescent="0.2">
      <c r="B98" s="112"/>
      <c r="D98" s="113" t="s">
        <v>147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8" customFormat="1" ht="24.95" customHeight="1" x14ac:dyDescent="0.2">
      <c r="B99" s="108"/>
      <c r="D99" s="109" t="s">
        <v>590</v>
      </c>
      <c r="E99" s="110"/>
      <c r="F99" s="110"/>
      <c r="G99" s="110"/>
      <c r="H99" s="110"/>
      <c r="I99" s="110"/>
      <c r="J99" s="111">
        <f>J240</f>
        <v>0</v>
      </c>
      <c r="L99" s="108"/>
    </row>
    <row r="100" spans="2:12" s="1" customFormat="1" ht="21.75" customHeight="1" x14ac:dyDescent="0.2">
      <c r="B100" s="32"/>
      <c r="L100" s="32"/>
    </row>
    <row r="101" spans="2:12" s="1" customFormat="1" ht="6.95" customHeight="1" x14ac:dyDescent="0.2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 x14ac:dyDescent="0.2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 x14ac:dyDescent="0.2">
      <c r="B106" s="32"/>
      <c r="C106" s="21" t="s">
        <v>150</v>
      </c>
      <c r="L106" s="32"/>
    </row>
    <row r="107" spans="2:12" s="1" customFormat="1" ht="6.95" customHeight="1" x14ac:dyDescent="0.2">
      <c r="B107" s="32"/>
      <c r="L107" s="32"/>
    </row>
    <row r="108" spans="2:12" s="1" customFormat="1" ht="12" customHeight="1" x14ac:dyDescent="0.2">
      <c r="B108" s="32"/>
      <c r="C108" s="27" t="s">
        <v>16</v>
      </c>
      <c r="L108" s="32"/>
    </row>
    <row r="109" spans="2:12" s="1" customFormat="1" ht="26.25" customHeight="1" x14ac:dyDescent="0.2">
      <c r="B109" s="32"/>
      <c r="E109" s="254" t="str">
        <f>E7</f>
        <v>Prostá rekonstrukce trati v úseku Chrastava - Hrádek nad Nisou (ÚOŽI)_24.02.2025_v.8</v>
      </c>
      <c r="F109" s="255"/>
      <c r="G109" s="255"/>
      <c r="H109" s="255"/>
      <c r="L109" s="32"/>
    </row>
    <row r="110" spans="2:12" s="1" customFormat="1" ht="12" customHeight="1" x14ac:dyDescent="0.2">
      <c r="B110" s="32"/>
      <c r="C110" s="27" t="s">
        <v>138</v>
      </c>
      <c r="L110" s="32"/>
    </row>
    <row r="111" spans="2:12" s="1" customFormat="1" ht="16.5" customHeight="1" x14ac:dyDescent="0.2">
      <c r="B111" s="32"/>
      <c r="E111" s="251" t="str">
        <f>E9</f>
        <v>SO 01-13-01 - Železniční přejezd P2814, evid. Km 13,122</v>
      </c>
      <c r="F111" s="253"/>
      <c r="G111" s="253"/>
      <c r="H111" s="253"/>
      <c r="L111" s="32"/>
    </row>
    <row r="112" spans="2:12" s="1" customFormat="1" ht="6.95" customHeight="1" x14ac:dyDescent="0.2">
      <c r="B112" s="32"/>
      <c r="L112" s="32"/>
    </row>
    <row r="113" spans="2:65" s="1" customFormat="1" ht="12" customHeight="1" x14ac:dyDescent="0.2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24. 1. 2025</v>
      </c>
      <c r="L113" s="32"/>
    </row>
    <row r="114" spans="2:65" s="1" customFormat="1" ht="6.95" customHeight="1" x14ac:dyDescent="0.2">
      <c r="B114" s="32"/>
      <c r="L114" s="32"/>
    </row>
    <row r="115" spans="2:65" s="1" customFormat="1" ht="15.2" customHeight="1" x14ac:dyDescent="0.2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 x14ac:dyDescent="0.2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 x14ac:dyDescent="0.2">
      <c r="B117" s="32"/>
      <c r="L117" s="32"/>
    </row>
    <row r="118" spans="2:65" s="10" customFormat="1" ht="29.25" customHeight="1" x14ac:dyDescent="0.2">
      <c r="B118" s="116"/>
      <c r="C118" s="117" t="s">
        <v>151</v>
      </c>
      <c r="D118" s="118" t="s">
        <v>58</v>
      </c>
      <c r="E118" s="118" t="s">
        <v>54</v>
      </c>
      <c r="F118" s="118" t="s">
        <v>55</v>
      </c>
      <c r="G118" s="118" t="s">
        <v>152</v>
      </c>
      <c r="H118" s="118" t="s">
        <v>153</v>
      </c>
      <c r="I118" s="118" t="s">
        <v>154</v>
      </c>
      <c r="J118" s="118" t="s">
        <v>142</v>
      </c>
      <c r="K118" s="119" t="s">
        <v>155</v>
      </c>
      <c r="L118" s="116"/>
      <c r="M118" s="59" t="s">
        <v>1</v>
      </c>
      <c r="N118" s="60" t="s">
        <v>37</v>
      </c>
      <c r="O118" s="60" t="s">
        <v>156</v>
      </c>
      <c r="P118" s="60" t="s">
        <v>157</v>
      </c>
      <c r="Q118" s="60" t="s">
        <v>158</v>
      </c>
      <c r="R118" s="60" t="s">
        <v>159</v>
      </c>
      <c r="S118" s="60" t="s">
        <v>160</v>
      </c>
      <c r="T118" s="61" t="s">
        <v>161</v>
      </c>
    </row>
    <row r="119" spans="2:65" s="1" customFormat="1" ht="22.9" customHeight="1" x14ac:dyDescent="0.25">
      <c r="B119" s="32"/>
      <c r="C119" s="64" t="s">
        <v>162</v>
      </c>
      <c r="J119" s="120">
        <f>BK119</f>
        <v>0</v>
      </c>
      <c r="L119" s="32"/>
      <c r="M119" s="62"/>
      <c r="N119" s="53"/>
      <c r="O119" s="53"/>
      <c r="P119" s="121">
        <f>P120+P240</f>
        <v>0</v>
      </c>
      <c r="Q119" s="53"/>
      <c r="R119" s="121">
        <f>R120+R240</f>
        <v>98.056339999999992</v>
      </c>
      <c r="S119" s="53"/>
      <c r="T119" s="122">
        <f>T120+T240</f>
        <v>0</v>
      </c>
      <c r="AT119" s="17" t="s">
        <v>72</v>
      </c>
      <c r="AU119" s="17" t="s">
        <v>144</v>
      </c>
      <c r="BK119" s="123">
        <f>BK120+BK240</f>
        <v>0</v>
      </c>
    </row>
    <row r="120" spans="2:65" s="11" customFormat="1" ht="25.9" customHeight="1" x14ac:dyDescent="0.2">
      <c r="B120" s="124"/>
      <c r="D120" s="125" t="s">
        <v>72</v>
      </c>
      <c r="E120" s="126" t="s">
        <v>163</v>
      </c>
      <c r="F120" s="126" t="s">
        <v>164</v>
      </c>
      <c r="I120" s="127"/>
      <c r="J120" s="128">
        <f>BK120</f>
        <v>0</v>
      </c>
      <c r="L120" s="124"/>
      <c r="M120" s="129"/>
      <c r="P120" s="130">
        <f>P121</f>
        <v>0</v>
      </c>
      <c r="R120" s="130">
        <f>R121</f>
        <v>98.056339999999992</v>
      </c>
      <c r="T120" s="131">
        <f>T121</f>
        <v>0</v>
      </c>
      <c r="AR120" s="125" t="s">
        <v>81</v>
      </c>
      <c r="AT120" s="132" t="s">
        <v>72</v>
      </c>
      <c r="AU120" s="132" t="s">
        <v>73</v>
      </c>
      <c r="AY120" s="125" t="s">
        <v>165</v>
      </c>
      <c r="BK120" s="133">
        <f>BK121</f>
        <v>0</v>
      </c>
    </row>
    <row r="121" spans="2:65" s="11" customFormat="1" ht="22.9" customHeight="1" x14ac:dyDescent="0.2">
      <c r="B121" s="124"/>
      <c r="D121" s="125" t="s">
        <v>72</v>
      </c>
      <c r="E121" s="134" t="s">
        <v>196</v>
      </c>
      <c r="F121" s="134" t="s">
        <v>220</v>
      </c>
      <c r="I121" s="127"/>
      <c r="J121" s="135">
        <f>BK121</f>
        <v>0</v>
      </c>
      <c r="L121" s="124"/>
      <c r="M121" s="129"/>
      <c r="P121" s="130">
        <f>SUM(P122:P239)</f>
        <v>0</v>
      </c>
      <c r="R121" s="130">
        <f>SUM(R122:R239)</f>
        <v>98.056339999999992</v>
      </c>
      <c r="T121" s="131">
        <f>SUM(T122:T239)</f>
        <v>0</v>
      </c>
      <c r="AR121" s="125" t="s">
        <v>81</v>
      </c>
      <c r="AT121" s="132" t="s">
        <v>72</v>
      </c>
      <c r="AU121" s="132" t="s">
        <v>81</v>
      </c>
      <c r="AY121" s="125" t="s">
        <v>165</v>
      </c>
      <c r="BK121" s="133">
        <f>SUM(BK122:BK239)</f>
        <v>0</v>
      </c>
    </row>
    <row r="122" spans="2:65" s="1" customFormat="1" ht="16.5" customHeight="1" x14ac:dyDescent="0.2">
      <c r="B122" s="32"/>
      <c r="C122" s="136" t="s">
        <v>81</v>
      </c>
      <c r="D122" s="136" t="s">
        <v>167</v>
      </c>
      <c r="E122" s="137" t="s">
        <v>963</v>
      </c>
      <c r="F122" s="138" t="s">
        <v>964</v>
      </c>
      <c r="G122" s="139" t="s">
        <v>965</v>
      </c>
      <c r="H122" s="140">
        <v>324.2</v>
      </c>
      <c r="I122" s="141"/>
      <c r="J122" s="142">
        <f>ROUND(I122*H122,2)</f>
        <v>0</v>
      </c>
      <c r="K122" s="138" t="s">
        <v>1</v>
      </c>
      <c r="L122" s="32"/>
      <c r="M122" s="143" t="s">
        <v>1</v>
      </c>
      <c r="N122" s="144" t="s">
        <v>38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172</v>
      </c>
      <c r="AT122" s="147" t="s">
        <v>167</v>
      </c>
      <c r="AU122" s="147" t="s">
        <v>83</v>
      </c>
      <c r="AY122" s="17" t="s">
        <v>165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7" t="s">
        <v>81</v>
      </c>
      <c r="BK122" s="148">
        <f>ROUND(I122*H122,2)</f>
        <v>0</v>
      </c>
      <c r="BL122" s="17" t="s">
        <v>172</v>
      </c>
      <c r="BM122" s="147" t="s">
        <v>966</v>
      </c>
    </row>
    <row r="123" spans="2:65" s="1" customFormat="1" x14ac:dyDescent="0.2">
      <c r="B123" s="32"/>
      <c r="D123" s="149" t="s">
        <v>174</v>
      </c>
      <c r="F123" s="150" t="s">
        <v>964</v>
      </c>
      <c r="I123" s="151"/>
      <c r="L123" s="32"/>
      <c r="M123" s="152"/>
      <c r="T123" s="56"/>
      <c r="AT123" s="17" t="s">
        <v>174</v>
      </c>
      <c r="AU123" s="17" t="s">
        <v>83</v>
      </c>
    </row>
    <row r="124" spans="2:65" s="15" customFormat="1" ht="22.5" x14ac:dyDescent="0.2">
      <c r="B124" s="184"/>
      <c r="D124" s="149" t="s">
        <v>176</v>
      </c>
      <c r="E124" s="185" t="s">
        <v>1</v>
      </c>
      <c r="F124" s="186" t="s">
        <v>967</v>
      </c>
      <c r="H124" s="185" t="s">
        <v>1</v>
      </c>
      <c r="I124" s="187"/>
      <c r="L124" s="184"/>
      <c r="M124" s="188"/>
      <c r="T124" s="189"/>
      <c r="AT124" s="185" t="s">
        <v>176</v>
      </c>
      <c r="AU124" s="185" t="s">
        <v>83</v>
      </c>
      <c r="AV124" s="15" t="s">
        <v>81</v>
      </c>
      <c r="AW124" s="15" t="s">
        <v>30</v>
      </c>
      <c r="AX124" s="15" t="s">
        <v>73</v>
      </c>
      <c r="AY124" s="185" t="s">
        <v>165</v>
      </c>
    </row>
    <row r="125" spans="2:65" s="12" customFormat="1" x14ac:dyDescent="0.2">
      <c r="B125" s="153"/>
      <c r="D125" s="149" t="s">
        <v>176</v>
      </c>
      <c r="E125" s="154" t="s">
        <v>1</v>
      </c>
      <c r="F125" s="155" t="s">
        <v>968</v>
      </c>
      <c r="H125" s="156">
        <v>162.1</v>
      </c>
      <c r="I125" s="157"/>
      <c r="L125" s="153"/>
      <c r="M125" s="158"/>
      <c r="T125" s="159"/>
      <c r="AT125" s="154" t="s">
        <v>176</v>
      </c>
      <c r="AU125" s="154" t="s">
        <v>83</v>
      </c>
      <c r="AV125" s="12" t="s">
        <v>83</v>
      </c>
      <c r="AW125" s="12" t="s">
        <v>30</v>
      </c>
      <c r="AX125" s="12" t="s">
        <v>73</v>
      </c>
      <c r="AY125" s="154" t="s">
        <v>165</v>
      </c>
    </row>
    <row r="126" spans="2:65" s="15" customFormat="1" ht="22.5" x14ac:dyDescent="0.2">
      <c r="B126" s="184"/>
      <c r="D126" s="149" t="s">
        <v>176</v>
      </c>
      <c r="E126" s="185" t="s">
        <v>1</v>
      </c>
      <c r="F126" s="186" t="s">
        <v>969</v>
      </c>
      <c r="H126" s="185" t="s">
        <v>1</v>
      </c>
      <c r="I126" s="187"/>
      <c r="L126" s="184"/>
      <c r="M126" s="188"/>
      <c r="T126" s="189"/>
      <c r="AT126" s="185" t="s">
        <v>176</v>
      </c>
      <c r="AU126" s="185" t="s">
        <v>83</v>
      </c>
      <c r="AV126" s="15" t="s">
        <v>81</v>
      </c>
      <c r="AW126" s="15" t="s">
        <v>30</v>
      </c>
      <c r="AX126" s="15" t="s">
        <v>73</v>
      </c>
      <c r="AY126" s="185" t="s">
        <v>165</v>
      </c>
    </row>
    <row r="127" spans="2:65" s="12" customFormat="1" x14ac:dyDescent="0.2">
      <c r="B127" s="153"/>
      <c r="D127" s="149" t="s">
        <v>176</v>
      </c>
      <c r="E127" s="154" t="s">
        <v>1</v>
      </c>
      <c r="F127" s="155" t="s">
        <v>968</v>
      </c>
      <c r="H127" s="156">
        <v>162.1</v>
      </c>
      <c r="I127" s="157"/>
      <c r="L127" s="153"/>
      <c r="M127" s="158"/>
      <c r="T127" s="159"/>
      <c r="AT127" s="154" t="s">
        <v>176</v>
      </c>
      <c r="AU127" s="154" t="s">
        <v>83</v>
      </c>
      <c r="AV127" s="12" t="s">
        <v>83</v>
      </c>
      <c r="AW127" s="12" t="s">
        <v>30</v>
      </c>
      <c r="AX127" s="12" t="s">
        <v>73</v>
      </c>
      <c r="AY127" s="154" t="s">
        <v>165</v>
      </c>
    </row>
    <row r="128" spans="2:65" s="13" customFormat="1" x14ac:dyDescent="0.2">
      <c r="B128" s="160"/>
      <c r="D128" s="149" t="s">
        <v>176</v>
      </c>
      <c r="E128" s="161" t="s">
        <v>1</v>
      </c>
      <c r="F128" s="162" t="s">
        <v>189</v>
      </c>
      <c r="H128" s="163">
        <v>324.2</v>
      </c>
      <c r="I128" s="164"/>
      <c r="L128" s="160"/>
      <c r="M128" s="165"/>
      <c r="T128" s="166"/>
      <c r="AT128" s="161" t="s">
        <v>176</v>
      </c>
      <c r="AU128" s="161" t="s">
        <v>83</v>
      </c>
      <c r="AV128" s="13" t="s">
        <v>172</v>
      </c>
      <c r="AW128" s="13" t="s">
        <v>30</v>
      </c>
      <c r="AX128" s="13" t="s">
        <v>81</v>
      </c>
      <c r="AY128" s="161" t="s">
        <v>165</v>
      </c>
    </row>
    <row r="129" spans="2:65" s="1" customFormat="1" ht="24.2" customHeight="1" x14ac:dyDescent="0.2">
      <c r="B129" s="32"/>
      <c r="C129" s="136" t="s">
        <v>83</v>
      </c>
      <c r="D129" s="136" t="s">
        <v>167</v>
      </c>
      <c r="E129" s="137" t="s">
        <v>970</v>
      </c>
      <c r="F129" s="138" t="s">
        <v>971</v>
      </c>
      <c r="G129" s="139" t="s">
        <v>303</v>
      </c>
      <c r="H129" s="140">
        <v>9</v>
      </c>
      <c r="I129" s="141"/>
      <c r="J129" s="142">
        <f>ROUND(I129*H129,2)</f>
        <v>0</v>
      </c>
      <c r="K129" s="138" t="s">
        <v>171</v>
      </c>
      <c r="L129" s="32"/>
      <c r="M129" s="143" t="s">
        <v>1</v>
      </c>
      <c r="N129" s="144" t="s">
        <v>38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172</v>
      </c>
      <c r="AT129" s="147" t="s">
        <v>167</v>
      </c>
      <c r="AU129" s="147" t="s">
        <v>83</v>
      </c>
      <c r="AY129" s="17" t="s">
        <v>165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81</v>
      </c>
      <c r="BK129" s="148">
        <f>ROUND(I129*H129,2)</f>
        <v>0</v>
      </c>
      <c r="BL129" s="17" t="s">
        <v>172</v>
      </c>
      <c r="BM129" s="147" t="s">
        <v>972</v>
      </c>
    </row>
    <row r="130" spans="2:65" s="1" customFormat="1" ht="29.25" x14ac:dyDescent="0.2">
      <c r="B130" s="32"/>
      <c r="D130" s="149" t="s">
        <v>174</v>
      </c>
      <c r="F130" s="150" t="s">
        <v>973</v>
      </c>
      <c r="I130" s="151"/>
      <c r="L130" s="32"/>
      <c r="M130" s="152"/>
      <c r="T130" s="56"/>
      <c r="AT130" s="17" t="s">
        <v>174</v>
      </c>
      <c r="AU130" s="17" t="s">
        <v>83</v>
      </c>
    </row>
    <row r="131" spans="2:65" s="12" customFormat="1" x14ac:dyDescent="0.2">
      <c r="B131" s="153"/>
      <c r="D131" s="149" t="s">
        <v>176</v>
      </c>
      <c r="E131" s="154" t="s">
        <v>1</v>
      </c>
      <c r="F131" s="155" t="s">
        <v>974</v>
      </c>
      <c r="H131" s="156">
        <v>9</v>
      </c>
      <c r="I131" s="157"/>
      <c r="L131" s="153"/>
      <c r="M131" s="158"/>
      <c r="T131" s="159"/>
      <c r="AT131" s="154" t="s">
        <v>176</v>
      </c>
      <c r="AU131" s="154" t="s">
        <v>83</v>
      </c>
      <c r="AV131" s="12" t="s">
        <v>83</v>
      </c>
      <c r="AW131" s="12" t="s">
        <v>30</v>
      </c>
      <c r="AX131" s="12" t="s">
        <v>81</v>
      </c>
      <c r="AY131" s="154" t="s">
        <v>165</v>
      </c>
    </row>
    <row r="132" spans="2:65" s="1" customFormat="1" ht="37.9" customHeight="1" x14ac:dyDescent="0.2">
      <c r="B132" s="32"/>
      <c r="C132" s="136" t="s">
        <v>183</v>
      </c>
      <c r="D132" s="136" t="s">
        <v>167</v>
      </c>
      <c r="E132" s="137" t="s">
        <v>975</v>
      </c>
      <c r="F132" s="138" t="s">
        <v>976</v>
      </c>
      <c r="G132" s="139" t="s">
        <v>303</v>
      </c>
      <c r="H132" s="140">
        <v>9.6</v>
      </c>
      <c r="I132" s="141"/>
      <c r="J132" s="142">
        <f>ROUND(I132*H132,2)</f>
        <v>0</v>
      </c>
      <c r="K132" s="138" t="s">
        <v>171</v>
      </c>
      <c r="L132" s="32"/>
      <c r="M132" s="143" t="s">
        <v>1</v>
      </c>
      <c r="N132" s="144" t="s">
        <v>38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172</v>
      </c>
      <c r="AT132" s="147" t="s">
        <v>167</v>
      </c>
      <c r="AU132" s="147" t="s">
        <v>83</v>
      </c>
      <c r="AY132" s="17" t="s">
        <v>165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81</v>
      </c>
      <c r="BK132" s="148">
        <f>ROUND(I132*H132,2)</f>
        <v>0</v>
      </c>
      <c r="BL132" s="17" t="s">
        <v>172</v>
      </c>
      <c r="BM132" s="147" t="s">
        <v>977</v>
      </c>
    </row>
    <row r="133" spans="2:65" s="1" customFormat="1" ht="39" x14ac:dyDescent="0.2">
      <c r="B133" s="32"/>
      <c r="D133" s="149" t="s">
        <v>174</v>
      </c>
      <c r="F133" s="150" t="s">
        <v>978</v>
      </c>
      <c r="I133" s="151"/>
      <c r="L133" s="32"/>
      <c r="M133" s="152"/>
      <c r="T133" s="56"/>
      <c r="AT133" s="17" t="s">
        <v>174</v>
      </c>
      <c r="AU133" s="17" t="s">
        <v>83</v>
      </c>
    </row>
    <row r="134" spans="2:65" s="15" customFormat="1" x14ac:dyDescent="0.2">
      <c r="B134" s="184"/>
      <c r="D134" s="149" t="s">
        <v>176</v>
      </c>
      <c r="E134" s="185" t="s">
        <v>1</v>
      </c>
      <c r="F134" s="186" t="s">
        <v>979</v>
      </c>
      <c r="H134" s="185" t="s">
        <v>1</v>
      </c>
      <c r="I134" s="187"/>
      <c r="L134" s="184"/>
      <c r="M134" s="188"/>
      <c r="T134" s="189"/>
      <c r="AT134" s="185" t="s">
        <v>176</v>
      </c>
      <c r="AU134" s="185" t="s">
        <v>83</v>
      </c>
      <c r="AV134" s="15" t="s">
        <v>81</v>
      </c>
      <c r="AW134" s="15" t="s">
        <v>30</v>
      </c>
      <c r="AX134" s="15" t="s">
        <v>73</v>
      </c>
      <c r="AY134" s="185" t="s">
        <v>165</v>
      </c>
    </row>
    <row r="135" spans="2:65" s="12" customFormat="1" x14ac:dyDescent="0.2">
      <c r="B135" s="153"/>
      <c r="D135" s="149" t="s">
        <v>176</v>
      </c>
      <c r="E135" s="154" t="s">
        <v>1</v>
      </c>
      <c r="F135" s="155" t="s">
        <v>980</v>
      </c>
      <c r="H135" s="156">
        <v>9.6</v>
      </c>
      <c r="I135" s="157"/>
      <c r="L135" s="153"/>
      <c r="M135" s="158"/>
      <c r="T135" s="159"/>
      <c r="AT135" s="154" t="s">
        <v>176</v>
      </c>
      <c r="AU135" s="154" t="s">
        <v>83</v>
      </c>
      <c r="AV135" s="12" t="s">
        <v>83</v>
      </c>
      <c r="AW135" s="12" t="s">
        <v>30</v>
      </c>
      <c r="AX135" s="12" t="s">
        <v>81</v>
      </c>
      <c r="AY135" s="154" t="s">
        <v>165</v>
      </c>
    </row>
    <row r="136" spans="2:65" s="1" customFormat="1" ht="16.5" customHeight="1" x14ac:dyDescent="0.2">
      <c r="B136" s="32"/>
      <c r="C136" s="167" t="s">
        <v>172</v>
      </c>
      <c r="D136" s="167" t="s">
        <v>205</v>
      </c>
      <c r="E136" s="168" t="s">
        <v>768</v>
      </c>
      <c r="F136" s="169" t="s">
        <v>769</v>
      </c>
      <c r="G136" s="170" t="s">
        <v>238</v>
      </c>
      <c r="H136" s="171">
        <v>2.2000000000000002</v>
      </c>
      <c r="I136" s="172"/>
      <c r="J136" s="173">
        <f>ROUND(I136*H136,2)</f>
        <v>0</v>
      </c>
      <c r="K136" s="169" t="s">
        <v>1</v>
      </c>
      <c r="L136" s="174"/>
      <c r="M136" s="175" t="s">
        <v>1</v>
      </c>
      <c r="N136" s="176" t="s">
        <v>38</v>
      </c>
      <c r="P136" s="145">
        <f>O136*H136</f>
        <v>0</v>
      </c>
      <c r="Q136" s="145">
        <v>1</v>
      </c>
      <c r="R136" s="145">
        <f>Q136*H136</f>
        <v>2.2000000000000002</v>
      </c>
      <c r="S136" s="145">
        <v>0</v>
      </c>
      <c r="T136" s="146">
        <f>S136*H136</f>
        <v>0</v>
      </c>
      <c r="AR136" s="147" t="s">
        <v>209</v>
      </c>
      <c r="AT136" s="147" t="s">
        <v>205</v>
      </c>
      <c r="AU136" s="147" t="s">
        <v>83</v>
      </c>
      <c r="AY136" s="17" t="s">
        <v>165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81</v>
      </c>
      <c r="BK136" s="148">
        <f>ROUND(I136*H136,2)</f>
        <v>0</v>
      </c>
      <c r="BL136" s="17" t="s">
        <v>172</v>
      </c>
      <c r="BM136" s="147" t="s">
        <v>981</v>
      </c>
    </row>
    <row r="137" spans="2:65" s="1" customFormat="1" x14ac:dyDescent="0.2">
      <c r="B137" s="32"/>
      <c r="D137" s="149" t="s">
        <v>174</v>
      </c>
      <c r="F137" s="150" t="s">
        <v>769</v>
      </c>
      <c r="I137" s="151"/>
      <c r="L137" s="32"/>
      <c r="M137" s="152"/>
      <c r="T137" s="56"/>
      <c r="AT137" s="17" t="s">
        <v>174</v>
      </c>
      <c r="AU137" s="17" t="s">
        <v>83</v>
      </c>
    </row>
    <row r="138" spans="2:65" s="15" customFormat="1" x14ac:dyDescent="0.2">
      <c r="B138" s="184"/>
      <c r="D138" s="149" t="s">
        <v>176</v>
      </c>
      <c r="E138" s="185" t="s">
        <v>1</v>
      </c>
      <c r="F138" s="186" t="s">
        <v>982</v>
      </c>
      <c r="H138" s="185" t="s">
        <v>1</v>
      </c>
      <c r="I138" s="187"/>
      <c r="L138" s="184"/>
      <c r="M138" s="188"/>
      <c r="T138" s="189"/>
      <c r="AT138" s="185" t="s">
        <v>176</v>
      </c>
      <c r="AU138" s="185" t="s">
        <v>83</v>
      </c>
      <c r="AV138" s="15" t="s">
        <v>81</v>
      </c>
      <c r="AW138" s="15" t="s">
        <v>30</v>
      </c>
      <c r="AX138" s="15" t="s">
        <v>73</v>
      </c>
      <c r="AY138" s="185" t="s">
        <v>165</v>
      </c>
    </row>
    <row r="139" spans="2:65" s="12" customFormat="1" x14ac:dyDescent="0.2">
      <c r="B139" s="153"/>
      <c r="D139" s="149" t="s">
        <v>176</v>
      </c>
      <c r="E139" s="154" t="s">
        <v>1</v>
      </c>
      <c r="F139" s="155" t="s">
        <v>983</v>
      </c>
      <c r="H139" s="156">
        <v>2.2000000000000002</v>
      </c>
      <c r="I139" s="157"/>
      <c r="L139" s="153"/>
      <c r="M139" s="158"/>
      <c r="T139" s="159"/>
      <c r="AT139" s="154" t="s">
        <v>176</v>
      </c>
      <c r="AU139" s="154" t="s">
        <v>83</v>
      </c>
      <c r="AV139" s="12" t="s">
        <v>83</v>
      </c>
      <c r="AW139" s="12" t="s">
        <v>30</v>
      </c>
      <c r="AX139" s="12" t="s">
        <v>81</v>
      </c>
      <c r="AY139" s="154" t="s">
        <v>165</v>
      </c>
    </row>
    <row r="140" spans="2:65" s="1" customFormat="1" ht="21.75" customHeight="1" x14ac:dyDescent="0.2">
      <c r="B140" s="32"/>
      <c r="C140" s="167" t="s">
        <v>196</v>
      </c>
      <c r="D140" s="167" t="s">
        <v>205</v>
      </c>
      <c r="E140" s="168" t="s">
        <v>984</v>
      </c>
      <c r="F140" s="169" t="s">
        <v>985</v>
      </c>
      <c r="G140" s="170" t="s">
        <v>170</v>
      </c>
      <c r="H140" s="171">
        <v>2</v>
      </c>
      <c r="I140" s="172"/>
      <c r="J140" s="173">
        <f>ROUND(I140*H140,2)</f>
        <v>0</v>
      </c>
      <c r="K140" s="169" t="s">
        <v>171</v>
      </c>
      <c r="L140" s="174"/>
      <c r="M140" s="175" t="s">
        <v>1</v>
      </c>
      <c r="N140" s="176" t="s">
        <v>38</v>
      </c>
      <c r="P140" s="145">
        <f>O140*H140</f>
        <v>0</v>
      </c>
      <c r="Q140" s="145">
        <v>2.234</v>
      </c>
      <c r="R140" s="145">
        <f>Q140*H140</f>
        <v>4.468</v>
      </c>
      <c r="S140" s="145">
        <v>0</v>
      </c>
      <c r="T140" s="146">
        <f>S140*H140</f>
        <v>0</v>
      </c>
      <c r="AR140" s="147" t="s">
        <v>209</v>
      </c>
      <c r="AT140" s="147" t="s">
        <v>205</v>
      </c>
      <c r="AU140" s="147" t="s">
        <v>83</v>
      </c>
      <c r="AY140" s="17" t="s">
        <v>165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81</v>
      </c>
      <c r="BK140" s="148">
        <f>ROUND(I140*H140,2)</f>
        <v>0</v>
      </c>
      <c r="BL140" s="17" t="s">
        <v>172</v>
      </c>
      <c r="BM140" s="147" t="s">
        <v>986</v>
      </c>
    </row>
    <row r="141" spans="2:65" s="1" customFormat="1" x14ac:dyDescent="0.2">
      <c r="B141" s="32"/>
      <c r="D141" s="149" t="s">
        <v>174</v>
      </c>
      <c r="F141" s="150" t="s">
        <v>985</v>
      </c>
      <c r="I141" s="151"/>
      <c r="L141" s="32"/>
      <c r="M141" s="152"/>
      <c r="T141" s="56"/>
      <c r="AT141" s="17" t="s">
        <v>174</v>
      </c>
      <c r="AU141" s="17" t="s">
        <v>83</v>
      </c>
    </row>
    <row r="142" spans="2:65" s="15" customFormat="1" ht="22.5" x14ac:dyDescent="0.2">
      <c r="B142" s="184"/>
      <c r="D142" s="149" t="s">
        <v>176</v>
      </c>
      <c r="E142" s="185" t="s">
        <v>1</v>
      </c>
      <c r="F142" s="186" t="s">
        <v>987</v>
      </c>
      <c r="H142" s="185" t="s">
        <v>1</v>
      </c>
      <c r="I142" s="187"/>
      <c r="L142" s="184"/>
      <c r="M142" s="188"/>
      <c r="T142" s="189"/>
      <c r="AT142" s="185" t="s">
        <v>176</v>
      </c>
      <c r="AU142" s="185" t="s">
        <v>83</v>
      </c>
      <c r="AV142" s="15" t="s">
        <v>81</v>
      </c>
      <c r="AW142" s="15" t="s">
        <v>30</v>
      </c>
      <c r="AX142" s="15" t="s">
        <v>73</v>
      </c>
      <c r="AY142" s="185" t="s">
        <v>165</v>
      </c>
    </row>
    <row r="143" spans="2:65" s="12" customFormat="1" x14ac:dyDescent="0.2">
      <c r="B143" s="153"/>
      <c r="D143" s="149" t="s">
        <v>176</v>
      </c>
      <c r="E143" s="154" t="s">
        <v>1</v>
      </c>
      <c r="F143" s="155" t="s">
        <v>83</v>
      </c>
      <c r="H143" s="156">
        <v>2</v>
      </c>
      <c r="I143" s="157"/>
      <c r="L143" s="153"/>
      <c r="M143" s="158"/>
      <c r="T143" s="159"/>
      <c r="AT143" s="154" t="s">
        <v>176</v>
      </c>
      <c r="AU143" s="154" t="s">
        <v>83</v>
      </c>
      <c r="AV143" s="12" t="s">
        <v>83</v>
      </c>
      <c r="AW143" s="12" t="s">
        <v>30</v>
      </c>
      <c r="AX143" s="12" t="s">
        <v>81</v>
      </c>
      <c r="AY143" s="154" t="s">
        <v>165</v>
      </c>
    </row>
    <row r="144" spans="2:65" s="1" customFormat="1" ht="24.2" customHeight="1" x14ac:dyDescent="0.2">
      <c r="B144" s="32"/>
      <c r="C144" s="167" t="s">
        <v>200</v>
      </c>
      <c r="D144" s="167" t="s">
        <v>205</v>
      </c>
      <c r="E144" s="168" t="s">
        <v>988</v>
      </c>
      <c r="F144" s="169" t="s">
        <v>989</v>
      </c>
      <c r="G144" s="170" t="s">
        <v>303</v>
      </c>
      <c r="H144" s="171">
        <v>9.6</v>
      </c>
      <c r="I144" s="172"/>
      <c r="J144" s="173">
        <f>ROUND(I144*H144,2)</f>
        <v>0</v>
      </c>
      <c r="K144" s="169" t="s">
        <v>171</v>
      </c>
      <c r="L144" s="174"/>
      <c r="M144" s="175" t="s">
        <v>1</v>
      </c>
      <c r="N144" s="176" t="s">
        <v>38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209</v>
      </c>
      <c r="AT144" s="147" t="s">
        <v>205</v>
      </c>
      <c r="AU144" s="147" t="s">
        <v>83</v>
      </c>
      <c r="AY144" s="17" t="s">
        <v>165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81</v>
      </c>
      <c r="BK144" s="148">
        <f>ROUND(I144*H144,2)</f>
        <v>0</v>
      </c>
      <c r="BL144" s="17" t="s">
        <v>172</v>
      </c>
      <c r="BM144" s="147" t="s">
        <v>990</v>
      </c>
    </row>
    <row r="145" spans="2:65" s="1" customFormat="1" ht="19.5" x14ac:dyDescent="0.2">
      <c r="B145" s="32"/>
      <c r="D145" s="149" t="s">
        <v>174</v>
      </c>
      <c r="F145" s="150" t="s">
        <v>989</v>
      </c>
      <c r="I145" s="151"/>
      <c r="L145" s="32"/>
      <c r="M145" s="152"/>
      <c r="T145" s="56"/>
      <c r="AT145" s="17" t="s">
        <v>174</v>
      </c>
      <c r="AU145" s="17" t="s">
        <v>83</v>
      </c>
    </row>
    <row r="146" spans="2:65" s="15" customFormat="1" ht="33.75" x14ac:dyDescent="0.2">
      <c r="B146" s="184"/>
      <c r="D146" s="149" t="s">
        <v>176</v>
      </c>
      <c r="E146" s="185" t="s">
        <v>1</v>
      </c>
      <c r="F146" s="186" t="s">
        <v>991</v>
      </c>
      <c r="H146" s="185" t="s">
        <v>1</v>
      </c>
      <c r="I146" s="187"/>
      <c r="L146" s="184"/>
      <c r="M146" s="188"/>
      <c r="T146" s="189"/>
      <c r="AT146" s="185" t="s">
        <v>176</v>
      </c>
      <c r="AU146" s="185" t="s">
        <v>83</v>
      </c>
      <c r="AV146" s="15" t="s">
        <v>81</v>
      </c>
      <c r="AW146" s="15" t="s">
        <v>30</v>
      </c>
      <c r="AX146" s="15" t="s">
        <v>73</v>
      </c>
      <c r="AY146" s="185" t="s">
        <v>165</v>
      </c>
    </row>
    <row r="147" spans="2:65" s="12" customFormat="1" x14ac:dyDescent="0.2">
      <c r="B147" s="153"/>
      <c r="D147" s="149" t="s">
        <v>176</v>
      </c>
      <c r="E147" s="154" t="s">
        <v>1</v>
      </c>
      <c r="F147" s="155" t="s">
        <v>980</v>
      </c>
      <c r="H147" s="156">
        <v>9.6</v>
      </c>
      <c r="I147" s="157"/>
      <c r="L147" s="153"/>
      <c r="M147" s="158"/>
      <c r="T147" s="159"/>
      <c r="AT147" s="154" t="s">
        <v>176</v>
      </c>
      <c r="AU147" s="154" t="s">
        <v>83</v>
      </c>
      <c r="AV147" s="12" t="s">
        <v>83</v>
      </c>
      <c r="AW147" s="12" t="s">
        <v>30</v>
      </c>
      <c r="AX147" s="12" t="s">
        <v>81</v>
      </c>
      <c r="AY147" s="154" t="s">
        <v>165</v>
      </c>
    </row>
    <row r="148" spans="2:65" s="1" customFormat="1" ht="24.2" customHeight="1" x14ac:dyDescent="0.2">
      <c r="B148" s="32"/>
      <c r="C148" s="167" t="s">
        <v>204</v>
      </c>
      <c r="D148" s="167" t="s">
        <v>205</v>
      </c>
      <c r="E148" s="168" t="s">
        <v>992</v>
      </c>
      <c r="F148" s="169" t="s">
        <v>993</v>
      </c>
      <c r="G148" s="170" t="s">
        <v>317</v>
      </c>
      <c r="H148" s="171">
        <v>14</v>
      </c>
      <c r="I148" s="172"/>
      <c r="J148" s="173">
        <f>ROUND(I148*H148,2)</f>
        <v>0</v>
      </c>
      <c r="K148" s="169" t="s">
        <v>171</v>
      </c>
      <c r="L148" s="174"/>
      <c r="M148" s="175" t="s">
        <v>1</v>
      </c>
      <c r="N148" s="176" t="s">
        <v>38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209</v>
      </c>
      <c r="AT148" s="147" t="s">
        <v>205</v>
      </c>
      <c r="AU148" s="147" t="s">
        <v>83</v>
      </c>
      <c r="AY148" s="17" t="s">
        <v>165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81</v>
      </c>
      <c r="BK148" s="148">
        <f>ROUND(I148*H148,2)</f>
        <v>0</v>
      </c>
      <c r="BL148" s="17" t="s">
        <v>172</v>
      </c>
      <c r="BM148" s="147" t="s">
        <v>994</v>
      </c>
    </row>
    <row r="149" spans="2:65" s="1" customFormat="1" ht="19.5" x14ac:dyDescent="0.2">
      <c r="B149" s="32"/>
      <c r="D149" s="149" t="s">
        <v>174</v>
      </c>
      <c r="F149" s="150" t="s">
        <v>993</v>
      </c>
      <c r="I149" s="151"/>
      <c r="L149" s="32"/>
      <c r="M149" s="152"/>
      <c r="T149" s="56"/>
      <c r="AT149" s="17" t="s">
        <v>174</v>
      </c>
      <c r="AU149" s="17" t="s">
        <v>83</v>
      </c>
    </row>
    <row r="150" spans="2:65" s="15" customFormat="1" x14ac:dyDescent="0.2">
      <c r="B150" s="184"/>
      <c r="D150" s="149" t="s">
        <v>176</v>
      </c>
      <c r="E150" s="185" t="s">
        <v>1</v>
      </c>
      <c r="F150" s="186" t="s">
        <v>995</v>
      </c>
      <c r="H150" s="185" t="s">
        <v>1</v>
      </c>
      <c r="I150" s="187"/>
      <c r="L150" s="184"/>
      <c r="M150" s="188"/>
      <c r="T150" s="189"/>
      <c r="AT150" s="185" t="s">
        <v>176</v>
      </c>
      <c r="AU150" s="185" t="s">
        <v>83</v>
      </c>
      <c r="AV150" s="15" t="s">
        <v>81</v>
      </c>
      <c r="AW150" s="15" t="s">
        <v>30</v>
      </c>
      <c r="AX150" s="15" t="s">
        <v>73</v>
      </c>
      <c r="AY150" s="185" t="s">
        <v>165</v>
      </c>
    </row>
    <row r="151" spans="2:65" s="12" customFormat="1" x14ac:dyDescent="0.2">
      <c r="B151" s="153"/>
      <c r="D151" s="149" t="s">
        <v>176</v>
      </c>
      <c r="E151" s="154" t="s">
        <v>1</v>
      </c>
      <c r="F151" s="155" t="s">
        <v>996</v>
      </c>
      <c r="H151" s="156">
        <v>14</v>
      </c>
      <c r="I151" s="157"/>
      <c r="L151" s="153"/>
      <c r="M151" s="158"/>
      <c r="T151" s="159"/>
      <c r="AT151" s="154" t="s">
        <v>176</v>
      </c>
      <c r="AU151" s="154" t="s">
        <v>83</v>
      </c>
      <c r="AV151" s="12" t="s">
        <v>83</v>
      </c>
      <c r="AW151" s="12" t="s">
        <v>30</v>
      </c>
      <c r="AX151" s="12" t="s">
        <v>81</v>
      </c>
      <c r="AY151" s="154" t="s">
        <v>165</v>
      </c>
    </row>
    <row r="152" spans="2:65" s="1" customFormat="1" ht="24.2" customHeight="1" x14ac:dyDescent="0.2">
      <c r="B152" s="32"/>
      <c r="C152" s="167" t="s">
        <v>209</v>
      </c>
      <c r="D152" s="167" t="s">
        <v>205</v>
      </c>
      <c r="E152" s="168" t="s">
        <v>997</v>
      </c>
      <c r="F152" s="169" t="s">
        <v>998</v>
      </c>
      <c r="G152" s="170" t="s">
        <v>317</v>
      </c>
      <c r="H152" s="171">
        <v>1</v>
      </c>
      <c r="I152" s="172"/>
      <c r="J152" s="173">
        <f>ROUND(I152*H152,2)</f>
        <v>0</v>
      </c>
      <c r="K152" s="169" t="s">
        <v>171</v>
      </c>
      <c r="L152" s="174"/>
      <c r="M152" s="175" t="s">
        <v>1</v>
      </c>
      <c r="N152" s="176" t="s">
        <v>38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209</v>
      </c>
      <c r="AT152" s="147" t="s">
        <v>205</v>
      </c>
      <c r="AU152" s="147" t="s">
        <v>83</v>
      </c>
      <c r="AY152" s="17" t="s">
        <v>165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81</v>
      </c>
      <c r="BK152" s="148">
        <f>ROUND(I152*H152,2)</f>
        <v>0</v>
      </c>
      <c r="BL152" s="17" t="s">
        <v>172</v>
      </c>
      <c r="BM152" s="147" t="s">
        <v>999</v>
      </c>
    </row>
    <row r="153" spans="2:65" s="1" customFormat="1" x14ac:dyDescent="0.2">
      <c r="B153" s="32"/>
      <c r="D153" s="149" t="s">
        <v>174</v>
      </c>
      <c r="F153" s="150" t="s">
        <v>998</v>
      </c>
      <c r="I153" s="151"/>
      <c r="L153" s="32"/>
      <c r="M153" s="152"/>
      <c r="T153" s="56"/>
      <c r="AT153" s="17" t="s">
        <v>174</v>
      </c>
      <c r="AU153" s="17" t="s">
        <v>83</v>
      </c>
    </row>
    <row r="154" spans="2:65" s="12" customFormat="1" x14ac:dyDescent="0.2">
      <c r="B154" s="153"/>
      <c r="D154" s="149" t="s">
        <v>176</v>
      </c>
      <c r="E154" s="154" t="s">
        <v>1</v>
      </c>
      <c r="F154" s="155" t="s">
        <v>81</v>
      </c>
      <c r="H154" s="156">
        <v>1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81</v>
      </c>
      <c r="AY154" s="154" t="s">
        <v>165</v>
      </c>
    </row>
    <row r="155" spans="2:65" s="1" customFormat="1" ht="24.2" customHeight="1" x14ac:dyDescent="0.2">
      <c r="B155" s="32"/>
      <c r="C155" s="167" t="s">
        <v>216</v>
      </c>
      <c r="D155" s="167" t="s">
        <v>205</v>
      </c>
      <c r="E155" s="168" t="s">
        <v>1000</v>
      </c>
      <c r="F155" s="169" t="s">
        <v>1001</v>
      </c>
      <c r="G155" s="170" t="s">
        <v>317</v>
      </c>
      <c r="H155" s="171">
        <v>1</v>
      </c>
      <c r="I155" s="172"/>
      <c r="J155" s="173">
        <f>ROUND(I155*H155,2)</f>
        <v>0</v>
      </c>
      <c r="K155" s="169" t="s">
        <v>171</v>
      </c>
      <c r="L155" s="174"/>
      <c r="M155" s="175" t="s">
        <v>1</v>
      </c>
      <c r="N155" s="176" t="s">
        <v>38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209</v>
      </c>
      <c r="AT155" s="147" t="s">
        <v>205</v>
      </c>
      <c r="AU155" s="147" t="s">
        <v>83</v>
      </c>
      <c r="AY155" s="17" t="s">
        <v>165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172</v>
      </c>
      <c r="BM155" s="147" t="s">
        <v>1002</v>
      </c>
    </row>
    <row r="156" spans="2:65" s="1" customFormat="1" x14ac:dyDescent="0.2">
      <c r="B156" s="32"/>
      <c r="D156" s="149" t="s">
        <v>174</v>
      </c>
      <c r="F156" s="150" t="s">
        <v>1001</v>
      </c>
      <c r="I156" s="151"/>
      <c r="L156" s="32"/>
      <c r="M156" s="152"/>
      <c r="T156" s="56"/>
      <c r="AT156" s="17" t="s">
        <v>174</v>
      </c>
      <c r="AU156" s="17" t="s">
        <v>83</v>
      </c>
    </row>
    <row r="157" spans="2:65" s="12" customFormat="1" x14ac:dyDescent="0.2">
      <c r="B157" s="153"/>
      <c r="D157" s="149" t="s">
        <v>176</v>
      </c>
      <c r="E157" s="154" t="s">
        <v>1</v>
      </c>
      <c r="F157" s="155" t="s">
        <v>81</v>
      </c>
      <c r="H157" s="156">
        <v>1</v>
      </c>
      <c r="I157" s="157"/>
      <c r="L157" s="153"/>
      <c r="M157" s="158"/>
      <c r="T157" s="159"/>
      <c r="AT157" s="154" t="s">
        <v>176</v>
      </c>
      <c r="AU157" s="154" t="s">
        <v>83</v>
      </c>
      <c r="AV157" s="12" t="s">
        <v>83</v>
      </c>
      <c r="AW157" s="12" t="s">
        <v>30</v>
      </c>
      <c r="AX157" s="12" t="s">
        <v>81</v>
      </c>
      <c r="AY157" s="154" t="s">
        <v>165</v>
      </c>
    </row>
    <row r="158" spans="2:65" s="1" customFormat="1" ht="21.75" customHeight="1" x14ac:dyDescent="0.2">
      <c r="B158" s="32"/>
      <c r="C158" s="136" t="s">
        <v>221</v>
      </c>
      <c r="D158" s="136" t="s">
        <v>167</v>
      </c>
      <c r="E158" s="137" t="s">
        <v>1003</v>
      </c>
      <c r="F158" s="138" t="s">
        <v>1004</v>
      </c>
      <c r="G158" s="139" t="s">
        <v>303</v>
      </c>
      <c r="H158" s="140">
        <v>28</v>
      </c>
      <c r="I158" s="141"/>
      <c r="J158" s="142">
        <f>ROUND(I158*H158,2)</f>
        <v>0</v>
      </c>
      <c r="K158" s="138" t="s">
        <v>171</v>
      </c>
      <c r="L158" s="32"/>
      <c r="M158" s="143" t="s">
        <v>1</v>
      </c>
      <c r="N158" s="144" t="s">
        <v>38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172</v>
      </c>
      <c r="AT158" s="147" t="s">
        <v>167</v>
      </c>
      <c r="AU158" s="147" t="s">
        <v>83</v>
      </c>
      <c r="AY158" s="17" t="s">
        <v>165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81</v>
      </c>
      <c r="BK158" s="148">
        <f>ROUND(I158*H158,2)</f>
        <v>0</v>
      </c>
      <c r="BL158" s="17" t="s">
        <v>172</v>
      </c>
      <c r="BM158" s="147" t="s">
        <v>1005</v>
      </c>
    </row>
    <row r="159" spans="2:65" s="1" customFormat="1" ht="19.5" x14ac:dyDescent="0.2">
      <c r="B159" s="32"/>
      <c r="D159" s="149" t="s">
        <v>174</v>
      </c>
      <c r="F159" s="150" t="s">
        <v>1006</v>
      </c>
      <c r="I159" s="151"/>
      <c r="L159" s="32"/>
      <c r="M159" s="152"/>
      <c r="T159" s="56"/>
      <c r="AT159" s="17" t="s">
        <v>174</v>
      </c>
      <c r="AU159" s="17" t="s">
        <v>83</v>
      </c>
    </row>
    <row r="160" spans="2:65" s="15" customFormat="1" x14ac:dyDescent="0.2">
      <c r="B160" s="184"/>
      <c r="D160" s="149" t="s">
        <v>176</v>
      </c>
      <c r="E160" s="185" t="s">
        <v>1</v>
      </c>
      <c r="F160" s="186" t="s">
        <v>1007</v>
      </c>
      <c r="H160" s="185" t="s">
        <v>1</v>
      </c>
      <c r="I160" s="187"/>
      <c r="L160" s="184"/>
      <c r="M160" s="188"/>
      <c r="T160" s="189"/>
      <c r="AT160" s="185" t="s">
        <v>176</v>
      </c>
      <c r="AU160" s="185" t="s">
        <v>83</v>
      </c>
      <c r="AV160" s="15" t="s">
        <v>81</v>
      </c>
      <c r="AW160" s="15" t="s">
        <v>30</v>
      </c>
      <c r="AX160" s="15" t="s">
        <v>73</v>
      </c>
      <c r="AY160" s="185" t="s">
        <v>165</v>
      </c>
    </row>
    <row r="161" spans="2:65" s="12" customFormat="1" x14ac:dyDescent="0.2">
      <c r="B161" s="153"/>
      <c r="D161" s="149" t="s">
        <v>176</v>
      </c>
      <c r="E161" s="154" t="s">
        <v>1</v>
      </c>
      <c r="F161" s="155" t="s">
        <v>348</v>
      </c>
      <c r="H161" s="156">
        <v>28</v>
      </c>
      <c r="I161" s="157"/>
      <c r="L161" s="153"/>
      <c r="M161" s="158"/>
      <c r="T161" s="159"/>
      <c r="AT161" s="154" t="s">
        <v>176</v>
      </c>
      <c r="AU161" s="154" t="s">
        <v>83</v>
      </c>
      <c r="AV161" s="12" t="s">
        <v>83</v>
      </c>
      <c r="AW161" s="12" t="s">
        <v>30</v>
      </c>
      <c r="AX161" s="12" t="s">
        <v>81</v>
      </c>
      <c r="AY161" s="154" t="s">
        <v>165</v>
      </c>
    </row>
    <row r="162" spans="2:65" s="1" customFormat="1" ht="24.2" customHeight="1" x14ac:dyDescent="0.2">
      <c r="B162" s="32"/>
      <c r="C162" s="136" t="s">
        <v>226</v>
      </c>
      <c r="D162" s="136" t="s">
        <v>167</v>
      </c>
      <c r="E162" s="137" t="s">
        <v>622</v>
      </c>
      <c r="F162" s="138" t="s">
        <v>623</v>
      </c>
      <c r="G162" s="139" t="s">
        <v>192</v>
      </c>
      <c r="H162" s="140">
        <v>180.77</v>
      </c>
      <c r="I162" s="141"/>
      <c r="J162" s="142">
        <f>ROUND(I162*H162,2)</f>
        <v>0</v>
      </c>
      <c r="K162" s="138" t="s">
        <v>171</v>
      </c>
      <c r="L162" s="32"/>
      <c r="M162" s="143" t="s">
        <v>1</v>
      </c>
      <c r="N162" s="144" t="s">
        <v>38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172</v>
      </c>
      <c r="AT162" s="147" t="s">
        <v>167</v>
      </c>
      <c r="AU162" s="147" t="s">
        <v>83</v>
      </c>
      <c r="AY162" s="17" t="s">
        <v>165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81</v>
      </c>
      <c r="BK162" s="148">
        <f>ROUND(I162*H162,2)</f>
        <v>0</v>
      </c>
      <c r="BL162" s="17" t="s">
        <v>172</v>
      </c>
      <c r="BM162" s="147" t="s">
        <v>1008</v>
      </c>
    </row>
    <row r="163" spans="2:65" s="1" customFormat="1" ht="29.25" x14ac:dyDescent="0.2">
      <c r="B163" s="32"/>
      <c r="D163" s="149" t="s">
        <v>174</v>
      </c>
      <c r="F163" s="150" t="s">
        <v>625</v>
      </c>
      <c r="I163" s="151"/>
      <c r="L163" s="32"/>
      <c r="M163" s="152"/>
      <c r="T163" s="56"/>
      <c r="AT163" s="17" t="s">
        <v>174</v>
      </c>
      <c r="AU163" s="17" t="s">
        <v>83</v>
      </c>
    </row>
    <row r="164" spans="2:65" s="15" customFormat="1" x14ac:dyDescent="0.2">
      <c r="B164" s="184"/>
      <c r="D164" s="149" t="s">
        <v>176</v>
      </c>
      <c r="E164" s="185" t="s">
        <v>1</v>
      </c>
      <c r="F164" s="186" t="s">
        <v>1009</v>
      </c>
      <c r="H164" s="185" t="s">
        <v>1</v>
      </c>
      <c r="I164" s="187"/>
      <c r="L164" s="184"/>
      <c r="M164" s="188"/>
      <c r="T164" s="189"/>
      <c r="AT164" s="185" t="s">
        <v>176</v>
      </c>
      <c r="AU164" s="185" t="s">
        <v>83</v>
      </c>
      <c r="AV164" s="15" t="s">
        <v>81</v>
      </c>
      <c r="AW164" s="15" t="s">
        <v>30</v>
      </c>
      <c r="AX164" s="15" t="s">
        <v>73</v>
      </c>
      <c r="AY164" s="185" t="s">
        <v>165</v>
      </c>
    </row>
    <row r="165" spans="2:65" s="12" customFormat="1" x14ac:dyDescent="0.2">
      <c r="B165" s="153"/>
      <c r="D165" s="149" t="s">
        <v>176</v>
      </c>
      <c r="E165" s="154" t="s">
        <v>1</v>
      </c>
      <c r="F165" s="155" t="s">
        <v>1010</v>
      </c>
      <c r="H165" s="156">
        <v>180.77</v>
      </c>
      <c r="I165" s="157"/>
      <c r="L165" s="153"/>
      <c r="M165" s="158"/>
      <c r="T165" s="159"/>
      <c r="AT165" s="154" t="s">
        <v>176</v>
      </c>
      <c r="AU165" s="154" t="s">
        <v>83</v>
      </c>
      <c r="AV165" s="12" t="s">
        <v>83</v>
      </c>
      <c r="AW165" s="12" t="s">
        <v>30</v>
      </c>
      <c r="AX165" s="12" t="s">
        <v>81</v>
      </c>
      <c r="AY165" s="154" t="s">
        <v>165</v>
      </c>
    </row>
    <row r="166" spans="2:65" s="1" customFormat="1" ht="24.2" customHeight="1" x14ac:dyDescent="0.2">
      <c r="B166" s="32"/>
      <c r="C166" s="136" t="s">
        <v>8</v>
      </c>
      <c r="D166" s="136" t="s">
        <v>167</v>
      </c>
      <c r="E166" s="137" t="s">
        <v>1011</v>
      </c>
      <c r="F166" s="138" t="s">
        <v>1012</v>
      </c>
      <c r="G166" s="139" t="s">
        <v>303</v>
      </c>
      <c r="H166" s="140">
        <v>44</v>
      </c>
      <c r="I166" s="141"/>
      <c r="J166" s="142">
        <f>ROUND(I166*H166,2)</f>
        <v>0</v>
      </c>
      <c r="K166" s="138" t="s">
        <v>171</v>
      </c>
      <c r="L166" s="32"/>
      <c r="M166" s="143" t="s">
        <v>1</v>
      </c>
      <c r="N166" s="144" t="s">
        <v>38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172</v>
      </c>
      <c r="AT166" s="147" t="s">
        <v>167</v>
      </c>
      <c r="AU166" s="147" t="s">
        <v>83</v>
      </c>
      <c r="AY166" s="17" t="s">
        <v>165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172</v>
      </c>
      <c r="BM166" s="147" t="s">
        <v>1013</v>
      </c>
    </row>
    <row r="167" spans="2:65" s="1" customFormat="1" ht="48.75" x14ac:dyDescent="0.2">
      <c r="B167" s="32"/>
      <c r="D167" s="149" t="s">
        <v>174</v>
      </c>
      <c r="F167" s="150" t="s">
        <v>1014</v>
      </c>
      <c r="I167" s="151"/>
      <c r="L167" s="32"/>
      <c r="M167" s="152"/>
      <c r="T167" s="56"/>
      <c r="AT167" s="17" t="s">
        <v>174</v>
      </c>
      <c r="AU167" s="17" t="s">
        <v>83</v>
      </c>
    </row>
    <row r="168" spans="2:65" s="15" customFormat="1" x14ac:dyDescent="0.2">
      <c r="B168" s="184"/>
      <c r="D168" s="149" t="s">
        <v>176</v>
      </c>
      <c r="E168" s="185" t="s">
        <v>1</v>
      </c>
      <c r="F168" s="186" t="s">
        <v>1015</v>
      </c>
      <c r="H168" s="185" t="s">
        <v>1</v>
      </c>
      <c r="I168" s="187"/>
      <c r="L168" s="184"/>
      <c r="M168" s="188"/>
      <c r="T168" s="189"/>
      <c r="AT168" s="185" t="s">
        <v>176</v>
      </c>
      <c r="AU168" s="185" t="s">
        <v>83</v>
      </c>
      <c r="AV168" s="15" t="s">
        <v>81</v>
      </c>
      <c r="AW168" s="15" t="s">
        <v>30</v>
      </c>
      <c r="AX168" s="15" t="s">
        <v>73</v>
      </c>
      <c r="AY168" s="185" t="s">
        <v>165</v>
      </c>
    </row>
    <row r="169" spans="2:65" s="15" customFormat="1" ht="22.5" x14ac:dyDescent="0.2">
      <c r="B169" s="184"/>
      <c r="D169" s="149" t="s">
        <v>176</v>
      </c>
      <c r="E169" s="185" t="s">
        <v>1</v>
      </c>
      <c r="F169" s="186" t="s">
        <v>1016</v>
      </c>
      <c r="H169" s="185" t="s">
        <v>1</v>
      </c>
      <c r="I169" s="187"/>
      <c r="L169" s="184"/>
      <c r="M169" s="188"/>
      <c r="T169" s="189"/>
      <c r="AT169" s="185" t="s">
        <v>176</v>
      </c>
      <c r="AU169" s="185" t="s">
        <v>83</v>
      </c>
      <c r="AV169" s="15" t="s">
        <v>81</v>
      </c>
      <c r="AW169" s="15" t="s">
        <v>30</v>
      </c>
      <c r="AX169" s="15" t="s">
        <v>73</v>
      </c>
      <c r="AY169" s="185" t="s">
        <v>165</v>
      </c>
    </row>
    <row r="170" spans="2:65" s="12" customFormat="1" x14ac:dyDescent="0.2">
      <c r="B170" s="153"/>
      <c r="D170" s="149" t="s">
        <v>176</v>
      </c>
      <c r="E170" s="154" t="s">
        <v>1</v>
      </c>
      <c r="F170" s="155" t="s">
        <v>264</v>
      </c>
      <c r="H170" s="156">
        <v>16</v>
      </c>
      <c r="I170" s="157"/>
      <c r="L170" s="153"/>
      <c r="M170" s="158"/>
      <c r="T170" s="159"/>
      <c r="AT170" s="154" t="s">
        <v>176</v>
      </c>
      <c r="AU170" s="154" t="s">
        <v>83</v>
      </c>
      <c r="AV170" s="12" t="s">
        <v>83</v>
      </c>
      <c r="AW170" s="12" t="s">
        <v>30</v>
      </c>
      <c r="AX170" s="12" t="s">
        <v>73</v>
      </c>
      <c r="AY170" s="154" t="s">
        <v>165</v>
      </c>
    </row>
    <row r="171" spans="2:65" s="15" customFormat="1" ht="22.5" x14ac:dyDescent="0.2">
      <c r="B171" s="184"/>
      <c r="D171" s="149" t="s">
        <v>176</v>
      </c>
      <c r="E171" s="185" t="s">
        <v>1</v>
      </c>
      <c r="F171" s="186" t="s">
        <v>1017</v>
      </c>
      <c r="H171" s="185" t="s">
        <v>1</v>
      </c>
      <c r="I171" s="187"/>
      <c r="L171" s="184"/>
      <c r="M171" s="188"/>
      <c r="T171" s="189"/>
      <c r="AT171" s="185" t="s">
        <v>176</v>
      </c>
      <c r="AU171" s="185" t="s">
        <v>83</v>
      </c>
      <c r="AV171" s="15" t="s">
        <v>81</v>
      </c>
      <c r="AW171" s="15" t="s">
        <v>30</v>
      </c>
      <c r="AX171" s="15" t="s">
        <v>73</v>
      </c>
      <c r="AY171" s="185" t="s">
        <v>165</v>
      </c>
    </row>
    <row r="172" spans="2:65" s="12" customFormat="1" x14ac:dyDescent="0.2">
      <c r="B172" s="153"/>
      <c r="D172" s="149" t="s">
        <v>176</v>
      </c>
      <c r="E172" s="154" t="s">
        <v>1</v>
      </c>
      <c r="F172" s="155" t="s">
        <v>348</v>
      </c>
      <c r="H172" s="156">
        <v>28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73</v>
      </c>
      <c r="AY172" s="154" t="s">
        <v>165</v>
      </c>
    </row>
    <row r="173" spans="2:65" s="13" customFormat="1" x14ac:dyDescent="0.2">
      <c r="B173" s="160"/>
      <c r="D173" s="149" t="s">
        <v>176</v>
      </c>
      <c r="E173" s="161" t="s">
        <v>1</v>
      </c>
      <c r="F173" s="162" t="s">
        <v>189</v>
      </c>
      <c r="H173" s="163">
        <v>44</v>
      </c>
      <c r="I173" s="164"/>
      <c r="L173" s="160"/>
      <c r="M173" s="165"/>
      <c r="T173" s="166"/>
      <c r="AT173" s="161" t="s">
        <v>176</v>
      </c>
      <c r="AU173" s="161" t="s">
        <v>83</v>
      </c>
      <c r="AV173" s="13" t="s">
        <v>172</v>
      </c>
      <c r="AW173" s="13" t="s">
        <v>30</v>
      </c>
      <c r="AX173" s="13" t="s">
        <v>81</v>
      </c>
      <c r="AY173" s="161" t="s">
        <v>165</v>
      </c>
    </row>
    <row r="174" spans="2:65" s="1" customFormat="1" ht="16.5" customHeight="1" x14ac:dyDescent="0.2">
      <c r="B174" s="32"/>
      <c r="C174" s="167" t="s">
        <v>243</v>
      </c>
      <c r="D174" s="167" t="s">
        <v>205</v>
      </c>
      <c r="E174" s="168" t="s">
        <v>1018</v>
      </c>
      <c r="F174" s="169" t="s">
        <v>1019</v>
      </c>
      <c r="G174" s="170" t="s">
        <v>208</v>
      </c>
      <c r="H174" s="171">
        <v>35.200000000000003</v>
      </c>
      <c r="I174" s="172"/>
      <c r="J174" s="173">
        <f>ROUND(I174*H174,2)</f>
        <v>0</v>
      </c>
      <c r="K174" s="169" t="s">
        <v>171</v>
      </c>
      <c r="L174" s="174"/>
      <c r="M174" s="175" t="s">
        <v>1</v>
      </c>
      <c r="N174" s="176" t="s">
        <v>38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209</v>
      </c>
      <c r="AT174" s="147" t="s">
        <v>205</v>
      </c>
      <c r="AU174" s="147" t="s">
        <v>83</v>
      </c>
      <c r="AY174" s="17" t="s">
        <v>165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81</v>
      </c>
      <c r="BK174" s="148">
        <f>ROUND(I174*H174,2)</f>
        <v>0</v>
      </c>
      <c r="BL174" s="17" t="s">
        <v>172</v>
      </c>
      <c r="BM174" s="147" t="s">
        <v>1020</v>
      </c>
    </row>
    <row r="175" spans="2:65" s="1" customFormat="1" x14ac:dyDescent="0.2">
      <c r="B175" s="32"/>
      <c r="D175" s="149" t="s">
        <v>174</v>
      </c>
      <c r="F175" s="150" t="s">
        <v>1019</v>
      </c>
      <c r="I175" s="151"/>
      <c r="L175" s="32"/>
      <c r="M175" s="152"/>
      <c r="T175" s="56"/>
      <c r="AT175" s="17" t="s">
        <v>174</v>
      </c>
      <c r="AU175" s="17" t="s">
        <v>83</v>
      </c>
    </row>
    <row r="176" spans="2:65" s="15" customFormat="1" x14ac:dyDescent="0.2">
      <c r="B176" s="184"/>
      <c r="D176" s="149" t="s">
        <v>176</v>
      </c>
      <c r="E176" s="185" t="s">
        <v>1</v>
      </c>
      <c r="F176" s="186" t="s">
        <v>1015</v>
      </c>
      <c r="H176" s="185" t="s">
        <v>1</v>
      </c>
      <c r="I176" s="187"/>
      <c r="L176" s="184"/>
      <c r="M176" s="188"/>
      <c r="T176" s="189"/>
      <c r="AT176" s="185" t="s">
        <v>176</v>
      </c>
      <c r="AU176" s="185" t="s">
        <v>83</v>
      </c>
      <c r="AV176" s="15" t="s">
        <v>81</v>
      </c>
      <c r="AW176" s="15" t="s">
        <v>30</v>
      </c>
      <c r="AX176" s="15" t="s">
        <v>73</v>
      </c>
      <c r="AY176" s="185" t="s">
        <v>165</v>
      </c>
    </row>
    <row r="177" spans="2:65" s="15" customFormat="1" ht="22.5" x14ac:dyDescent="0.2">
      <c r="B177" s="184"/>
      <c r="D177" s="149" t="s">
        <v>176</v>
      </c>
      <c r="E177" s="185" t="s">
        <v>1</v>
      </c>
      <c r="F177" s="186" t="s">
        <v>1016</v>
      </c>
      <c r="H177" s="185" t="s">
        <v>1</v>
      </c>
      <c r="I177" s="187"/>
      <c r="L177" s="184"/>
      <c r="M177" s="188"/>
      <c r="T177" s="189"/>
      <c r="AT177" s="185" t="s">
        <v>176</v>
      </c>
      <c r="AU177" s="185" t="s">
        <v>83</v>
      </c>
      <c r="AV177" s="15" t="s">
        <v>81</v>
      </c>
      <c r="AW177" s="15" t="s">
        <v>30</v>
      </c>
      <c r="AX177" s="15" t="s">
        <v>73</v>
      </c>
      <c r="AY177" s="185" t="s">
        <v>165</v>
      </c>
    </row>
    <row r="178" spans="2:65" s="12" customFormat="1" x14ac:dyDescent="0.2">
      <c r="B178" s="153"/>
      <c r="D178" s="149" t="s">
        <v>176</v>
      </c>
      <c r="E178" s="154" t="s">
        <v>1</v>
      </c>
      <c r="F178" s="155" t="s">
        <v>1021</v>
      </c>
      <c r="H178" s="156">
        <v>12.8</v>
      </c>
      <c r="I178" s="157"/>
      <c r="L178" s="153"/>
      <c r="M178" s="158"/>
      <c r="T178" s="159"/>
      <c r="AT178" s="154" t="s">
        <v>176</v>
      </c>
      <c r="AU178" s="154" t="s">
        <v>83</v>
      </c>
      <c r="AV178" s="12" t="s">
        <v>83</v>
      </c>
      <c r="AW178" s="12" t="s">
        <v>30</v>
      </c>
      <c r="AX178" s="12" t="s">
        <v>73</v>
      </c>
      <c r="AY178" s="154" t="s">
        <v>165</v>
      </c>
    </row>
    <row r="179" spans="2:65" s="15" customFormat="1" ht="22.5" x14ac:dyDescent="0.2">
      <c r="B179" s="184"/>
      <c r="D179" s="149" t="s">
        <v>176</v>
      </c>
      <c r="E179" s="185" t="s">
        <v>1</v>
      </c>
      <c r="F179" s="186" t="s">
        <v>1017</v>
      </c>
      <c r="H179" s="185" t="s">
        <v>1</v>
      </c>
      <c r="I179" s="187"/>
      <c r="L179" s="184"/>
      <c r="M179" s="188"/>
      <c r="T179" s="189"/>
      <c r="AT179" s="185" t="s">
        <v>176</v>
      </c>
      <c r="AU179" s="185" t="s">
        <v>83</v>
      </c>
      <c r="AV179" s="15" t="s">
        <v>81</v>
      </c>
      <c r="AW179" s="15" t="s">
        <v>30</v>
      </c>
      <c r="AX179" s="15" t="s">
        <v>73</v>
      </c>
      <c r="AY179" s="185" t="s">
        <v>165</v>
      </c>
    </row>
    <row r="180" spans="2:65" s="12" customFormat="1" x14ac:dyDescent="0.2">
      <c r="B180" s="153"/>
      <c r="D180" s="149" t="s">
        <v>176</v>
      </c>
      <c r="E180" s="154" t="s">
        <v>1</v>
      </c>
      <c r="F180" s="155" t="s">
        <v>1022</v>
      </c>
      <c r="H180" s="156">
        <v>22.4</v>
      </c>
      <c r="I180" s="157"/>
      <c r="L180" s="153"/>
      <c r="M180" s="158"/>
      <c r="T180" s="159"/>
      <c r="AT180" s="154" t="s">
        <v>176</v>
      </c>
      <c r="AU180" s="154" t="s">
        <v>83</v>
      </c>
      <c r="AV180" s="12" t="s">
        <v>83</v>
      </c>
      <c r="AW180" s="12" t="s">
        <v>30</v>
      </c>
      <c r="AX180" s="12" t="s">
        <v>73</v>
      </c>
      <c r="AY180" s="154" t="s">
        <v>165</v>
      </c>
    </row>
    <row r="181" spans="2:65" s="13" customFormat="1" x14ac:dyDescent="0.2">
      <c r="B181" s="160"/>
      <c r="D181" s="149" t="s">
        <v>176</v>
      </c>
      <c r="E181" s="161" t="s">
        <v>1</v>
      </c>
      <c r="F181" s="162" t="s">
        <v>189</v>
      </c>
      <c r="H181" s="163">
        <v>35.200000000000003</v>
      </c>
      <c r="I181" s="164"/>
      <c r="L181" s="160"/>
      <c r="M181" s="165"/>
      <c r="T181" s="166"/>
      <c r="AT181" s="161" t="s">
        <v>176</v>
      </c>
      <c r="AU181" s="161" t="s">
        <v>83</v>
      </c>
      <c r="AV181" s="13" t="s">
        <v>172</v>
      </c>
      <c r="AW181" s="13" t="s">
        <v>30</v>
      </c>
      <c r="AX181" s="13" t="s">
        <v>81</v>
      </c>
      <c r="AY181" s="161" t="s">
        <v>165</v>
      </c>
    </row>
    <row r="182" spans="2:65" s="1" customFormat="1" ht="33" customHeight="1" x14ac:dyDescent="0.2">
      <c r="B182" s="32"/>
      <c r="C182" s="136" t="s">
        <v>250</v>
      </c>
      <c r="D182" s="136" t="s">
        <v>167</v>
      </c>
      <c r="E182" s="137" t="s">
        <v>1023</v>
      </c>
      <c r="F182" s="138" t="s">
        <v>1024</v>
      </c>
      <c r="G182" s="139" t="s">
        <v>192</v>
      </c>
      <c r="H182" s="140">
        <v>160.16999999999999</v>
      </c>
      <c r="I182" s="141"/>
      <c r="J182" s="142">
        <f>ROUND(I182*H182,2)</f>
        <v>0</v>
      </c>
      <c r="K182" s="138" t="s">
        <v>171</v>
      </c>
      <c r="L182" s="32"/>
      <c r="M182" s="143" t="s">
        <v>1</v>
      </c>
      <c r="N182" s="144" t="s">
        <v>38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172</v>
      </c>
      <c r="AT182" s="147" t="s">
        <v>167</v>
      </c>
      <c r="AU182" s="147" t="s">
        <v>83</v>
      </c>
      <c r="AY182" s="17" t="s">
        <v>165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81</v>
      </c>
      <c r="BK182" s="148">
        <f>ROUND(I182*H182,2)</f>
        <v>0</v>
      </c>
      <c r="BL182" s="17" t="s">
        <v>172</v>
      </c>
      <c r="BM182" s="147" t="s">
        <v>1025</v>
      </c>
    </row>
    <row r="183" spans="2:65" s="1" customFormat="1" ht="48.75" x14ac:dyDescent="0.2">
      <c r="B183" s="32"/>
      <c r="D183" s="149" t="s">
        <v>174</v>
      </c>
      <c r="F183" s="150" t="s">
        <v>1026</v>
      </c>
      <c r="I183" s="151"/>
      <c r="L183" s="32"/>
      <c r="M183" s="152"/>
      <c r="T183" s="56"/>
      <c r="AT183" s="17" t="s">
        <v>174</v>
      </c>
      <c r="AU183" s="17" t="s">
        <v>83</v>
      </c>
    </row>
    <row r="184" spans="2:65" s="1" customFormat="1" ht="24.2" customHeight="1" x14ac:dyDescent="0.2">
      <c r="B184" s="32"/>
      <c r="C184" s="167" t="s">
        <v>258</v>
      </c>
      <c r="D184" s="167" t="s">
        <v>205</v>
      </c>
      <c r="E184" s="168" t="s">
        <v>1027</v>
      </c>
      <c r="F184" s="169" t="s">
        <v>1028</v>
      </c>
      <c r="G184" s="170" t="s">
        <v>238</v>
      </c>
      <c r="H184" s="171">
        <v>28.887</v>
      </c>
      <c r="I184" s="172"/>
      <c r="J184" s="173">
        <f>ROUND(I184*H184,2)</f>
        <v>0</v>
      </c>
      <c r="K184" s="169" t="s">
        <v>171</v>
      </c>
      <c r="L184" s="174"/>
      <c r="M184" s="175" t="s">
        <v>1</v>
      </c>
      <c r="N184" s="176" t="s">
        <v>38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209</v>
      </c>
      <c r="AT184" s="147" t="s">
        <v>205</v>
      </c>
      <c r="AU184" s="147" t="s">
        <v>83</v>
      </c>
      <c r="AY184" s="17" t="s">
        <v>165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81</v>
      </c>
      <c r="BK184" s="148">
        <f>ROUND(I184*H184,2)</f>
        <v>0</v>
      </c>
      <c r="BL184" s="17" t="s">
        <v>172</v>
      </c>
      <c r="BM184" s="147" t="s">
        <v>1029</v>
      </c>
    </row>
    <row r="185" spans="2:65" s="1" customFormat="1" x14ac:dyDescent="0.2">
      <c r="B185" s="32"/>
      <c r="D185" s="149" t="s">
        <v>174</v>
      </c>
      <c r="F185" s="150" t="s">
        <v>1028</v>
      </c>
      <c r="I185" s="151"/>
      <c r="L185" s="32"/>
      <c r="M185" s="152"/>
      <c r="T185" s="56"/>
      <c r="AT185" s="17" t="s">
        <v>174</v>
      </c>
      <c r="AU185" s="17" t="s">
        <v>83</v>
      </c>
    </row>
    <row r="186" spans="2:65" s="1" customFormat="1" ht="24.2" customHeight="1" x14ac:dyDescent="0.2">
      <c r="B186" s="32"/>
      <c r="C186" s="167" t="s">
        <v>264</v>
      </c>
      <c r="D186" s="167" t="s">
        <v>205</v>
      </c>
      <c r="E186" s="168" t="s">
        <v>1030</v>
      </c>
      <c r="F186" s="169" t="s">
        <v>1031</v>
      </c>
      <c r="G186" s="170" t="s">
        <v>238</v>
      </c>
      <c r="H186" s="171">
        <v>35.076999999999998</v>
      </c>
      <c r="I186" s="172"/>
      <c r="J186" s="173">
        <f>ROUND(I186*H186,2)</f>
        <v>0</v>
      </c>
      <c r="K186" s="169" t="s">
        <v>171</v>
      </c>
      <c r="L186" s="174"/>
      <c r="M186" s="175" t="s">
        <v>1</v>
      </c>
      <c r="N186" s="176" t="s">
        <v>38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209</v>
      </c>
      <c r="AT186" s="147" t="s">
        <v>205</v>
      </c>
      <c r="AU186" s="147" t="s">
        <v>83</v>
      </c>
      <c r="AY186" s="17" t="s">
        <v>165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172</v>
      </c>
      <c r="BM186" s="147" t="s">
        <v>1032</v>
      </c>
    </row>
    <row r="187" spans="2:65" s="1" customFormat="1" ht="19.5" x14ac:dyDescent="0.2">
      <c r="B187" s="32"/>
      <c r="D187" s="149" t="s">
        <v>174</v>
      </c>
      <c r="F187" s="150" t="s">
        <v>1031</v>
      </c>
      <c r="I187" s="151"/>
      <c r="L187" s="32"/>
      <c r="M187" s="152"/>
      <c r="T187" s="56"/>
      <c r="AT187" s="17" t="s">
        <v>174</v>
      </c>
      <c r="AU187" s="17" t="s">
        <v>83</v>
      </c>
    </row>
    <row r="188" spans="2:65" s="1" customFormat="1" ht="24.2" customHeight="1" x14ac:dyDescent="0.2">
      <c r="B188" s="32"/>
      <c r="C188" s="167" t="s">
        <v>270</v>
      </c>
      <c r="D188" s="167" t="s">
        <v>205</v>
      </c>
      <c r="E188" s="168" t="s">
        <v>1033</v>
      </c>
      <c r="F188" s="169" t="s">
        <v>1034</v>
      </c>
      <c r="G188" s="170" t="s">
        <v>238</v>
      </c>
      <c r="H188" s="171">
        <v>16.507000000000001</v>
      </c>
      <c r="I188" s="172"/>
      <c r="J188" s="173">
        <f>ROUND(I188*H188,2)</f>
        <v>0</v>
      </c>
      <c r="K188" s="169" t="s">
        <v>171</v>
      </c>
      <c r="L188" s="174"/>
      <c r="M188" s="175" t="s">
        <v>1</v>
      </c>
      <c r="N188" s="176" t="s">
        <v>38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209</v>
      </c>
      <c r="AT188" s="147" t="s">
        <v>205</v>
      </c>
      <c r="AU188" s="147" t="s">
        <v>83</v>
      </c>
      <c r="AY188" s="17" t="s">
        <v>165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81</v>
      </c>
      <c r="BK188" s="148">
        <f>ROUND(I188*H188,2)</f>
        <v>0</v>
      </c>
      <c r="BL188" s="17" t="s">
        <v>172</v>
      </c>
      <c r="BM188" s="147" t="s">
        <v>1035</v>
      </c>
    </row>
    <row r="189" spans="2:65" s="1" customFormat="1" ht="19.5" x14ac:dyDescent="0.2">
      <c r="B189" s="32"/>
      <c r="D189" s="149" t="s">
        <v>174</v>
      </c>
      <c r="F189" s="150" t="s">
        <v>1034</v>
      </c>
      <c r="I189" s="151"/>
      <c r="L189" s="32"/>
      <c r="M189" s="152"/>
      <c r="T189" s="56"/>
      <c r="AT189" s="17" t="s">
        <v>174</v>
      </c>
      <c r="AU189" s="17" t="s">
        <v>83</v>
      </c>
    </row>
    <row r="190" spans="2:65" s="1" customFormat="1" ht="24.2" customHeight="1" x14ac:dyDescent="0.2">
      <c r="B190" s="32"/>
      <c r="C190" s="136" t="s">
        <v>278</v>
      </c>
      <c r="D190" s="136" t="s">
        <v>167</v>
      </c>
      <c r="E190" s="137" t="s">
        <v>1036</v>
      </c>
      <c r="F190" s="138" t="s">
        <v>1037</v>
      </c>
      <c r="G190" s="139" t="s">
        <v>303</v>
      </c>
      <c r="H190" s="140">
        <v>9</v>
      </c>
      <c r="I190" s="141"/>
      <c r="J190" s="142">
        <f>ROUND(I190*H190,2)</f>
        <v>0</v>
      </c>
      <c r="K190" s="138" t="s">
        <v>171</v>
      </c>
      <c r="L190" s="32"/>
      <c r="M190" s="143" t="s">
        <v>1</v>
      </c>
      <c r="N190" s="144" t="s">
        <v>38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172</v>
      </c>
      <c r="AT190" s="147" t="s">
        <v>167</v>
      </c>
      <c r="AU190" s="147" t="s">
        <v>83</v>
      </c>
      <c r="AY190" s="17" t="s">
        <v>165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81</v>
      </c>
      <c r="BK190" s="148">
        <f>ROUND(I190*H190,2)</f>
        <v>0</v>
      </c>
      <c r="BL190" s="17" t="s">
        <v>172</v>
      </c>
      <c r="BM190" s="147" t="s">
        <v>1038</v>
      </c>
    </row>
    <row r="191" spans="2:65" s="1" customFormat="1" ht="48.75" x14ac:dyDescent="0.2">
      <c r="B191" s="32"/>
      <c r="D191" s="149" t="s">
        <v>174</v>
      </c>
      <c r="F191" s="150" t="s">
        <v>1039</v>
      </c>
      <c r="I191" s="151"/>
      <c r="L191" s="32"/>
      <c r="M191" s="152"/>
      <c r="T191" s="56"/>
      <c r="AT191" s="17" t="s">
        <v>174</v>
      </c>
      <c r="AU191" s="17" t="s">
        <v>83</v>
      </c>
    </row>
    <row r="192" spans="2:65" s="15" customFormat="1" x14ac:dyDescent="0.2">
      <c r="B192" s="184"/>
      <c r="D192" s="149" t="s">
        <v>176</v>
      </c>
      <c r="E192" s="185" t="s">
        <v>1</v>
      </c>
      <c r="F192" s="186" t="s">
        <v>1040</v>
      </c>
      <c r="H192" s="185" t="s">
        <v>1</v>
      </c>
      <c r="I192" s="187"/>
      <c r="L192" s="184"/>
      <c r="M192" s="188"/>
      <c r="T192" s="189"/>
      <c r="AT192" s="185" t="s">
        <v>176</v>
      </c>
      <c r="AU192" s="185" t="s">
        <v>83</v>
      </c>
      <c r="AV192" s="15" t="s">
        <v>81</v>
      </c>
      <c r="AW192" s="15" t="s">
        <v>30</v>
      </c>
      <c r="AX192" s="15" t="s">
        <v>73</v>
      </c>
      <c r="AY192" s="185" t="s">
        <v>165</v>
      </c>
    </row>
    <row r="193" spans="2:65" s="12" customFormat="1" x14ac:dyDescent="0.2">
      <c r="B193" s="153"/>
      <c r="D193" s="149" t="s">
        <v>176</v>
      </c>
      <c r="E193" s="154" t="s">
        <v>1</v>
      </c>
      <c r="F193" s="155" t="s">
        <v>216</v>
      </c>
      <c r="H193" s="156">
        <v>9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81</v>
      </c>
      <c r="AY193" s="154" t="s">
        <v>165</v>
      </c>
    </row>
    <row r="194" spans="2:65" s="1" customFormat="1" ht="24.2" customHeight="1" x14ac:dyDescent="0.2">
      <c r="B194" s="32"/>
      <c r="C194" s="136" t="s">
        <v>284</v>
      </c>
      <c r="D194" s="136" t="s">
        <v>167</v>
      </c>
      <c r="E194" s="137" t="s">
        <v>667</v>
      </c>
      <c r="F194" s="138" t="s">
        <v>668</v>
      </c>
      <c r="G194" s="139" t="s">
        <v>303</v>
      </c>
      <c r="H194" s="140">
        <v>8.5</v>
      </c>
      <c r="I194" s="141"/>
      <c r="J194" s="142">
        <f>ROUND(I194*H194,2)</f>
        <v>0</v>
      </c>
      <c r="K194" s="138" t="s">
        <v>171</v>
      </c>
      <c r="L194" s="32"/>
      <c r="M194" s="143" t="s">
        <v>1</v>
      </c>
      <c r="N194" s="144" t="s">
        <v>38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172</v>
      </c>
      <c r="AT194" s="147" t="s">
        <v>167</v>
      </c>
      <c r="AU194" s="147" t="s">
        <v>83</v>
      </c>
      <c r="AY194" s="17" t="s">
        <v>165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172</v>
      </c>
      <c r="BM194" s="147" t="s">
        <v>1041</v>
      </c>
    </row>
    <row r="195" spans="2:65" s="1" customFormat="1" ht="58.5" x14ac:dyDescent="0.2">
      <c r="B195" s="32"/>
      <c r="D195" s="149" t="s">
        <v>174</v>
      </c>
      <c r="F195" s="150" t="s">
        <v>670</v>
      </c>
      <c r="I195" s="151"/>
      <c r="L195" s="32"/>
      <c r="M195" s="152"/>
      <c r="T195" s="56"/>
      <c r="AT195" s="17" t="s">
        <v>174</v>
      </c>
      <c r="AU195" s="17" t="s">
        <v>83</v>
      </c>
    </row>
    <row r="196" spans="2:65" s="15" customFormat="1" x14ac:dyDescent="0.2">
      <c r="B196" s="184"/>
      <c r="D196" s="149" t="s">
        <v>176</v>
      </c>
      <c r="E196" s="185" t="s">
        <v>1</v>
      </c>
      <c r="F196" s="186" t="s">
        <v>1042</v>
      </c>
      <c r="H196" s="185" t="s">
        <v>1</v>
      </c>
      <c r="I196" s="187"/>
      <c r="L196" s="184"/>
      <c r="M196" s="188"/>
      <c r="T196" s="189"/>
      <c r="AT196" s="185" t="s">
        <v>176</v>
      </c>
      <c r="AU196" s="185" t="s">
        <v>83</v>
      </c>
      <c r="AV196" s="15" t="s">
        <v>81</v>
      </c>
      <c r="AW196" s="15" t="s">
        <v>30</v>
      </c>
      <c r="AX196" s="15" t="s">
        <v>73</v>
      </c>
      <c r="AY196" s="185" t="s">
        <v>165</v>
      </c>
    </row>
    <row r="197" spans="2:65" s="12" customFormat="1" x14ac:dyDescent="0.2">
      <c r="B197" s="153"/>
      <c r="D197" s="149" t="s">
        <v>176</v>
      </c>
      <c r="E197" s="154" t="s">
        <v>1</v>
      </c>
      <c r="F197" s="155" t="s">
        <v>1043</v>
      </c>
      <c r="H197" s="156">
        <v>8.5</v>
      </c>
      <c r="I197" s="157"/>
      <c r="L197" s="153"/>
      <c r="M197" s="158"/>
      <c r="T197" s="159"/>
      <c r="AT197" s="154" t="s">
        <v>176</v>
      </c>
      <c r="AU197" s="154" t="s">
        <v>83</v>
      </c>
      <c r="AV197" s="12" t="s">
        <v>83</v>
      </c>
      <c r="AW197" s="12" t="s">
        <v>30</v>
      </c>
      <c r="AX197" s="12" t="s">
        <v>81</v>
      </c>
      <c r="AY197" s="154" t="s">
        <v>165</v>
      </c>
    </row>
    <row r="198" spans="2:65" s="1" customFormat="1" ht="21.75" customHeight="1" x14ac:dyDescent="0.2">
      <c r="B198" s="32"/>
      <c r="C198" s="167" t="s">
        <v>289</v>
      </c>
      <c r="D198" s="167" t="s">
        <v>205</v>
      </c>
      <c r="E198" s="168" t="s">
        <v>984</v>
      </c>
      <c r="F198" s="169" t="s">
        <v>985</v>
      </c>
      <c r="G198" s="170" t="s">
        <v>170</v>
      </c>
      <c r="H198" s="171">
        <v>0.51</v>
      </c>
      <c r="I198" s="172"/>
      <c r="J198" s="173">
        <f>ROUND(I198*H198,2)</f>
        <v>0</v>
      </c>
      <c r="K198" s="169" t="s">
        <v>171</v>
      </c>
      <c r="L198" s="174"/>
      <c r="M198" s="175" t="s">
        <v>1</v>
      </c>
      <c r="N198" s="176" t="s">
        <v>38</v>
      </c>
      <c r="P198" s="145">
        <f>O198*H198</f>
        <v>0</v>
      </c>
      <c r="Q198" s="145">
        <v>2.234</v>
      </c>
      <c r="R198" s="145">
        <f>Q198*H198</f>
        <v>1.13934</v>
      </c>
      <c r="S198" s="145">
        <v>0</v>
      </c>
      <c r="T198" s="146">
        <f>S198*H198</f>
        <v>0</v>
      </c>
      <c r="AR198" s="147" t="s">
        <v>209</v>
      </c>
      <c r="AT198" s="147" t="s">
        <v>205</v>
      </c>
      <c r="AU198" s="147" t="s">
        <v>83</v>
      </c>
      <c r="AY198" s="17" t="s">
        <v>165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172</v>
      </c>
      <c r="BM198" s="147" t="s">
        <v>1044</v>
      </c>
    </row>
    <row r="199" spans="2:65" s="1" customFormat="1" x14ac:dyDescent="0.2">
      <c r="B199" s="32"/>
      <c r="D199" s="149" t="s">
        <v>174</v>
      </c>
      <c r="F199" s="150" t="s">
        <v>985</v>
      </c>
      <c r="I199" s="151"/>
      <c r="L199" s="32"/>
      <c r="M199" s="152"/>
      <c r="T199" s="56"/>
      <c r="AT199" s="17" t="s">
        <v>174</v>
      </c>
      <c r="AU199" s="17" t="s">
        <v>83</v>
      </c>
    </row>
    <row r="200" spans="2:65" s="15" customFormat="1" x14ac:dyDescent="0.2">
      <c r="B200" s="184"/>
      <c r="D200" s="149" t="s">
        <v>176</v>
      </c>
      <c r="E200" s="185" t="s">
        <v>1</v>
      </c>
      <c r="F200" s="186" t="s">
        <v>1045</v>
      </c>
      <c r="H200" s="185" t="s">
        <v>1</v>
      </c>
      <c r="I200" s="187"/>
      <c r="L200" s="184"/>
      <c r="M200" s="188"/>
      <c r="T200" s="189"/>
      <c r="AT200" s="185" t="s">
        <v>176</v>
      </c>
      <c r="AU200" s="185" t="s">
        <v>83</v>
      </c>
      <c r="AV200" s="15" t="s">
        <v>81</v>
      </c>
      <c r="AW200" s="15" t="s">
        <v>30</v>
      </c>
      <c r="AX200" s="15" t="s">
        <v>73</v>
      </c>
      <c r="AY200" s="185" t="s">
        <v>165</v>
      </c>
    </row>
    <row r="201" spans="2:65" s="12" customFormat="1" x14ac:dyDescent="0.2">
      <c r="B201" s="153"/>
      <c r="D201" s="149" t="s">
        <v>176</v>
      </c>
      <c r="E201" s="154" t="s">
        <v>1</v>
      </c>
      <c r="F201" s="155" t="s">
        <v>1046</v>
      </c>
      <c r="H201" s="156">
        <v>0.51</v>
      </c>
      <c r="I201" s="157"/>
      <c r="L201" s="153"/>
      <c r="M201" s="158"/>
      <c r="T201" s="159"/>
      <c r="AT201" s="154" t="s">
        <v>176</v>
      </c>
      <c r="AU201" s="154" t="s">
        <v>83</v>
      </c>
      <c r="AV201" s="12" t="s">
        <v>83</v>
      </c>
      <c r="AW201" s="12" t="s">
        <v>30</v>
      </c>
      <c r="AX201" s="12" t="s">
        <v>81</v>
      </c>
      <c r="AY201" s="154" t="s">
        <v>165</v>
      </c>
    </row>
    <row r="202" spans="2:65" s="1" customFormat="1" ht="16.5" customHeight="1" x14ac:dyDescent="0.2">
      <c r="B202" s="32"/>
      <c r="C202" s="167" t="s">
        <v>7</v>
      </c>
      <c r="D202" s="167" t="s">
        <v>205</v>
      </c>
      <c r="E202" s="168" t="s">
        <v>673</v>
      </c>
      <c r="F202" s="169" t="s">
        <v>674</v>
      </c>
      <c r="G202" s="170" t="s">
        <v>317</v>
      </c>
      <c r="H202" s="171">
        <v>8</v>
      </c>
      <c r="I202" s="172"/>
      <c r="J202" s="173">
        <f>ROUND(I202*H202,2)</f>
        <v>0</v>
      </c>
      <c r="K202" s="169" t="s">
        <v>171</v>
      </c>
      <c r="L202" s="174"/>
      <c r="M202" s="175" t="s">
        <v>1</v>
      </c>
      <c r="N202" s="176" t="s">
        <v>38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209</v>
      </c>
      <c r="AT202" s="147" t="s">
        <v>205</v>
      </c>
      <c r="AU202" s="147" t="s">
        <v>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1047</v>
      </c>
    </row>
    <row r="203" spans="2:65" s="1" customFormat="1" x14ac:dyDescent="0.2">
      <c r="B203" s="32"/>
      <c r="D203" s="149" t="s">
        <v>174</v>
      </c>
      <c r="F203" s="150" t="s">
        <v>674</v>
      </c>
      <c r="I203" s="151"/>
      <c r="L203" s="32"/>
      <c r="M203" s="152"/>
      <c r="T203" s="56"/>
      <c r="AT203" s="17" t="s">
        <v>174</v>
      </c>
      <c r="AU203" s="17" t="s">
        <v>83</v>
      </c>
    </row>
    <row r="204" spans="2:65" s="15" customFormat="1" x14ac:dyDescent="0.2">
      <c r="B204" s="184"/>
      <c r="D204" s="149" t="s">
        <v>176</v>
      </c>
      <c r="E204" s="185" t="s">
        <v>1</v>
      </c>
      <c r="F204" s="186" t="s">
        <v>1042</v>
      </c>
      <c r="H204" s="185" t="s">
        <v>1</v>
      </c>
      <c r="I204" s="187"/>
      <c r="L204" s="184"/>
      <c r="M204" s="188"/>
      <c r="T204" s="189"/>
      <c r="AT204" s="185" t="s">
        <v>176</v>
      </c>
      <c r="AU204" s="185" t="s">
        <v>83</v>
      </c>
      <c r="AV204" s="15" t="s">
        <v>81</v>
      </c>
      <c r="AW204" s="15" t="s">
        <v>30</v>
      </c>
      <c r="AX204" s="15" t="s">
        <v>73</v>
      </c>
      <c r="AY204" s="185" t="s">
        <v>165</v>
      </c>
    </row>
    <row r="205" spans="2:65" s="12" customFormat="1" x14ac:dyDescent="0.2">
      <c r="B205" s="153"/>
      <c r="D205" s="149" t="s">
        <v>176</v>
      </c>
      <c r="E205" s="154" t="s">
        <v>1</v>
      </c>
      <c r="F205" s="155" t="s">
        <v>209</v>
      </c>
      <c r="H205" s="156">
        <v>8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165</v>
      </c>
    </row>
    <row r="206" spans="2:65" s="1" customFormat="1" ht="16.5" customHeight="1" x14ac:dyDescent="0.2">
      <c r="B206" s="32"/>
      <c r="C206" s="167" t="s">
        <v>305</v>
      </c>
      <c r="D206" s="167" t="s">
        <v>205</v>
      </c>
      <c r="E206" s="168" t="s">
        <v>1048</v>
      </c>
      <c r="F206" s="169" t="s">
        <v>1049</v>
      </c>
      <c r="G206" s="170" t="s">
        <v>317</v>
      </c>
      <c r="H206" s="171">
        <v>1</v>
      </c>
      <c r="I206" s="172"/>
      <c r="J206" s="173">
        <f>ROUND(I206*H206,2)</f>
        <v>0</v>
      </c>
      <c r="K206" s="169" t="s">
        <v>171</v>
      </c>
      <c r="L206" s="174"/>
      <c r="M206" s="175" t="s">
        <v>1</v>
      </c>
      <c r="N206" s="176" t="s">
        <v>38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209</v>
      </c>
      <c r="AT206" s="147" t="s">
        <v>205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1050</v>
      </c>
    </row>
    <row r="207" spans="2:65" s="1" customFormat="1" x14ac:dyDescent="0.2">
      <c r="B207" s="32"/>
      <c r="D207" s="149" t="s">
        <v>174</v>
      </c>
      <c r="F207" s="150" t="s">
        <v>1049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5" customFormat="1" x14ac:dyDescent="0.2">
      <c r="B208" s="184"/>
      <c r="D208" s="149" t="s">
        <v>176</v>
      </c>
      <c r="E208" s="185" t="s">
        <v>1</v>
      </c>
      <c r="F208" s="186" t="s">
        <v>1042</v>
      </c>
      <c r="H208" s="185" t="s">
        <v>1</v>
      </c>
      <c r="I208" s="187"/>
      <c r="L208" s="184"/>
      <c r="M208" s="188"/>
      <c r="T208" s="189"/>
      <c r="AT208" s="185" t="s">
        <v>176</v>
      </c>
      <c r="AU208" s="185" t="s">
        <v>83</v>
      </c>
      <c r="AV208" s="15" t="s">
        <v>81</v>
      </c>
      <c r="AW208" s="15" t="s">
        <v>30</v>
      </c>
      <c r="AX208" s="15" t="s">
        <v>73</v>
      </c>
      <c r="AY208" s="185" t="s">
        <v>165</v>
      </c>
    </row>
    <row r="209" spans="2:65" s="12" customFormat="1" x14ac:dyDescent="0.2">
      <c r="B209" s="153"/>
      <c r="D209" s="149" t="s">
        <v>176</v>
      </c>
      <c r="E209" s="154" t="s">
        <v>1</v>
      </c>
      <c r="F209" s="155" t="s">
        <v>81</v>
      </c>
      <c r="H209" s="156">
        <v>1</v>
      </c>
      <c r="I209" s="157"/>
      <c r="L209" s="153"/>
      <c r="M209" s="158"/>
      <c r="T209" s="159"/>
      <c r="AT209" s="154" t="s">
        <v>176</v>
      </c>
      <c r="AU209" s="154" t="s">
        <v>83</v>
      </c>
      <c r="AV209" s="12" t="s">
        <v>83</v>
      </c>
      <c r="AW209" s="12" t="s">
        <v>30</v>
      </c>
      <c r="AX209" s="12" t="s">
        <v>81</v>
      </c>
      <c r="AY209" s="154" t="s">
        <v>165</v>
      </c>
    </row>
    <row r="210" spans="2:65" s="1" customFormat="1" ht="24.2" customHeight="1" x14ac:dyDescent="0.2">
      <c r="B210" s="32"/>
      <c r="C210" s="136" t="s">
        <v>309</v>
      </c>
      <c r="D210" s="136" t="s">
        <v>167</v>
      </c>
      <c r="E210" s="137" t="s">
        <v>709</v>
      </c>
      <c r="F210" s="138" t="s">
        <v>710</v>
      </c>
      <c r="G210" s="139" t="s">
        <v>192</v>
      </c>
      <c r="H210" s="140">
        <v>139.55000000000001</v>
      </c>
      <c r="I210" s="141"/>
      <c r="J210" s="142">
        <f>ROUND(I210*H210,2)</f>
        <v>0</v>
      </c>
      <c r="K210" s="138" t="s">
        <v>171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1051</v>
      </c>
    </row>
    <row r="211" spans="2:65" s="1" customFormat="1" ht="29.25" x14ac:dyDescent="0.2">
      <c r="B211" s="32"/>
      <c r="D211" s="149" t="s">
        <v>174</v>
      </c>
      <c r="F211" s="150" t="s">
        <v>712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5" customFormat="1" x14ac:dyDescent="0.2">
      <c r="B212" s="184"/>
      <c r="D212" s="149" t="s">
        <v>176</v>
      </c>
      <c r="E212" s="185" t="s">
        <v>1</v>
      </c>
      <c r="F212" s="186" t="s">
        <v>1052</v>
      </c>
      <c r="H212" s="185" t="s">
        <v>1</v>
      </c>
      <c r="I212" s="187"/>
      <c r="L212" s="184"/>
      <c r="M212" s="188"/>
      <c r="T212" s="189"/>
      <c r="AT212" s="185" t="s">
        <v>176</v>
      </c>
      <c r="AU212" s="185" t="s">
        <v>83</v>
      </c>
      <c r="AV212" s="15" t="s">
        <v>81</v>
      </c>
      <c r="AW212" s="15" t="s">
        <v>30</v>
      </c>
      <c r="AX212" s="15" t="s">
        <v>73</v>
      </c>
      <c r="AY212" s="185" t="s">
        <v>165</v>
      </c>
    </row>
    <row r="213" spans="2:65" s="12" customFormat="1" x14ac:dyDescent="0.2">
      <c r="B213" s="153"/>
      <c r="D213" s="149" t="s">
        <v>176</v>
      </c>
      <c r="E213" s="154" t="s">
        <v>1</v>
      </c>
      <c r="F213" s="155" t="s">
        <v>1053</v>
      </c>
      <c r="H213" s="156">
        <v>139.55000000000001</v>
      </c>
      <c r="I213" s="157"/>
      <c r="L213" s="153"/>
      <c r="M213" s="158"/>
      <c r="T213" s="159"/>
      <c r="AT213" s="154" t="s">
        <v>176</v>
      </c>
      <c r="AU213" s="154" t="s">
        <v>83</v>
      </c>
      <c r="AV213" s="12" t="s">
        <v>83</v>
      </c>
      <c r="AW213" s="12" t="s">
        <v>30</v>
      </c>
      <c r="AX213" s="12" t="s">
        <v>81</v>
      </c>
      <c r="AY213" s="154" t="s">
        <v>165</v>
      </c>
    </row>
    <row r="214" spans="2:65" s="1" customFormat="1" ht="24.2" customHeight="1" x14ac:dyDescent="0.2">
      <c r="B214" s="32"/>
      <c r="C214" s="167" t="s">
        <v>314</v>
      </c>
      <c r="D214" s="167" t="s">
        <v>205</v>
      </c>
      <c r="E214" s="168" t="s">
        <v>1054</v>
      </c>
      <c r="F214" s="169" t="s">
        <v>1055</v>
      </c>
      <c r="G214" s="170" t="s">
        <v>238</v>
      </c>
      <c r="H214" s="171">
        <v>33.707999999999998</v>
      </c>
      <c r="I214" s="172"/>
      <c r="J214" s="173">
        <f>ROUND(I214*H214,2)</f>
        <v>0</v>
      </c>
      <c r="K214" s="169" t="s">
        <v>171</v>
      </c>
      <c r="L214" s="174"/>
      <c r="M214" s="175" t="s">
        <v>1</v>
      </c>
      <c r="N214" s="176" t="s">
        <v>38</v>
      </c>
      <c r="P214" s="145">
        <f>O214*H214</f>
        <v>0</v>
      </c>
      <c r="Q214" s="145">
        <v>1</v>
      </c>
      <c r="R214" s="145">
        <f>Q214*H214</f>
        <v>33.707999999999998</v>
      </c>
      <c r="S214" s="145">
        <v>0</v>
      </c>
      <c r="T214" s="146">
        <f>S214*H214</f>
        <v>0</v>
      </c>
      <c r="AR214" s="147" t="s">
        <v>209</v>
      </c>
      <c r="AT214" s="147" t="s">
        <v>205</v>
      </c>
      <c r="AU214" s="147" t="s">
        <v>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1056</v>
      </c>
    </row>
    <row r="215" spans="2:65" s="1" customFormat="1" x14ac:dyDescent="0.2">
      <c r="B215" s="32"/>
      <c r="D215" s="149" t="s">
        <v>174</v>
      </c>
      <c r="F215" s="150" t="s">
        <v>1055</v>
      </c>
      <c r="I215" s="151"/>
      <c r="L215" s="32"/>
      <c r="M215" s="152"/>
      <c r="T215" s="56"/>
      <c r="AT215" s="17" t="s">
        <v>174</v>
      </c>
      <c r="AU215" s="17" t="s">
        <v>83</v>
      </c>
    </row>
    <row r="216" spans="2:65" s="1" customFormat="1" ht="24.2" customHeight="1" x14ac:dyDescent="0.2">
      <c r="B216" s="32"/>
      <c r="C216" s="136" t="s">
        <v>323</v>
      </c>
      <c r="D216" s="136" t="s">
        <v>167</v>
      </c>
      <c r="E216" s="137" t="s">
        <v>1057</v>
      </c>
      <c r="F216" s="138" t="s">
        <v>1058</v>
      </c>
      <c r="G216" s="139" t="s">
        <v>192</v>
      </c>
      <c r="H216" s="140">
        <v>7</v>
      </c>
      <c r="I216" s="141"/>
      <c r="J216" s="142">
        <f>ROUND(I216*H216,2)</f>
        <v>0</v>
      </c>
      <c r="K216" s="138" t="s">
        <v>1</v>
      </c>
      <c r="L216" s="32"/>
      <c r="M216" s="143" t="s">
        <v>1</v>
      </c>
      <c r="N216" s="144" t="s">
        <v>38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172</v>
      </c>
      <c r="AT216" s="147" t="s">
        <v>167</v>
      </c>
      <c r="AU216" s="147" t="s">
        <v>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1059</v>
      </c>
    </row>
    <row r="217" spans="2:65" s="1" customFormat="1" ht="19.5" x14ac:dyDescent="0.2">
      <c r="B217" s="32"/>
      <c r="D217" s="149" t="s">
        <v>174</v>
      </c>
      <c r="F217" s="150" t="s">
        <v>1058</v>
      </c>
      <c r="I217" s="151"/>
      <c r="L217" s="32"/>
      <c r="M217" s="152"/>
      <c r="T217" s="56"/>
      <c r="AT217" s="17" t="s">
        <v>174</v>
      </c>
      <c r="AU217" s="17" t="s">
        <v>83</v>
      </c>
    </row>
    <row r="218" spans="2:65" s="15" customFormat="1" ht="22.5" x14ac:dyDescent="0.2">
      <c r="B218" s="184"/>
      <c r="D218" s="149" t="s">
        <v>176</v>
      </c>
      <c r="E218" s="185" t="s">
        <v>1</v>
      </c>
      <c r="F218" s="186" t="s">
        <v>1060</v>
      </c>
      <c r="H218" s="185" t="s">
        <v>1</v>
      </c>
      <c r="I218" s="187"/>
      <c r="L218" s="184"/>
      <c r="M218" s="188"/>
      <c r="T218" s="189"/>
      <c r="AT218" s="185" t="s">
        <v>176</v>
      </c>
      <c r="AU218" s="185" t="s">
        <v>83</v>
      </c>
      <c r="AV218" s="15" t="s">
        <v>81</v>
      </c>
      <c r="AW218" s="15" t="s">
        <v>30</v>
      </c>
      <c r="AX218" s="15" t="s">
        <v>73</v>
      </c>
      <c r="AY218" s="185" t="s">
        <v>165</v>
      </c>
    </row>
    <row r="219" spans="2:65" s="12" customFormat="1" x14ac:dyDescent="0.2">
      <c r="B219" s="153"/>
      <c r="D219" s="149" t="s">
        <v>176</v>
      </c>
      <c r="E219" s="154" t="s">
        <v>1</v>
      </c>
      <c r="F219" s="155" t="s">
        <v>204</v>
      </c>
      <c r="H219" s="156">
        <v>7</v>
      </c>
      <c r="I219" s="157"/>
      <c r="L219" s="153"/>
      <c r="M219" s="158"/>
      <c r="T219" s="159"/>
      <c r="AT219" s="154" t="s">
        <v>176</v>
      </c>
      <c r="AU219" s="154" t="s">
        <v>83</v>
      </c>
      <c r="AV219" s="12" t="s">
        <v>83</v>
      </c>
      <c r="AW219" s="12" t="s">
        <v>30</v>
      </c>
      <c r="AX219" s="12" t="s">
        <v>81</v>
      </c>
      <c r="AY219" s="154" t="s">
        <v>165</v>
      </c>
    </row>
    <row r="220" spans="2:65" s="1" customFormat="1" ht="21.75" customHeight="1" x14ac:dyDescent="0.2">
      <c r="B220" s="32"/>
      <c r="C220" s="167" t="s">
        <v>328</v>
      </c>
      <c r="D220" s="167" t="s">
        <v>205</v>
      </c>
      <c r="E220" s="168" t="s">
        <v>1061</v>
      </c>
      <c r="F220" s="169" t="s">
        <v>1062</v>
      </c>
      <c r="G220" s="170" t="s">
        <v>238</v>
      </c>
      <c r="H220" s="171">
        <v>1.26</v>
      </c>
      <c r="I220" s="172"/>
      <c r="J220" s="173">
        <f>ROUND(I220*H220,2)</f>
        <v>0</v>
      </c>
      <c r="K220" s="169" t="s">
        <v>171</v>
      </c>
      <c r="L220" s="174"/>
      <c r="M220" s="175" t="s">
        <v>1</v>
      </c>
      <c r="N220" s="176" t="s">
        <v>38</v>
      </c>
      <c r="P220" s="145">
        <f>O220*H220</f>
        <v>0</v>
      </c>
      <c r="Q220" s="145">
        <v>1</v>
      </c>
      <c r="R220" s="145">
        <f>Q220*H220</f>
        <v>1.26</v>
      </c>
      <c r="S220" s="145">
        <v>0</v>
      </c>
      <c r="T220" s="146">
        <f>S220*H220</f>
        <v>0</v>
      </c>
      <c r="AR220" s="147" t="s">
        <v>209</v>
      </c>
      <c r="AT220" s="147" t="s">
        <v>205</v>
      </c>
      <c r="AU220" s="147" t="s">
        <v>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1063</v>
      </c>
    </row>
    <row r="221" spans="2:65" s="1" customFormat="1" x14ac:dyDescent="0.2">
      <c r="B221" s="32"/>
      <c r="D221" s="149" t="s">
        <v>174</v>
      </c>
      <c r="F221" s="150" t="s">
        <v>1062</v>
      </c>
      <c r="I221" s="151"/>
      <c r="L221" s="32"/>
      <c r="M221" s="152"/>
      <c r="T221" s="56"/>
      <c r="AT221" s="17" t="s">
        <v>174</v>
      </c>
      <c r="AU221" s="17" t="s">
        <v>83</v>
      </c>
    </row>
    <row r="222" spans="2:65" s="12" customFormat="1" x14ac:dyDescent="0.2">
      <c r="B222" s="153"/>
      <c r="D222" s="149" t="s">
        <v>176</v>
      </c>
      <c r="E222" s="154" t="s">
        <v>1</v>
      </c>
      <c r="F222" s="155" t="s">
        <v>1064</v>
      </c>
      <c r="H222" s="156">
        <v>1.26</v>
      </c>
      <c r="I222" s="157"/>
      <c r="L222" s="153"/>
      <c r="M222" s="158"/>
      <c r="T222" s="159"/>
      <c r="AT222" s="154" t="s">
        <v>176</v>
      </c>
      <c r="AU222" s="154" t="s">
        <v>83</v>
      </c>
      <c r="AV222" s="12" t="s">
        <v>83</v>
      </c>
      <c r="AW222" s="12" t="s">
        <v>30</v>
      </c>
      <c r="AX222" s="12" t="s">
        <v>81</v>
      </c>
      <c r="AY222" s="154" t="s">
        <v>165</v>
      </c>
    </row>
    <row r="223" spans="2:65" s="1" customFormat="1" ht="24.2" customHeight="1" x14ac:dyDescent="0.2">
      <c r="B223" s="32"/>
      <c r="C223" s="136" t="s">
        <v>342</v>
      </c>
      <c r="D223" s="136" t="s">
        <v>167</v>
      </c>
      <c r="E223" s="137" t="s">
        <v>718</v>
      </c>
      <c r="F223" s="138" t="s">
        <v>1065</v>
      </c>
      <c r="G223" s="139" t="s">
        <v>192</v>
      </c>
      <c r="H223" s="140">
        <v>139.55000000000001</v>
      </c>
      <c r="I223" s="141"/>
      <c r="J223" s="142">
        <f>ROUND(I223*H223,2)</f>
        <v>0</v>
      </c>
      <c r="K223" s="138" t="s">
        <v>1</v>
      </c>
      <c r="L223" s="32"/>
      <c r="M223" s="143" t="s">
        <v>1</v>
      </c>
      <c r="N223" s="144" t="s">
        <v>38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172</v>
      </c>
      <c r="AT223" s="147" t="s">
        <v>167</v>
      </c>
      <c r="AU223" s="147" t="s">
        <v>83</v>
      </c>
      <c r="AY223" s="17" t="s">
        <v>165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81</v>
      </c>
      <c r="BK223" s="148">
        <f>ROUND(I223*H223,2)</f>
        <v>0</v>
      </c>
      <c r="BL223" s="17" t="s">
        <v>172</v>
      </c>
      <c r="BM223" s="147" t="s">
        <v>1066</v>
      </c>
    </row>
    <row r="224" spans="2:65" s="1" customFormat="1" ht="19.5" x14ac:dyDescent="0.2">
      <c r="B224" s="32"/>
      <c r="D224" s="149" t="s">
        <v>174</v>
      </c>
      <c r="F224" s="150" t="s">
        <v>1065</v>
      </c>
      <c r="I224" s="151"/>
      <c r="L224" s="32"/>
      <c r="M224" s="152"/>
      <c r="T224" s="56"/>
      <c r="AT224" s="17" t="s">
        <v>174</v>
      </c>
      <c r="AU224" s="17" t="s">
        <v>83</v>
      </c>
    </row>
    <row r="225" spans="2:65" s="15" customFormat="1" x14ac:dyDescent="0.2">
      <c r="B225" s="184"/>
      <c r="D225" s="149" t="s">
        <v>176</v>
      </c>
      <c r="E225" s="185" t="s">
        <v>1</v>
      </c>
      <c r="F225" s="186" t="s">
        <v>1067</v>
      </c>
      <c r="H225" s="185" t="s">
        <v>1</v>
      </c>
      <c r="I225" s="187"/>
      <c r="L225" s="184"/>
      <c r="M225" s="188"/>
      <c r="T225" s="189"/>
      <c r="AT225" s="185" t="s">
        <v>176</v>
      </c>
      <c r="AU225" s="185" t="s">
        <v>83</v>
      </c>
      <c r="AV225" s="15" t="s">
        <v>81</v>
      </c>
      <c r="AW225" s="15" t="s">
        <v>30</v>
      </c>
      <c r="AX225" s="15" t="s">
        <v>73</v>
      </c>
      <c r="AY225" s="185" t="s">
        <v>165</v>
      </c>
    </row>
    <row r="226" spans="2:65" s="12" customFormat="1" x14ac:dyDescent="0.2">
      <c r="B226" s="153"/>
      <c r="D226" s="149" t="s">
        <v>176</v>
      </c>
      <c r="E226" s="154" t="s">
        <v>1</v>
      </c>
      <c r="F226" s="155" t="s">
        <v>1053</v>
      </c>
      <c r="H226" s="156">
        <v>139.55000000000001</v>
      </c>
      <c r="I226" s="157"/>
      <c r="L226" s="153"/>
      <c r="M226" s="158"/>
      <c r="T226" s="159"/>
      <c r="AT226" s="154" t="s">
        <v>176</v>
      </c>
      <c r="AU226" s="154" t="s">
        <v>83</v>
      </c>
      <c r="AV226" s="12" t="s">
        <v>83</v>
      </c>
      <c r="AW226" s="12" t="s">
        <v>30</v>
      </c>
      <c r="AX226" s="12" t="s">
        <v>81</v>
      </c>
      <c r="AY226" s="154" t="s">
        <v>165</v>
      </c>
    </row>
    <row r="227" spans="2:65" s="1" customFormat="1" ht="24.2" customHeight="1" x14ac:dyDescent="0.2">
      <c r="B227" s="32"/>
      <c r="C227" s="167" t="s">
        <v>348</v>
      </c>
      <c r="D227" s="167" t="s">
        <v>205</v>
      </c>
      <c r="E227" s="168" t="s">
        <v>1068</v>
      </c>
      <c r="F227" s="169" t="s">
        <v>1069</v>
      </c>
      <c r="G227" s="170" t="s">
        <v>238</v>
      </c>
      <c r="H227" s="171">
        <v>55.280999999999999</v>
      </c>
      <c r="I227" s="172"/>
      <c r="J227" s="173">
        <f>ROUND(I227*H227,2)</f>
        <v>0</v>
      </c>
      <c r="K227" s="169" t="s">
        <v>171</v>
      </c>
      <c r="L227" s="174"/>
      <c r="M227" s="175" t="s">
        <v>1</v>
      </c>
      <c r="N227" s="176" t="s">
        <v>38</v>
      </c>
      <c r="P227" s="145">
        <f>O227*H227</f>
        <v>0</v>
      </c>
      <c r="Q227" s="145">
        <v>1</v>
      </c>
      <c r="R227" s="145">
        <f>Q227*H227</f>
        <v>55.280999999999999</v>
      </c>
      <c r="S227" s="145">
        <v>0</v>
      </c>
      <c r="T227" s="146">
        <f>S227*H227</f>
        <v>0</v>
      </c>
      <c r="AR227" s="147" t="s">
        <v>209</v>
      </c>
      <c r="AT227" s="147" t="s">
        <v>205</v>
      </c>
      <c r="AU227" s="147" t="s">
        <v>83</v>
      </c>
      <c r="AY227" s="17" t="s">
        <v>165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81</v>
      </c>
      <c r="BK227" s="148">
        <f>ROUND(I227*H227,2)</f>
        <v>0</v>
      </c>
      <c r="BL227" s="17" t="s">
        <v>172</v>
      </c>
      <c r="BM227" s="147" t="s">
        <v>1070</v>
      </c>
    </row>
    <row r="228" spans="2:65" s="1" customFormat="1" x14ac:dyDescent="0.2">
      <c r="B228" s="32"/>
      <c r="D228" s="149" t="s">
        <v>174</v>
      </c>
      <c r="F228" s="150" t="s">
        <v>1069</v>
      </c>
      <c r="I228" s="151"/>
      <c r="L228" s="32"/>
      <c r="M228" s="152"/>
      <c r="T228" s="56"/>
      <c r="AT228" s="17" t="s">
        <v>174</v>
      </c>
      <c r="AU228" s="17" t="s">
        <v>83</v>
      </c>
    </row>
    <row r="229" spans="2:65" s="1" customFormat="1" ht="24.2" customHeight="1" x14ac:dyDescent="0.2">
      <c r="B229" s="32"/>
      <c r="C229" s="136" t="s">
        <v>361</v>
      </c>
      <c r="D229" s="136" t="s">
        <v>167</v>
      </c>
      <c r="E229" s="137" t="s">
        <v>1071</v>
      </c>
      <c r="F229" s="138" t="s">
        <v>1072</v>
      </c>
      <c r="G229" s="139" t="s">
        <v>170</v>
      </c>
      <c r="H229" s="140">
        <v>57.052999999999997</v>
      </c>
      <c r="I229" s="141"/>
      <c r="J229" s="142">
        <f>ROUND(I229*H229,2)</f>
        <v>0</v>
      </c>
      <c r="K229" s="138" t="s">
        <v>171</v>
      </c>
      <c r="L229" s="32"/>
      <c r="M229" s="143" t="s">
        <v>1</v>
      </c>
      <c r="N229" s="144" t="s">
        <v>38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172</v>
      </c>
      <c r="AT229" s="147" t="s">
        <v>167</v>
      </c>
      <c r="AU229" s="147" t="s">
        <v>83</v>
      </c>
      <c r="AY229" s="17" t="s">
        <v>165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81</v>
      </c>
      <c r="BK229" s="148">
        <f>ROUND(I229*H229,2)</f>
        <v>0</v>
      </c>
      <c r="BL229" s="17" t="s">
        <v>172</v>
      </c>
      <c r="BM229" s="147" t="s">
        <v>1073</v>
      </c>
    </row>
    <row r="230" spans="2:65" s="1" customFormat="1" ht="39" x14ac:dyDescent="0.2">
      <c r="B230" s="32"/>
      <c r="D230" s="149" t="s">
        <v>174</v>
      </c>
      <c r="F230" s="150" t="s">
        <v>1074</v>
      </c>
      <c r="I230" s="151"/>
      <c r="L230" s="32"/>
      <c r="M230" s="152"/>
      <c r="T230" s="56"/>
      <c r="AT230" s="17" t="s">
        <v>174</v>
      </c>
      <c r="AU230" s="17" t="s">
        <v>83</v>
      </c>
    </row>
    <row r="231" spans="2:65" s="15" customFormat="1" x14ac:dyDescent="0.2">
      <c r="B231" s="184"/>
      <c r="D231" s="149" t="s">
        <v>176</v>
      </c>
      <c r="E231" s="185" t="s">
        <v>1</v>
      </c>
      <c r="F231" s="186" t="s">
        <v>1075</v>
      </c>
      <c r="H231" s="185" t="s">
        <v>1</v>
      </c>
      <c r="I231" s="187"/>
      <c r="L231" s="184"/>
      <c r="M231" s="188"/>
      <c r="T231" s="189"/>
      <c r="AT231" s="185" t="s">
        <v>176</v>
      </c>
      <c r="AU231" s="185" t="s">
        <v>83</v>
      </c>
      <c r="AV231" s="15" t="s">
        <v>81</v>
      </c>
      <c r="AW231" s="15" t="s">
        <v>30</v>
      </c>
      <c r="AX231" s="15" t="s">
        <v>73</v>
      </c>
      <c r="AY231" s="185" t="s">
        <v>165</v>
      </c>
    </row>
    <row r="232" spans="2:65" s="12" customFormat="1" x14ac:dyDescent="0.2">
      <c r="B232" s="153"/>
      <c r="D232" s="149" t="s">
        <v>176</v>
      </c>
      <c r="E232" s="154" t="s">
        <v>1</v>
      </c>
      <c r="F232" s="155" t="s">
        <v>1076</v>
      </c>
      <c r="H232" s="156">
        <v>56.052999999999997</v>
      </c>
      <c r="I232" s="157"/>
      <c r="L232" s="153"/>
      <c r="M232" s="158"/>
      <c r="T232" s="159"/>
      <c r="AT232" s="154" t="s">
        <v>176</v>
      </c>
      <c r="AU232" s="154" t="s">
        <v>83</v>
      </c>
      <c r="AV232" s="12" t="s">
        <v>83</v>
      </c>
      <c r="AW232" s="12" t="s">
        <v>30</v>
      </c>
      <c r="AX232" s="12" t="s">
        <v>73</v>
      </c>
      <c r="AY232" s="154" t="s">
        <v>165</v>
      </c>
    </row>
    <row r="233" spans="2:65" s="15" customFormat="1" x14ac:dyDescent="0.2">
      <c r="B233" s="184"/>
      <c r="D233" s="149" t="s">
        <v>176</v>
      </c>
      <c r="E233" s="185" t="s">
        <v>1</v>
      </c>
      <c r="F233" s="186" t="s">
        <v>1077</v>
      </c>
      <c r="H233" s="185" t="s">
        <v>1</v>
      </c>
      <c r="I233" s="187"/>
      <c r="L233" s="184"/>
      <c r="M233" s="188"/>
      <c r="T233" s="189"/>
      <c r="AT233" s="185" t="s">
        <v>176</v>
      </c>
      <c r="AU233" s="185" t="s">
        <v>83</v>
      </c>
      <c r="AV233" s="15" t="s">
        <v>81</v>
      </c>
      <c r="AW233" s="15" t="s">
        <v>30</v>
      </c>
      <c r="AX233" s="15" t="s">
        <v>73</v>
      </c>
      <c r="AY233" s="185" t="s">
        <v>165</v>
      </c>
    </row>
    <row r="234" spans="2:65" s="12" customFormat="1" x14ac:dyDescent="0.2">
      <c r="B234" s="153"/>
      <c r="D234" s="149" t="s">
        <v>176</v>
      </c>
      <c r="E234" s="154" t="s">
        <v>1</v>
      </c>
      <c r="F234" s="155" t="s">
        <v>81</v>
      </c>
      <c r="H234" s="156">
        <v>1</v>
      </c>
      <c r="I234" s="157"/>
      <c r="L234" s="153"/>
      <c r="M234" s="158"/>
      <c r="T234" s="159"/>
      <c r="AT234" s="154" t="s">
        <v>176</v>
      </c>
      <c r="AU234" s="154" t="s">
        <v>83</v>
      </c>
      <c r="AV234" s="12" t="s">
        <v>83</v>
      </c>
      <c r="AW234" s="12" t="s">
        <v>30</v>
      </c>
      <c r="AX234" s="12" t="s">
        <v>73</v>
      </c>
      <c r="AY234" s="154" t="s">
        <v>165</v>
      </c>
    </row>
    <row r="235" spans="2:65" s="13" customFormat="1" x14ac:dyDescent="0.2">
      <c r="B235" s="160"/>
      <c r="D235" s="149" t="s">
        <v>176</v>
      </c>
      <c r="E235" s="161" t="s">
        <v>1</v>
      </c>
      <c r="F235" s="162" t="s">
        <v>189</v>
      </c>
      <c r="H235" s="163">
        <v>57.052999999999997</v>
      </c>
      <c r="I235" s="164"/>
      <c r="L235" s="160"/>
      <c r="M235" s="165"/>
      <c r="T235" s="166"/>
      <c r="AT235" s="161" t="s">
        <v>176</v>
      </c>
      <c r="AU235" s="161" t="s">
        <v>83</v>
      </c>
      <c r="AV235" s="13" t="s">
        <v>172</v>
      </c>
      <c r="AW235" s="13" t="s">
        <v>30</v>
      </c>
      <c r="AX235" s="13" t="s">
        <v>81</v>
      </c>
      <c r="AY235" s="161" t="s">
        <v>165</v>
      </c>
    </row>
    <row r="236" spans="2:65" s="1" customFormat="1" ht="16.5" customHeight="1" x14ac:dyDescent="0.2">
      <c r="B236" s="32"/>
      <c r="C236" s="136" t="s">
        <v>367</v>
      </c>
      <c r="D236" s="136" t="s">
        <v>167</v>
      </c>
      <c r="E236" s="137" t="s">
        <v>1078</v>
      </c>
      <c r="F236" s="138" t="s">
        <v>1079</v>
      </c>
      <c r="G236" s="139" t="s">
        <v>192</v>
      </c>
      <c r="H236" s="140">
        <v>139.55000000000001</v>
      </c>
      <c r="I236" s="141"/>
      <c r="J236" s="142">
        <f>ROUND(I236*H236,2)</f>
        <v>0</v>
      </c>
      <c r="K236" s="138" t="s">
        <v>171</v>
      </c>
      <c r="L236" s="32"/>
      <c r="M236" s="143" t="s">
        <v>1</v>
      </c>
      <c r="N236" s="144" t="s">
        <v>38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172</v>
      </c>
      <c r="AT236" s="147" t="s">
        <v>167</v>
      </c>
      <c r="AU236" s="147" t="s">
        <v>83</v>
      </c>
      <c r="AY236" s="17" t="s">
        <v>165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81</v>
      </c>
      <c r="BK236" s="148">
        <f>ROUND(I236*H236,2)</f>
        <v>0</v>
      </c>
      <c r="BL236" s="17" t="s">
        <v>172</v>
      </c>
      <c r="BM236" s="147" t="s">
        <v>1080</v>
      </c>
    </row>
    <row r="237" spans="2:65" s="1" customFormat="1" ht="29.25" x14ac:dyDescent="0.2">
      <c r="B237" s="32"/>
      <c r="D237" s="149" t="s">
        <v>174</v>
      </c>
      <c r="F237" s="150" t="s">
        <v>1081</v>
      </c>
      <c r="I237" s="151"/>
      <c r="L237" s="32"/>
      <c r="M237" s="152"/>
      <c r="T237" s="56"/>
      <c r="AT237" s="17" t="s">
        <v>174</v>
      </c>
      <c r="AU237" s="17" t="s">
        <v>83</v>
      </c>
    </row>
    <row r="238" spans="2:65" s="15" customFormat="1" ht="22.5" x14ac:dyDescent="0.2">
      <c r="B238" s="184"/>
      <c r="D238" s="149" t="s">
        <v>176</v>
      </c>
      <c r="E238" s="185" t="s">
        <v>1</v>
      </c>
      <c r="F238" s="186" t="s">
        <v>1082</v>
      </c>
      <c r="H238" s="185" t="s">
        <v>1</v>
      </c>
      <c r="I238" s="187"/>
      <c r="L238" s="184"/>
      <c r="M238" s="188"/>
      <c r="T238" s="189"/>
      <c r="AT238" s="185" t="s">
        <v>176</v>
      </c>
      <c r="AU238" s="185" t="s">
        <v>83</v>
      </c>
      <c r="AV238" s="15" t="s">
        <v>81</v>
      </c>
      <c r="AW238" s="15" t="s">
        <v>30</v>
      </c>
      <c r="AX238" s="15" t="s">
        <v>73</v>
      </c>
      <c r="AY238" s="185" t="s">
        <v>165</v>
      </c>
    </row>
    <row r="239" spans="2:65" s="12" customFormat="1" x14ac:dyDescent="0.2">
      <c r="B239" s="153"/>
      <c r="D239" s="149" t="s">
        <v>176</v>
      </c>
      <c r="E239" s="154" t="s">
        <v>1</v>
      </c>
      <c r="F239" s="155" t="s">
        <v>1053</v>
      </c>
      <c r="H239" s="156">
        <v>139.55000000000001</v>
      </c>
      <c r="I239" s="157"/>
      <c r="L239" s="153"/>
      <c r="M239" s="158"/>
      <c r="T239" s="159"/>
      <c r="AT239" s="154" t="s">
        <v>176</v>
      </c>
      <c r="AU239" s="154" t="s">
        <v>83</v>
      </c>
      <c r="AV239" s="12" t="s">
        <v>83</v>
      </c>
      <c r="AW239" s="12" t="s">
        <v>30</v>
      </c>
      <c r="AX239" s="12" t="s">
        <v>81</v>
      </c>
      <c r="AY239" s="154" t="s">
        <v>165</v>
      </c>
    </row>
    <row r="240" spans="2:65" s="11" customFormat="1" ht="25.9" customHeight="1" x14ac:dyDescent="0.2">
      <c r="B240" s="124"/>
      <c r="D240" s="125" t="s">
        <v>72</v>
      </c>
      <c r="E240" s="126" t="s">
        <v>544</v>
      </c>
      <c r="F240" s="126" t="s">
        <v>545</v>
      </c>
      <c r="I240" s="127"/>
      <c r="J240" s="128">
        <f>BK240</f>
        <v>0</v>
      </c>
      <c r="L240" s="124"/>
      <c r="M240" s="129"/>
      <c r="P240" s="130">
        <f>SUM(P241:P316)</f>
        <v>0</v>
      </c>
      <c r="R240" s="130">
        <f>SUM(R241:R316)</f>
        <v>0</v>
      </c>
      <c r="T240" s="131">
        <f>SUM(T241:T316)</f>
        <v>0</v>
      </c>
      <c r="AR240" s="125" t="s">
        <v>172</v>
      </c>
      <c r="AT240" s="132" t="s">
        <v>72</v>
      </c>
      <c r="AU240" s="132" t="s">
        <v>73</v>
      </c>
      <c r="AY240" s="125" t="s">
        <v>165</v>
      </c>
      <c r="BK240" s="133">
        <f>SUM(BK241:BK316)</f>
        <v>0</v>
      </c>
    </row>
    <row r="241" spans="2:65" s="1" customFormat="1" ht="37.9" customHeight="1" x14ac:dyDescent="0.2">
      <c r="B241" s="32"/>
      <c r="C241" s="136" t="s">
        <v>377</v>
      </c>
      <c r="D241" s="136" t="s">
        <v>167</v>
      </c>
      <c r="E241" s="137" t="s">
        <v>271</v>
      </c>
      <c r="F241" s="138" t="s">
        <v>272</v>
      </c>
      <c r="G241" s="139" t="s">
        <v>238</v>
      </c>
      <c r="H241" s="140">
        <v>351.95400000000001</v>
      </c>
      <c r="I241" s="141"/>
      <c r="J241" s="142">
        <f>ROUND(I241*H241,2)</f>
        <v>0</v>
      </c>
      <c r="K241" s="138" t="s">
        <v>171</v>
      </c>
      <c r="L241" s="32"/>
      <c r="M241" s="143" t="s">
        <v>1</v>
      </c>
      <c r="N241" s="144" t="s">
        <v>38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273</v>
      </c>
      <c r="AT241" s="147" t="s">
        <v>167</v>
      </c>
      <c r="AU241" s="147" t="s">
        <v>81</v>
      </c>
      <c r="AY241" s="17" t="s">
        <v>165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81</v>
      </c>
      <c r="BK241" s="148">
        <f>ROUND(I241*H241,2)</f>
        <v>0</v>
      </c>
      <c r="BL241" s="17" t="s">
        <v>273</v>
      </c>
      <c r="BM241" s="147" t="s">
        <v>1083</v>
      </c>
    </row>
    <row r="242" spans="2:65" s="1" customFormat="1" ht="68.25" x14ac:dyDescent="0.2">
      <c r="B242" s="32"/>
      <c r="D242" s="149" t="s">
        <v>174</v>
      </c>
      <c r="F242" s="150" t="s">
        <v>275</v>
      </c>
      <c r="I242" s="151"/>
      <c r="L242" s="32"/>
      <c r="M242" s="152"/>
      <c r="T242" s="56"/>
      <c r="AT242" s="17" t="s">
        <v>174</v>
      </c>
      <c r="AU242" s="17" t="s">
        <v>81</v>
      </c>
    </row>
    <row r="243" spans="2:65" s="15" customFormat="1" ht="22.5" x14ac:dyDescent="0.2">
      <c r="B243" s="184"/>
      <c r="D243" s="149" t="s">
        <v>176</v>
      </c>
      <c r="E243" s="185" t="s">
        <v>1</v>
      </c>
      <c r="F243" s="186" t="s">
        <v>1084</v>
      </c>
      <c r="H243" s="185" t="s">
        <v>1</v>
      </c>
      <c r="I243" s="187"/>
      <c r="L243" s="184"/>
      <c r="M243" s="188"/>
      <c r="T243" s="189"/>
      <c r="AT243" s="185" t="s">
        <v>176</v>
      </c>
      <c r="AU243" s="185" t="s">
        <v>81</v>
      </c>
      <c r="AV243" s="15" t="s">
        <v>81</v>
      </c>
      <c r="AW243" s="15" t="s">
        <v>30</v>
      </c>
      <c r="AX243" s="15" t="s">
        <v>73</v>
      </c>
      <c r="AY243" s="185" t="s">
        <v>165</v>
      </c>
    </row>
    <row r="244" spans="2:65" s="12" customFormat="1" x14ac:dyDescent="0.2">
      <c r="B244" s="153"/>
      <c r="D244" s="149" t="s">
        <v>176</v>
      </c>
      <c r="E244" s="154" t="s">
        <v>1</v>
      </c>
      <c r="F244" s="155" t="s">
        <v>1085</v>
      </c>
      <c r="H244" s="156">
        <v>106.5</v>
      </c>
      <c r="I244" s="157"/>
      <c r="L244" s="153"/>
      <c r="M244" s="158"/>
      <c r="T244" s="159"/>
      <c r="AT244" s="154" t="s">
        <v>176</v>
      </c>
      <c r="AU244" s="154" t="s">
        <v>81</v>
      </c>
      <c r="AV244" s="12" t="s">
        <v>83</v>
      </c>
      <c r="AW244" s="12" t="s">
        <v>30</v>
      </c>
      <c r="AX244" s="12" t="s">
        <v>73</v>
      </c>
      <c r="AY244" s="154" t="s">
        <v>165</v>
      </c>
    </row>
    <row r="245" spans="2:65" s="15" customFormat="1" ht="22.5" x14ac:dyDescent="0.2">
      <c r="B245" s="184"/>
      <c r="D245" s="149" t="s">
        <v>176</v>
      </c>
      <c r="E245" s="185" t="s">
        <v>1</v>
      </c>
      <c r="F245" s="186" t="s">
        <v>1086</v>
      </c>
      <c r="H245" s="185" t="s">
        <v>1</v>
      </c>
      <c r="I245" s="187"/>
      <c r="L245" s="184"/>
      <c r="M245" s="188"/>
      <c r="T245" s="189"/>
      <c r="AT245" s="185" t="s">
        <v>176</v>
      </c>
      <c r="AU245" s="185" t="s">
        <v>81</v>
      </c>
      <c r="AV245" s="15" t="s">
        <v>81</v>
      </c>
      <c r="AW245" s="15" t="s">
        <v>30</v>
      </c>
      <c r="AX245" s="15" t="s">
        <v>73</v>
      </c>
      <c r="AY245" s="185" t="s">
        <v>165</v>
      </c>
    </row>
    <row r="246" spans="2:65" s="12" customFormat="1" x14ac:dyDescent="0.2">
      <c r="B246" s="153"/>
      <c r="D246" s="149" t="s">
        <v>176</v>
      </c>
      <c r="E246" s="154" t="s">
        <v>1</v>
      </c>
      <c r="F246" s="155" t="s">
        <v>1087</v>
      </c>
      <c r="H246" s="156">
        <v>1.9</v>
      </c>
      <c r="I246" s="157"/>
      <c r="L246" s="153"/>
      <c r="M246" s="158"/>
      <c r="T246" s="159"/>
      <c r="AT246" s="154" t="s">
        <v>176</v>
      </c>
      <c r="AU246" s="154" t="s">
        <v>81</v>
      </c>
      <c r="AV246" s="12" t="s">
        <v>83</v>
      </c>
      <c r="AW246" s="12" t="s">
        <v>30</v>
      </c>
      <c r="AX246" s="12" t="s">
        <v>73</v>
      </c>
      <c r="AY246" s="154" t="s">
        <v>165</v>
      </c>
    </row>
    <row r="247" spans="2:65" s="15" customFormat="1" ht="22.5" x14ac:dyDescent="0.2">
      <c r="B247" s="184"/>
      <c r="D247" s="149" t="s">
        <v>176</v>
      </c>
      <c r="E247" s="185" t="s">
        <v>1</v>
      </c>
      <c r="F247" s="186" t="s">
        <v>1088</v>
      </c>
      <c r="H247" s="185" t="s">
        <v>1</v>
      </c>
      <c r="I247" s="187"/>
      <c r="L247" s="184"/>
      <c r="M247" s="188"/>
      <c r="T247" s="189"/>
      <c r="AT247" s="185" t="s">
        <v>176</v>
      </c>
      <c r="AU247" s="185" t="s">
        <v>81</v>
      </c>
      <c r="AV247" s="15" t="s">
        <v>81</v>
      </c>
      <c r="AW247" s="15" t="s">
        <v>30</v>
      </c>
      <c r="AX247" s="15" t="s">
        <v>73</v>
      </c>
      <c r="AY247" s="185" t="s">
        <v>165</v>
      </c>
    </row>
    <row r="248" spans="2:65" s="12" customFormat="1" x14ac:dyDescent="0.2">
      <c r="B248" s="153"/>
      <c r="D248" s="149" t="s">
        <v>176</v>
      </c>
      <c r="E248" s="154" t="s">
        <v>1</v>
      </c>
      <c r="F248" s="155" t="s">
        <v>1089</v>
      </c>
      <c r="H248" s="156">
        <v>65.076999999999998</v>
      </c>
      <c r="I248" s="157"/>
      <c r="L248" s="153"/>
      <c r="M248" s="158"/>
      <c r="T248" s="159"/>
      <c r="AT248" s="154" t="s">
        <v>176</v>
      </c>
      <c r="AU248" s="154" t="s">
        <v>81</v>
      </c>
      <c r="AV248" s="12" t="s">
        <v>83</v>
      </c>
      <c r="AW248" s="12" t="s">
        <v>30</v>
      </c>
      <c r="AX248" s="12" t="s">
        <v>73</v>
      </c>
      <c r="AY248" s="154" t="s">
        <v>165</v>
      </c>
    </row>
    <row r="249" spans="2:65" s="15" customFormat="1" x14ac:dyDescent="0.2">
      <c r="B249" s="184"/>
      <c r="D249" s="149" t="s">
        <v>176</v>
      </c>
      <c r="E249" s="185" t="s">
        <v>1</v>
      </c>
      <c r="F249" s="186" t="s">
        <v>1090</v>
      </c>
      <c r="H249" s="185" t="s">
        <v>1</v>
      </c>
      <c r="I249" s="187"/>
      <c r="L249" s="184"/>
      <c r="M249" s="188"/>
      <c r="T249" s="189"/>
      <c r="AT249" s="185" t="s">
        <v>176</v>
      </c>
      <c r="AU249" s="185" t="s">
        <v>81</v>
      </c>
      <c r="AV249" s="15" t="s">
        <v>81</v>
      </c>
      <c r="AW249" s="15" t="s">
        <v>30</v>
      </c>
      <c r="AX249" s="15" t="s">
        <v>73</v>
      </c>
      <c r="AY249" s="185" t="s">
        <v>165</v>
      </c>
    </row>
    <row r="250" spans="2:65" s="12" customFormat="1" x14ac:dyDescent="0.2">
      <c r="B250" s="153"/>
      <c r="D250" s="149" t="s">
        <v>176</v>
      </c>
      <c r="E250" s="154" t="s">
        <v>1</v>
      </c>
      <c r="F250" s="155" t="s">
        <v>983</v>
      </c>
      <c r="H250" s="156">
        <v>2.2000000000000002</v>
      </c>
      <c r="I250" s="157"/>
      <c r="L250" s="153"/>
      <c r="M250" s="158"/>
      <c r="T250" s="159"/>
      <c r="AT250" s="154" t="s">
        <v>176</v>
      </c>
      <c r="AU250" s="154" t="s">
        <v>81</v>
      </c>
      <c r="AV250" s="12" t="s">
        <v>83</v>
      </c>
      <c r="AW250" s="12" t="s">
        <v>30</v>
      </c>
      <c r="AX250" s="12" t="s">
        <v>73</v>
      </c>
      <c r="AY250" s="154" t="s">
        <v>165</v>
      </c>
    </row>
    <row r="251" spans="2:65" s="15" customFormat="1" ht="22.5" x14ac:dyDescent="0.2">
      <c r="B251" s="184"/>
      <c r="D251" s="149" t="s">
        <v>176</v>
      </c>
      <c r="E251" s="185" t="s">
        <v>1</v>
      </c>
      <c r="F251" s="186" t="s">
        <v>1091</v>
      </c>
      <c r="H251" s="185" t="s">
        <v>1</v>
      </c>
      <c r="I251" s="187"/>
      <c r="L251" s="184"/>
      <c r="M251" s="188"/>
      <c r="T251" s="189"/>
      <c r="AT251" s="185" t="s">
        <v>176</v>
      </c>
      <c r="AU251" s="185" t="s">
        <v>81</v>
      </c>
      <c r="AV251" s="15" t="s">
        <v>81</v>
      </c>
      <c r="AW251" s="15" t="s">
        <v>30</v>
      </c>
      <c r="AX251" s="15" t="s">
        <v>73</v>
      </c>
      <c r="AY251" s="185" t="s">
        <v>165</v>
      </c>
    </row>
    <row r="252" spans="2:65" s="12" customFormat="1" x14ac:dyDescent="0.2">
      <c r="B252" s="153"/>
      <c r="D252" s="149" t="s">
        <v>176</v>
      </c>
      <c r="E252" s="154" t="s">
        <v>1</v>
      </c>
      <c r="F252" s="155" t="s">
        <v>1092</v>
      </c>
      <c r="H252" s="156">
        <v>4.4000000000000004</v>
      </c>
      <c r="I252" s="157"/>
      <c r="L252" s="153"/>
      <c r="M252" s="158"/>
      <c r="T252" s="159"/>
      <c r="AT252" s="154" t="s">
        <v>176</v>
      </c>
      <c r="AU252" s="154" t="s">
        <v>81</v>
      </c>
      <c r="AV252" s="12" t="s">
        <v>83</v>
      </c>
      <c r="AW252" s="12" t="s">
        <v>30</v>
      </c>
      <c r="AX252" s="12" t="s">
        <v>73</v>
      </c>
      <c r="AY252" s="154" t="s">
        <v>165</v>
      </c>
    </row>
    <row r="253" spans="2:65" s="15" customFormat="1" ht="22.5" x14ac:dyDescent="0.2">
      <c r="B253" s="184"/>
      <c r="D253" s="149" t="s">
        <v>176</v>
      </c>
      <c r="E253" s="185" t="s">
        <v>1</v>
      </c>
      <c r="F253" s="186" t="s">
        <v>1093</v>
      </c>
      <c r="H253" s="185" t="s">
        <v>1</v>
      </c>
      <c r="I253" s="187"/>
      <c r="L253" s="184"/>
      <c r="M253" s="188"/>
      <c r="T253" s="189"/>
      <c r="AT253" s="185" t="s">
        <v>176</v>
      </c>
      <c r="AU253" s="185" t="s">
        <v>81</v>
      </c>
      <c r="AV253" s="15" t="s">
        <v>81</v>
      </c>
      <c r="AW253" s="15" t="s">
        <v>30</v>
      </c>
      <c r="AX253" s="15" t="s">
        <v>73</v>
      </c>
      <c r="AY253" s="185" t="s">
        <v>165</v>
      </c>
    </row>
    <row r="254" spans="2:65" s="12" customFormat="1" x14ac:dyDescent="0.2">
      <c r="B254" s="153"/>
      <c r="D254" s="149" t="s">
        <v>176</v>
      </c>
      <c r="E254" s="154" t="s">
        <v>1</v>
      </c>
      <c r="F254" s="155" t="s">
        <v>1094</v>
      </c>
      <c r="H254" s="156">
        <v>28.887</v>
      </c>
      <c r="I254" s="157"/>
      <c r="L254" s="153"/>
      <c r="M254" s="158"/>
      <c r="T254" s="159"/>
      <c r="AT254" s="154" t="s">
        <v>176</v>
      </c>
      <c r="AU254" s="154" t="s">
        <v>81</v>
      </c>
      <c r="AV254" s="12" t="s">
        <v>83</v>
      </c>
      <c r="AW254" s="12" t="s">
        <v>30</v>
      </c>
      <c r="AX254" s="12" t="s">
        <v>73</v>
      </c>
      <c r="AY254" s="154" t="s">
        <v>165</v>
      </c>
    </row>
    <row r="255" spans="2:65" s="15" customFormat="1" ht="22.5" x14ac:dyDescent="0.2">
      <c r="B255" s="184"/>
      <c r="D255" s="149" t="s">
        <v>176</v>
      </c>
      <c r="E255" s="185" t="s">
        <v>1</v>
      </c>
      <c r="F255" s="186" t="s">
        <v>1095</v>
      </c>
      <c r="H255" s="185" t="s">
        <v>1</v>
      </c>
      <c r="I255" s="187"/>
      <c r="L255" s="184"/>
      <c r="M255" s="188"/>
      <c r="T255" s="189"/>
      <c r="AT255" s="185" t="s">
        <v>176</v>
      </c>
      <c r="AU255" s="185" t="s">
        <v>81</v>
      </c>
      <c r="AV255" s="15" t="s">
        <v>81</v>
      </c>
      <c r="AW255" s="15" t="s">
        <v>30</v>
      </c>
      <c r="AX255" s="15" t="s">
        <v>73</v>
      </c>
      <c r="AY255" s="185" t="s">
        <v>165</v>
      </c>
    </row>
    <row r="256" spans="2:65" s="12" customFormat="1" x14ac:dyDescent="0.2">
      <c r="B256" s="153"/>
      <c r="D256" s="149" t="s">
        <v>176</v>
      </c>
      <c r="E256" s="154" t="s">
        <v>1</v>
      </c>
      <c r="F256" s="155" t="s">
        <v>1096</v>
      </c>
      <c r="H256" s="156">
        <v>35.076999999999998</v>
      </c>
      <c r="I256" s="157"/>
      <c r="L256" s="153"/>
      <c r="M256" s="158"/>
      <c r="T256" s="159"/>
      <c r="AT256" s="154" t="s">
        <v>176</v>
      </c>
      <c r="AU256" s="154" t="s">
        <v>81</v>
      </c>
      <c r="AV256" s="12" t="s">
        <v>83</v>
      </c>
      <c r="AW256" s="12" t="s">
        <v>30</v>
      </c>
      <c r="AX256" s="12" t="s">
        <v>73</v>
      </c>
      <c r="AY256" s="154" t="s">
        <v>165</v>
      </c>
    </row>
    <row r="257" spans="2:51" s="15" customFormat="1" ht="22.5" x14ac:dyDescent="0.2">
      <c r="B257" s="184"/>
      <c r="D257" s="149" t="s">
        <v>176</v>
      </c>
      <c r="E257" s="185" t="s">
        <v>1</v>
      </c>
      <c r="F257" s="186" t="s">
        <v>1097</v>
      </c>
      <c r="H257" s="185" t="s">
        <v>1</v>
      </c>
      <c r="I257" s="187"/>
      <c r="L257" s="184"/>
      <c r="M257" s="188"/>
      <c r="T257" s="189"/>
      <c r="AT257" s="185" t="s">
        <v>176</v>
      </c>
      <c r="AU257" s="185" t="s">
        <v>81</v>
      </c>
      <c r="AV257" s="15" t="s">
        <v>81</v>
      </c>
      <c r="AW257" s="15" t="s">
        <v>30</v>
      </c>
      <c r="AX257" s="15" t="s">
        <v>73</v>
      </c>
      <c r="AY257" s="185" t="s">
        <v>165</v>
      </c>
    </row>
    <row r="258" spans="2:51" s="12" customFormat="1" x14ac:dyDescent="0.2">
      <c r="B258" s="153"/>
      <c r="D258" s="149" t="s">
        <v>176</v>
      </c>
      <c r="E258" s="154" t="s">
        <v>1</v>
      </c>
      <c r="F258" s="155" t="s">
        <v>1098</v>
      </c>
      <c r="H258" s="156">
        <v>16.507000000000001</v>
      </c>
      <c r="I258" s="157"/>
      <c r="L258" s="153"/>
      <c r="M258" s="158"/>
      <c r="T258" s="159"/>
      <c r="AT258" s="154" t="s">
        <v>176</v>
      </c>
      <c r="AU258" s="154" t="s">
        <v>81</v>
      </c>
      <c r="AV258" s="12" t="s">
        <v>83</v>
      </c>
      <c r="AW258" s="12" t="s">
        <v>30</v>
      </c>
      <c r="AX258" s="12" t="s">
        <v>73</v>
      </c>
      <c r="AY258" s="154" t="s">
        <v>165</v>
      </c>
    </row>
    <row r="259" spans="2:51" s="15" customFormat="1" x14ac:dyDescent="0.2">
      <c r="B259" s="184"/>
      <c r="D259" s="149" t="s">
        <v>176</v>
      </c>
      <c r="E259" s="185" t="s">
        <v>1</v>
      </c>
      <c r="F259" s="186" t="s">
        <v>1099</v>
      </c>
      <c r="H259" s="185" t="s">
        <v>1</v>
      </c>
      <c r="I259" s="187"/>
      <c r="L259" s="184"/>
      <c r="M259" s="188"/>
      <c r="T259" s="189"/>
      <c r="AT259" s="185" t="s">
        <v>176</v>
      </c>
      <c r="AU259" s="185" t="s">
        <v>81</v>
      </c>
      <c r="AV259" s="15" t="s">
        <v>81</v>
      </c>
      <c r="AW259" s="15" t="s">
        <v>30</v>
      </c>
      <c r="AX259" s="15" t="s">
        <v>73</v>
      </c>
      <c r="AY259" s="185" t="s">
        <v>165</v>
      </c>
    </row>
    <row r="260" spans="2:51" s="12" customFormat="1" x14ac:dyDescent="0.2">
      <c r="B260" s="153"/>
      <c r="D260" s="149" t="s">
        <v>176</v>
      </c>
      <c r="E260" s="154" t="s">
        <v>1</v>
      </c>
      <c r="F260" s="155" t="s">
        <v>1100</v>
      </c>
      <c r="H260" s="156">
        <v>1.1220000000000001</v>
      </c>
      <c r="I260" s="157"/>
      <c r="L260" s="153"/>
      <c r="M260" s="158"/>
      <c r="T260" s="159"/>
      <c r="AT260" s="154" t="s">
        <v>176</v>
      </c>
      <c r="AU260" s="154" t="s">
        <v>81</v>
      </c>
      <c r="AV260" s="12" t="s">
        <v>83</v>
      </c>
      <c r="AW260" s="12" t="s">
        <v>30</v>
      </c>
      <c r="AX260" s="12" t="s">
        <v>73</v>
      </c>
      <c r="AY260" s="154" t="s">
        <v>165</v>
      </c>
    </row>
    <row r="261" spans="2:51" s="15" customFormat="1" ht="22.5" x14ac:dyDescent="0.2">
      <c r="B261" s="184"/>
      <c r="D261" s="149" t="s">
        <v>176</v>
      </c>
      <c r="E261" s="185" t="s">
        <v>1</v>
      </c>
      <c r="F261" s="186" t="s">
        <v>1101</v>
      </c>
      <c r="H261" s="185" t="s">
        <v>1</v>
      </c>
      <c r="I261" s="187"/>
      <c r="L261" s="184"/>
      <c r="M261" s="188"/>
      <c r="T261" s="189"/>
      <c r="AT261" s="185" t="s">
        <v>176</v>
      </c>
      <c r="AU261" s="185" t="s">
        <v>81</v>
      </c>
      <c r="AV261" s="15" t="s">
        <v>81</v>
      </c>
      <c r="AW261" s="15" t="s">
        <v>30</v>
      </c>
      <c r="AX261" s="15" t="s">
        <v>73</v>
      </c>
      <c r="AY261" s="185" t="s">
        <v>165</v>
      </c>
    </row>
    <row r="262" spans="2:51" s="12" customFormat="1" x14ac:dyDescent="0.2">
      <c r="B262" s="153"/>
      <c r="D262" s="149" t="s">
        <v>176</v>
      </c>
      <c r="E262" s="154" t="s">
        <v>1</v>
      </c>
      <c r="F262" s="155" t="s">
        <v>1102</v>
      </c>
      <c r="H262" s="156">
        <v>33.707999999999998</v>
      </c>
      <c r="I262" s="157"/>
      <c r="L262" s="153"/>
      <c r="M262" s="158"/>
      <c r="T262" s="159"/>
      <c r="AT262" s="154" t="s">
        <v>176</v>
      </c>
      <c r="AU262" s="154" t="s">
        <v>81</v>
      </c>
      <c r="AV262" s="12" t="s">
        <v>83</v>
      </c>
      <c r="AW262" s="12" t="s">
        <v>30</v>
      </c>
      <c r="AX262" s="12" t="s">
        <v>73</v>
      </c>
      <c r="AY262" s="154" t="s">
        <v>165</v>
      </c>
    </row>
    <row r="263" spans="2:51" s="15" customFormat="1" ht="33.75" x14ac:dyDescent="0.2">
      <c r="B263" s="184"/>
      <c r="D263" s="149" t="s">
        <v>176</v>
      </c>
      <c r="E263" s="185" t="s">
        <v>1</v>
      </c>
      <c r="F263" s="186" t="s">
        <v>1103</v>
      </c>
      <c r="H263" s="185" t="s">
        <v>1</v>
      </c>
      <c r="I263" s="187"/>
      <c r="L263" s="184"/>
      <c r="M263" s="188"/>
      <c r="T263" s="189"/>
      <c r="AT263" s="185" t="s">
        <v>176</v>
      </c>
      <c r="AU263" s="185" t="s">
        <v>81</v>
      </c>
      <c r="AV263" s="15" t="s">
        <v>81</v>
      </c>
      <c r="AW263" s="15" t="s">
        <v>30</v>
      </c>
      <c r="AX263" s="15" t="s">
        <v>73</v>
      </c>
      <c r="AY263" s="185" t="s">
        <v>165</v>
      </c>
    </row>
    <row r="264" spans="2:51" s="12" customFormat="1" x14ac:dyDescent="0.2">
      <c r="B264" s="153"/>
      <c r="D264" s="149" t="s">
        <v>176</v>
      </c>
      <c r="E264" s="154" t="s">
        <v>1</v>
      </c>
      <c r="F264" s="155" t="s">
        <v>1064</v>
      </c>
      <c r="H264" s="156">
        <v>1.26</v>
      </c>
      <c r="I264" s="157"/>
      <c r="L264" s="153"/>
      <c r="M264" s="158"/>
      <c r="T264" s="159"/>
      <c r="AT264" s="154" t="s">
        <v>176</v>
      </c>
      <c r="AU264" s="154" t="s">
        <v>81</v>
      </c>
      <c r="AV264" s="12" t="s">
        <v>83</v>
      </c>
      <c r="AW264" s="12" t="s">
        <v>30</v>
      </c>
      <c r="AX264" s="12" t="s">
        <v>73</v>
      </c>
      <c r="AY264" s="154" t="s">
        <v>165</v>
      </c>
    </row>
    <row r="265" spans="2:51" s="15" customFormat="1" ht="22.5" x14ac:dyDescent="0.2">
      <c r="B265" s="184"/>
      <c r="D265" s="149" t="s">
        <v>176</v>
      </c>
      <c r="E265" s="185" t="s">
        <v>1</v>
      </c>
      <c r="F265" s="186" t="s">
        <v>1104</v>
      </c>
      <c r="H265" s="185" t="s">
        <v>1</v>
      </c>
      <c r="I265" s="187"/>
      <c r="L265" s="184"/>
      <c r="M265" s="188"/>
      <c r="T265" s="189"/>
      <c r="AT265" s="185" t="s">
        <v>176</v>
      </c>
      <c r="AU265" s="185" t="s">
        <v>81</v>
      </c>
      <c r="AV265" s="15" t="s">
        <v>81</v>
      </c>
      <c r="AW265" s="15" t="s">
        <v>30</v>
      </c>
      <c r="AX265" s="15" t="s">
        <v>73</v>
      </c>
      <c r="AY265" s="185" t="s">
        <v>165</v>
      </c>
    </row>
    <row r="266" spans="2:51" s="12" customFormat="1" x14ac:dyDescent="0.2">
      <c r="B266" s="153"/>
      <c r="D266" s="149" t="s">
        <v>176</v>
      </c>
      <c r="E266" s="154" t="s">
        <v>1</v>
      </c>
      <c r="F266" s="155" t="s">
        <v>1105</v>
      </c>
      <c r="H266" s="156">
        <v>55.280999999999999</v>
      </c>
      <c r="I266" s="157"/>
      <c r="L266" s="153"/>
      <c r="M266" s="158"/>
      <c r="T266" s="159"/>
      <c r="AT266" s="154" t="s">
        <v>176</v>
      </c>
      <c r="AU266" s="154" t="s">
        <v>81</v>
      </c>
      <c r="AV266" s="12" t="s">
        <v>83</v>
      </c>
      <c r="AW266" s="12" t="s">
        <v>30</v>
      </c>
      <c r="AX266" s="12" t="s">
        <v>73</v>
      </c>
      <c r="AY266" s="154" t="s">
        <v>165</v>
      </c>
    </row>
    <row r="267" spans="2:51" s="15" customFormat="1" x14ac:dyDescent="0.2">
      <c r="B267" s="184"/>
      <c r="D267" s="149" t="s">
        <v>176</v>
      </c>
      <c r="E267" s="185" t="s">
        <v>1</v>
      </c>
      <c r="F267" s="186" t="s">
        <v>1106</v>
      </c>
      <c r="H267" s="185" t="s">
        <v>1</v>
      </c>
      <c r="I267" s="187"/>
      <c r="L267" s="184"/>
      <c r="M267" s="188"/>
      <c r="T267" s="189"/>
      <c r="AT267" s="185" t="s">
        <v>176</v>
      </c>
      <c r="AU267" s="185" t="s">
        <v>81</v>
      </c>
      <c r="AV267" s="15" t="s">
        <v>81</v>
      </c>
      <c r="AW267" s="15" t="s">
        <v>30</v>
      </c>
      <c r="AX267" s="15" t="s">
        <v>73</v>
      </c>
      <c r="AY267" s="185" t="s">
        <v>165</v>
      </c>
    </row>
    <row r="268" spans="2:51" s="15" customFormat="1" ht="22.5" x14ac:dyDescent="0.2">
      <c r="B268" s="184"/>
      <c r="D268" s="149" t="s">
        <v>176</v>
      </c>
      <c r="E268" s="185" t="s">
        <v>1</v>
      </c>
      <c r="F268" s="186" t="s">
        <v>1016</v>
      </c>
      <c r="H268" s="185" t="s">
        <v>1</v>
      </c>
      <c r="I268" s="187"/>
      <c r="L268" s="184"/>
      <c r="M268" s="188"/>
      <c r="T268" s="189"/>
      <c r="AT268" s="185" t="s">
        <v>176</v>
      </c>
      <c r="AU268" s="185" t="s">
        <v>81</v>
      </c>
      <c r="AV268" s="15" t="s">
        <v>81</v>
      </c>
      <c r="AW268" s="15" t="s">
        <v>30</v>
      </c>
      <c r="AX268" s="15" t="s">
        <v>73</v>
      </c>
      <c r="AY268" s="185" t="s">
        <v>165</v>
      </c>
    </row>
    <row r="269" spans="2:51" s="12" customFormat="1" x14ac:dyDescent="0.2">
      <c r="B269" s="153"/>
      <c r="D269" s="149" t="s">
        <v>176</v>
      </c>
      <c r="E269" s="154" t="s">
        <v>1</v>
      </c>
      <c r="F269" s="155" t="s">
        <v>1107</v>
      </c>
      <c r="H269" s="156">
        <v>1.2999999999999999E-2</v>
      </c>
      <c r="I269" s="157"/>
      <c r="L269" s="153"/>
      <c r="M269" s="158"/>
      <c r="T269" s="159"/>
      <c r="AT269" s="154" t="s">
        <v>176</v>
      </c>
      <c r="AU269" s="154" t="s">
        <v>81</v>
      </c>
      <c r="AV269" s="12" t="s">
        <v>83</v>
      </c>
      <c r="AW269" s="12" t="s">
        <v>30</v>
      </c>
      <c r="AX269" s="12" t="s">
        <v>73</v>
      </c>
      <c r="AY269" s="154" t="s">
        <v>165</v>
      </c>
    </row>
    <row r="270" spans="2:51" s="15" customFormat="1" ht="22.5" x14ac:dyDescent="0.2">
      <c r="B270" s="184"/>
      <c r="D270" s="149" t="s">
        <v>176</v>
      </c>
      <c r="E270" s="185" t="s">
        <v>1</v>
      </c>
      <c r="F270" s="186" t="s">
        <v>1017</v>
      </c>
      <c r="H270" s="185" t="s">
        <v>1</v>
      </c>
      <c r="I270" s="187"/>
      <c r="L270" s="184"/>
      <c r="M270" s="188"/>
      <c r="T270" s="189"/>
      <c r="AT270" s="185" t="s">
        <v>176</v>
      </c>
      <c r="AU270" s="185" t="s">
        <v>81</v>
      </c>
      <c r="AV270" s="15" t="s">
        <v>81</v>
      </c>
      <c r="AW270" s="15" t="s">
        <v>30</v>
      </c>
      <c r="AX270" s="15" t="s">
        <v>73</v>
      </c>
      <c r="AY270" s="185" t="s">
        <v>165</v>
      </c>
    </row>
    <row r="271" spans="2:51" s="12" customFormat="1" x14ac:dyDescent="0.2">
      <c r="B271" s="153"/>
      <c r="D271" s="149" t="s">
        <v>176</v>
      </c>
      <c r="E271" s="154" t="s">
        <v>1</v>
      </c>
      <c r="F271" s="155" t="s">
        <v>1108</v>
      </c>
      <c r="H271" s="156">
        <v>2.1999999999999999E-2</v>
      </c>
      <c r="I271" s="157"/>
      <c r="L271" s="153"/>
      <c r="M271" s="158"/>
      <c r="T271" s="159"/>
      <c r="AT271" s="154" t="s">
        <v>176</v>
      </c>
      <c r="AU271" s="154" t="s">
        <v>81</v>
      </c>
      <c r="AV271" s="12" t="s">
        <v>83</v>
      </c>
      <c r="AW271" s="12" t="s">
        <v>30</v>
      </c>
      <c r="AX271" s="12" t="s">
        <v>73</v>
      </c>
      <c r="AY271" s="154" t="s">
        <v>165</v>
      </c>
    </row>
    <row r="272" spans="2:51" s="13" customFormat="1" x14ac:dyDescent="0.2">
      <c r="B272" s="160"/>
      <c r="D272" s="149" t="s">
        <v>176</v>
      </c>
      <c r="E272" s="161" t="s">
        <v>1</v>
      </c>
      <c r="F272" s="162" t="s">
        <v>189</v>
      </c>
      <c r="H272" s="163">
        <v>351.95400000000001</v>
      </c>
      <c r="I272" s="164"/>
      <c r="L272" s="160"/>
      <c r="M272" s="165"/>
      <c r="T272" s="166"/>
      <c r="AT272" s="161" t="s">
        <v>176</v>
      </c>
      <c r="AU272" s="161" t="s">
        <v>81</v>
      </c>
      <c r="AV272" s="13" t="s">
        <v>172</v>
      </c>
      <c r="AW272" s="13" t="s">
        <v>30</v>
      </c>
      <c r="AX272" s="13" t="s">
        <v>81</v>
      </c>
      <c r="AY272" s="161" t="s">
        <v>165</v>
      </c>
    </row>
    <row r="273" spans="2:65" s="1" customFormat="1" ht="44.25" customHeight="1" x14ac:dyDescent="0.2">
      <c r="B273" s="32"/>
      <c r="C273" s="136" t="s">
        <v>382</v>
      </c>
      <c r="D273" s="136" t="s">
        <v>167</v>
      </c>
      <c r="E273" s="137" t="s">
        <v>279</v>
      </c>
      <c r="F273" s="138" t="s">
        <v>280</v>
      </c>
      <c r="G273" s="139" t="s">
        <v>238</v>
      </c>
      <c r="H273" s="140">
        <v>357.82100000000003</v>
      </c>
      <c r="I273" s="141"/>
      <c r="J273" s="142">
        <f>ROUND(I273*H273,2)</f>
        <v>0</v>
      </c>
      <c r="K273" s="138" t="s">
        <v>171</v>
      </c>
      <c r="L273" s="32"/>
      <c r="M273" s="143" t="s">
        <v>1</v>
      </c>
      <c r="N273" s="144" t="s">
        <v>38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273</v>
      </c>
      <c r="AT273" s="147" t="s">
        <v>167</v>
      </c>
      <c r="AU273" s="147" t="s">
        <v>81</v>
      </c>
      <c r="AY273" s="17" t="s">
        <v>165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81</v>
      </c>
      <c r="BK273" s="148">
        <f>ROUND(I273*H273,2)</f>
        <v>0</v>
      </c>
      <c r="BL273" s="17" t="s">
        <v>273</v>
      </c>
      <c r="BM273" s="147" t="s">
        <v>1109</v>
      </c>
    </row>
    <row r="274" spans="2:65" s="1" customFormat="1" ht="68.25" x14ac:dyDescent="0.2">
      <c r="B274" s="32"/>
      <c r="D274" s="149" t="s">
        <v>174</v>
      </c>
      <c r="F274" s="150" t="s">
        <v>282</v>
      </c>
      <c r="I274" s="151"/>
      <c r="L274" s="32"/>
      <c r="M274" s="152"/>
      <c r="T274" s="56"/>
      <c r="AT274" s="17" t="s">
        <v>174</v>
      </c>
      <c r="AU274" s="17" t="s">
        <v>81</v>
      </c>
    </row>
    <row r="275" spans="2:65" s="15" customFormat="1" ht="22.5" x14ac:dyDescent="0.2">
      <c r="B275" s="184"/>
      <c r="D275" s="149" t="s">
        <v>176</v>
      </c>
      <c r="E275" s="185" t="s">
        <v>1</v>
      </c>
      <c r="F275" s="186" t="s">
        <v>1110</v>
      </c>
      <c r="H275" s="185" t="s">
        <v>1</v>
      </c>
      <c r="I275" s="187"/>
      <c r="L275" s="184"/>
      <c r="M275" s="188"/>
      <c r="T275" s="189"/>
      <c r="AT275" s="185" t="s">
        <v>176</v>
      </c>
      <c r="AU275" s="185" t="s">
        <v>81</v>
      </c>
      <c r="AV275" s="15" t="s">
        <v>81</v>
      </c>
      <c r="AW275" s="15" t="s">
        <v>30</v>
      </c>
      <c r="AX275" s="15" t="s">
        <v>73</v>
      </c>
      <c r="AY275" s="185" t="s">
        <v>165</v>
      </c>
    </row>
    <row r="276" spans="2:65" s="12" customFormat="1" x14ac:dyDescent="0.2">
      <c r="B276" s="153"/>
      <c r="D276" s="149" t="s">
        <v>176</v>
      </c>
      <c r="E276" s="154" t="s">
        <v>1</v>
      </c>
      <c r="F276" s="155" t="s">
        <v>1111</v>
      </c>
      <c r="H276" s="156">
        <v>2.2000000000000002</v>
      </c>
      <c r="I276" s="157"/>
      <c r="L276" s="153"/>
      <c r="M276" s="158"/>
      <c r="T276" s="159"/>
      <c r="AT276" s="154" t="s">
        <v>176</v>
      </c>
      <c r="AU276" s="154" t="s">
        <v>81</v>
      </c>
      <c r="AV276" s="12" t="s">
        <v>83</v>
      </c>
      <c r="AW276" s="12" t="s">
        <v>30</v>
      </c>
      <c r="AX276" s="12" t="s">
        <v>73</v>
      </c>
      <c r="AY276" s="154" t="s">
        <v>165</v>
      </c>
    </row>
    <row r="277" spans="2:65" s="15" customFormat="1" ht="22.5" x14ac:dyDescent="0.2">
      <c r="B277" s="184"/>
      <c r="D277" s="149" t="s">
        <v>176</v>
      </c>
      <c r="E277" s="185" t="s">
        <v>1</v>
      </c>
      <c r="F277" s="186" t="s">
        <v>1112</v>
      </c>
      <c r="H277" s="185" t="s">
        <v>1</v>
      </c>
      <c r="I277" s="187"/>
      <c r="L277" s="184"/>
      <c r="M277" s="188"/>
      <c r="T277" s="189"/>
      <c r="AT277" s="185" t="s">
        <v>176</v>
      </c>
      <c r="AU277" s="185" t="s">
        <v>81</v>
      </c>
      <c r="AV277" s="15" t="s">
        <v>81</v>
      </c>
      <c r="AW277" s="15" t="s">
        <v>30</v>
      </c>
      <c r="AX277" s="15" t="s">
        <v>73</v>
      </c>
      <c r="AY277" s="185" t="s">
        <v>165</v>
      </c>
    </row>
    <row r="278" spans="2:65" s="12" customFormat="1" x14ac:dyDescent="0.2">
      <c r="B278" s="153"/>
      <c r="D278" s="149" t="s">
        <v>176</v>
      </c>
      <c r="E278" s="154" t="s">
        <v>1</v>
      </c>
      <c r="F278" s="155" t="s">
        <v>1113</v>
      </c>
      <c r="H278" s="156">
        <v>4.4000000000000004</v>
      </c>
      <c r="I278" s="157"/>
      <c r="L278" s="153"/>
      <c r="M278" s="158"/>
      <c r="T278" s="159"/>
      <c r="AT278" s="154" t="s">
        <v>176</v>
      </c>
      <c r="AU278" s="154" t="s">
        <v>81</v>
      </c>
      <c r="AV278" s="12" t="s">
        <v>83</v>
      </c>
      <c r="AW278" s="12" t="s">
        <v>30</v>
      </c>
      <c r="AX278" s="12" t="s">
        <v>73</v>
      </c>
      <c r="AY278" s="154" t="s">
        <v>165</v>
      </c>
    </row>
    <row r="279" spans="2:65" s="15" customFormat="1" ht="22.5" x14ac:dyDescent="0.2">
      <c r="B279" s="184"/>
      <c r="D279" s="149" t="s">
        <v>176</v>
      </c>
      <c r="E279" s="185" t="s">
        <v>1</v>
      </c>
      <c r="F279" s="186" t="s">
        <v>1114</v>
      </c>
      <c r="H279" s="185" t="s">
        <v>1</v>
      </c>
      <c r="I279" s="187"/>
      <c r="L279" s="184"/>
      <c r="M279" s="188"/>
      <c r="T279" s="189"/>
      <c r="AT279" s="185" t="s">
        <v>176</v>
      </c>
      <c r="AU279" s="185" t="s">
        <v>81</v>
      </c>
      <c r="AV279" s="15" t="s">
        <v>81</v>
      </c>
      <c r="AW279" s="15" t="s">
        <v>30</v>
      </c>
      <c r="AX279" s="15" t="s">
        <v>73</v>
      </c>
      <c r="AY279" s="185" t="s">
        <v>165</v>
      </c>
    </row>
    <row r="280" spans="2:65" s="12" customFormat="1" x14ac:dyDescent="0.2">
      <c r="B280" s="153"/>
      <c r="D280" s="149" t="s">
        <v>176</v>
      </c>
      <c r="E280" s="154" t="s">
        <v>1</v>
      </c>
      <c r="F280" s="155" t="s">
        <v>1094</v>
      </c>
      <c r="H280" s="156">
        <v>28.887</v>
      </c>
      <c r="I280" s="157"/>
      <c r="L280" s="153"/>
      <c r="M280" s="158"/>
      <c r="T280" s="159"/>
      <c r="AT280" s="154" t="s">
        <v>176</v>
      </c>
      <c r="AU280" s="154" t="s">
        <v>81</v>
      </c>
      <c r="AV280" s="12" t="s">
        <v>83</v>
      </c>
      <c r="AW280" s="12" t="s">
        <v>30</v>
      </c>
      <c r="AX280" s="12" t="s">
        <v>73</v>
      </c>
      <c r="AY280" s="154" t="s">
        <v>165</v>
      </c>
    </row>
    <row r="281" spans="2:65" s="15" customFormat="1" ht="22.5" x14ac:dyDescent="0.2">
      <c r="B281" s="184"/>
      <c r="D281" s="149" t="s">
        <v>176</v>
      </c>
      <c r="E281" s="185" t="s">
        <v>1</v>
      </c>
      <c r="F281" s="186" t="s">
        <v>1115</v>
      </c>
      <c r="H281" s="185" t="s">
        <v>1</v>
      </c>
      <c r="I281" s="187"/>
      <c r="L281" s="184"/>
      <c r="M281" s="188"/>
      <c r="T281" s="189"/>
      <c r="AT281" s="185" t="s">
        <v>176</v>
      </c>
      <c r="AU281" s="185" t="s">
        <v>81</v>
      </c>
      <c r="AV281" s="15" t="s">
        <v>81</v>
      </c>
      <c r="AW281" s="15" t="s">
        <v>30</v>
      </c>
      <c r="AX281" s="15" t="s">
        <v>73</v>
      </c>
      <c r="AY281" s="185" t="s">
        <v>165</v>
      </c>
    </row>
    <row r="282" spans="2:65" s="12" customFormat="1" x14ac:dyDescent="0.2">
      <c r="B282" s="153"/>
      <c r="D282" s="149" t="s">
        <v>176</v>
      </c>
      <c r="E282" s="154" t="s">
        <v>1</v>
      </c>
      <c r="F282" s="155" t="s">
        <v>1096</v>
      </c>
      <c r="H282" s="156">
        <v>35.076999999999998</v>
      </c>
      <c r="I282" s="157"/>
      <c r="L282" s="153"/>
      <c r="M282" s="158"/>
      <c r="T282" s="159"/>
      <c r="AT282" s="154" t="s">
        <v>176</v>
      </c>
      <c r="AU282" s="154" t="s">
        <v>81</v>
      </c>
      <c r="AV282" s="12" t="s">
        <v>83</v>
      </c>
      <c r="AW282" s="12" t="s">
        <v>30</v>
      </c>
      <c r="AX282" s="12" t="s">
        <v>73</v>
      </c>
      <c r="AY282" s="154" t="s">
        <v>165</v>
      </c>
    </row>
    <row r="283" spans="2:65" s="15" customFormat="1" ht="22.5" x14ac:dyDescent="0.2">
      <c r="B283" s="184"/>
      <c r="D283" s="149" t="s">
        <v>176</v>
      </c>
      <c r="E283" s="185" t="s">
        <v>1</v>
      </c>
      <c r="F283" s="186" t="s">
        <v>1116</v>
      </c>
      <c r="H283" s="185" t="s">
        <v>1</v>
      </c>
      <c r="I283" s="187"/>
      <c r="L283" s="184"/>
      <c r="M283" s="188"/>
      <c r="T283" s="189"/>
      <c r="AT283" s="185" t="s">
        <v>176</v>
      </c>
      <c r="AU283" s="185" t="s">
        <v>81</v>
      </c>
      <c r="AV283" s="15" t="s">
        <v>81</v>
      </c>
      <c r="AW283" s="15" t="s">
        <v>30</v>
      </c>
      <c r="AX283" s="15" t="s">
        <v>73</v>
      </c>
      <c r="AY283" s="185" t="s">
        <v>165</v>
      </c>
    </row>
    <row r="284" spans="2:65" s="12" customFormat="1" x14ac:dyDescent="0.2">
      <c r="B284" s="153"/>
      <c r="D284" s="149" t="s">
        <v>176</v>
      </c>
      <c r="E284" s="154" t="s">
        <v>1</v>
      </c>
      <c r="F284" s="155" t="s">
        <v>1098</v>
      </c>
      <c r="H284" s="156">
        <v>16.507000000000001</v>
      </c>
      <c r="I284" s="157"/>
      <c r="L284" s="153"/>
      <c r="M284" s="158"/>
      <c r="T284" s="159"/>
      <c r="AT284" s="154" t="s">
        <v>176</v>
      </c>
      <c r="AU284" s="154" t="s">
        <v>81</v>
      </c>
      <c r="AV284" s="12" t="s">
        <v>83</v>
      </c>
      <c r="AW284" s="12" t="s">
        <v>30</v>
      </c>
      <c r="AX284" s="12" t="s">
        <v>73</v>
      </c>
      <c r="AY284" s="154" t="s">
        <v>165</v>
      </c>
    </row>
    <row r="285" spans="2:65" s="15" customFormat="1" ht="22.5" x14ac:dyDescent="0.2">
      <c r="B285" s="184"/>
      <c r="D285" s="149" t="s">
        <v>176</v>
      </c>
      <c r="E285" s="185" t="s">
        <v>1</v>
      </c>
      <c r="F285" s="186" t="s">
        <v>1117</v>
      </c>
      <c r="H285" s="185" t="s">
        <v>1</v>
      </c>
      <c r="I285" s="187"/>
      <c r="L285" s="184"/>
      <c r="M285" s="188"/>
      <c r="T285" s="189"/>
      <c r="AT285" s="185" t="s">
        <v>176</v>
      </c>
      <c r="AU285" s="185" t="s">
        <v>81</v>
      </c>
      <c r="AV285" s="15" t="s">
        <v>81</v>
      </c>
      <c r="AW285" s="15" t="s">
        <v>30</v>
      </c>
      <c r="AX285" s="15" t="s">
        <v>73</v>
      </c>
      <c r="AY285" s="185" t="s">
        <v>165</v>
      </c>
    </row>
    <row r="286" spans="2:65" s="12" customFormat="1" x14ac:dyDescent="0.2">
      <c r="B286" s="153"/>
      <c r="D286" s="149" t="s">
        <v>176</v>
      </c>
      <c r="E286" s="154" t="s">
        <v>1</v>
      </c>
      <c r="F286" s="155" t="s">
        <v>1118</v>
      </c>
      <c r="H286" s="156">
        <v>1.1220000000000001</v>
      </c>
      <c r="I286" s="157"/>
      <c r="L286" s="153"/>
      <c r="M286" s="158"/>
      <c r="T286" s="159"/>
      <c r="AT286" s="154" t="s">
        <v>176</v>
      </c>
      <c r="AU286" s="154" t="s">
        <v>81</v>
      </c>
      <c r="AV286" s="12" t="s">
        <v>83</v>
      </c>
      <c r="AW286" s="12" t="s">
        <v>30</v>
      </c>
      <c r="AX286" s="12" t="s">
        <v>73</v>
      </c>
      <c r="AY286" s="154" t="s">
        <v>165</v>
      </c>
    </row>
    <row r="287" spans="2:65" s="15" customFormat="1" ht="22.5" x14ac:dyDescent="0.2">
      <c r="B287" s="184"/>
      <c r="D287" s="149" t="s">
        <v>176</v>
      </c>
      <c r="E287" s="185" t="s">
        <v>1</v>
      </c>
      <c r="F287" s="186" t="s">
        <v>1119</v>
      </c>
      <c r="H287" s="185" t="s">
        <v>1</v>
      </c>
      <c r="I287" s="187"/>
      <c r="L287" s="184"/>
      <c r="M287" s="188"/>
      <c r="T287" s="189"/>
      <c r="AT287" s="185" t="s">
        <v>176</v>
      </c>
      <c r="AU287" s="185" t="s">
        <v>81</v>
      </c>
      <c r="AV287" s="15" t="s">
        <v>81</v>
      </c>
      <c r="AW287" s="15" t="s">
        <v>30</v>
      </c>
      <c r="AX287" s="15" t="s">
        <v>73</v>
      </c>
      <c r="AY287" s="185" t="s">
        <v>165</v>
      </c>
    </row>
    <row r="288" spans="2:65" s="12" customFormat="1" x14ac:dyDescent="0.2">
      <c r="B288" s="153"/>
      <c r="D288" s="149" t="s">
        <v>176</v>
      </c>
      <c r="E288" s="154" t="s">
        <v>1</v>
      </c>
      <c r="F288" s="155" t="s">
        <v>1120</v>
      </c>
      <c r="H288" s="156">
        <v>101.124</v>
      </c>
      <c r="I288" s="157"/>
      <c r="L288" s="153"/>
      <c r="M288" s="158"/>
      <c r="T288" s="159"/>
      <c r="AT288" s="154" t="s">
        <v>176</v>
      </c>
      <c r="AU288" s="154" t="s">
        <v>81</v>
      </c>
      <c r="AV288" s="12" t="s">
        <v>83</v>
      </c>
      <c r="AW288" s="12" t="s">
        <v>30</v>
      </c>
      <c r="AX288" s="12" t="s">
        <v>73</v>
      </c>
      <c r="AY288" s="154" t="s">
        <v>165</v>
      </c>
    </row>
    <row r="289" spans="2:65" s="15" customFormat="1" ht="33.75" x14ac:dyDescent="0.2">
      <c r="B289" s="184"/>
      <c r="D289" s="149" t="s">
        <v>176</v>
      </c>
      <c r="E289" s="185" t="s">
        <v>1</v>
      </c>
      <c r="F289" s="186" t="s">
        <v>1121</v>
      </c>
      <c r="H289" s="185" t="s">
        <v>1</v>
      </c>
      <c r="I289" s="187"/>
      <c r="L289" s="184"/>
      <c r="M289" s="188"/>
      <c r="T289" s="189"/>
      <c r="AT289" s="185" t="s">
        <v>176</v>
      </c>
      <c r="AU289" s="185" t="s">
        <v>81</v>
      </c>
      <c r="AV289" s="15" t="s">
        <v>81</v>
      </c>
      <c r="AW289" s="15" t="s">
        <v>30</v>
      </c>
      <c r="AX289" s="15" t="s">
        <v>73</v>
      </c>
      <c r="AY289" s="185" t="s">
        <v>165</v>
      </c>
    </row>
    <row r="290" spans="2:65" s="12" customFormat="1" x14ac:dyDescent="0.2">
      <c r="B290" s="153"/>
      <c r="D290" s="149" t="s">
        <v>176</v>
      </c>
      <c r="E290" s="154" t="s">
        <v>1</v>
      </c>
      <c r="F290" s="155" t="s">
        <v>1122</v>
      </c>
      <c r="H290" s="156">
        <v>2.52</v>
      </c>
      <c r="I290" s="157"/>
      <c r="L290" s="153"/>
      <c r="M290" s="158"/>
      <c r="T290" s="159"/>
      <c r="AT290" s="154" t="s">
        <v>176</v>
      </c>
      <c r="AU290" s="154" t="s">
        <v>81</v>
      </c>
      <c r="AV290" s="12" t="s">
        <v>83</v>
      </c>
      <c r="AW290" s="12" t="s">
        <v>30</v>
      </c>
      <c r="AX290" s="12" t="s">
        <v>73</v>
      </c>
      <c r="AY290" s="154" t="s">
        <v>165</v>
      </c>
    </row>
    <row r="291" spans="2:65" s="15" customFormat="1" ht="22.5" x14ac:dyDescent="0.2">
      <c r="B291" s="184"/>
      <c r="D291" s="149" t="s">
        <v>176</v>
      </c>
      <c r="E291" s="185" t="s">
        <v>1</v>
      </c>
      <c r="F291" s="186" t="s">
        <v>1123</v>
      </c>
      <c r="H291" s="185" t="s">
        <v>1</v>
      </c>
      <c r="I291" s="187"/>
      <c r="L291" s="184"/>
      <c r="M291" s="188"/>
      <c r="T291" s="189"/>
      <c r="AT291" s="185" t="s">
        <v>176</v>
      </c>
      <c r="AU291" s="185" t="s">
        <v>81</v>
      </c>
      <c r="AV291" s="15" t="s">
        <v>81</v>
      </c>
      <c r="AW291" s="15" t="s">
        <v>30</v>
      </c>
      <c r="AX291" s="15" t="s">
        <v>73</v>
      </c>
      <c r="AY291" s="185" t="s">
        <v>165</v>
      </c>
    </row>
    <row r="292" spans="2:65" s="12" customFormat="1" x14ac:dyDescent="0.2">
      <c r="B292" s="153"/>
      <c r="D292" s="149" t="s">
        <v>176</v>
      </c>
      <c r="E292" s="154" t="s">
        <v>1</v>
      </c>
      <c r="F292" s="155" t="s">
        <v>1124</v>
      </c>
      <c r="H292" s="156">
        <v>165.84299999999999</v>
      </c>
      <c r="I292" s="157"/>
      <c r="L292" s="153"/>
      <c r="M292" s="158"/>
      <c r="T292" s="159"/>
      <c r="AT292" s="154" t="s">
        <v>176</v>
      </c>
      <c r="AU292" s="154" t="s">
        <v>81</v>
      </c>
      <c r="AV292" s="12" t="s">
        <v>83</v>
      </c>
      <c r="AW292" s="12" t="s">
        <v>30</v>
      </c>
      <c r="AX292" s="12" t="s">
        <v>73</v>
      </c>
      <c r="AY292" s="154" t="s">
        <v>165</v>
      </c>
    </row>
    <row r="293" spans="2:65" s="15" customFormat="1" ht="22.5" x14ac:dyDescent="0.2">
      <c r="B293" s="184"/>
      <c r="D293" s="149" t="s">
        <v>176</v>
      </c>
      <c r="E293" s="185" t="s">
        <v>1</v>
      </c>
      <c r="F293" s="186" t="s">
        <v>1125</v>
      </c>
      <c r="H293" s="185" t="s">
        <v>1</v>
      </c>
      <c r="I293" s="187"/>
      <c r="L293" s="184"/>
      <c r="M293" s="188"/>
      <c r="T293" s="189"/>
      <c r="AT293" s="185" t="s">
        <v>176</v>
      </c>
      <c r="AU293" s="185" t="s">
        <v>81</v>
      </c>
      <c r="AV293" s="15" t="s">
        <v>81</v>
      </c>
      <c r="AW293" s="15" t="s">
        <v>30</v>
      </c>
      <c r="AX293" s="15" t="s">
        <v>73</v>
      </c>
      <c r="AY293" s="185" t="s">
        <v>165</v>
      </c>
    </row>
    <row r="294" spans="2:65" s="15" customFormat="1" ht="22.5" x14ac:dyDescent="0.2">
      <c r="B294" s="184"/>
      <c r="D294" s="149" t="s">
        <v>176</v>
      </c>
      <c r="E294" s="185" t="s">
        <v>1</v>
      </c>
      <c r="F294" s="186" t="s">
        <v>1016</v>
      </c>
      <c r="H294" s="185" t="s">
        <v>1</v>
      </c>
      <c r="I294" s="187"/>
      <c r="L294" s="184"/>
      <c r="M294" s="188"/>
      <c r="T294" s="189"/>
      <c r="AT294" s="185" t="s">
        <v>176</v>
      </c>
      <c r="AU294" s="185" t="s">
        <v>81</v>
      </c>
      <c r="AV294" s="15" t="s">
        <v>81</v>
      </c>
      <c r="AW294" s="15" t="s">
        <v>30</v>
      </c>
      <c r="AX294" s="15" t="s">
        <v>73</v>
      </c>
      <c r="AY294" s="185" t="s">
        <v>165</v>
      </c>
    </row>
    <row r="295" spans="2:65" s="12" customFormat="1" x14ac:dyDescent="0.2">
      <c r="B295" s="153"/>
      <c r="D295" s="149" t="s">
        <v>176</v>
      </c>
      <c r="E295" s="154" t="s">
        <v>1</v>
      </c>
      <c r="F295" s="155" t="s">
        <v>1126</v>
      </c>
      <c r="H295" s="156">
        <v>5.0999999999999997E-2</v>
      </c>
      <c r="I295" s="157"/>
      <c r="L295" s="153"/>
      <c r="M295" s="158"/>
      <c r="T295" s="159"/>
      <c r="AT295" s="154" t="s">
        <v>176</v>
      </c>
      <c r="AU295" s="154" t="s">
        <v>81</v>
      </c>
      <c r="AV295" s="12" t="s">
        <v>83</v>
      </c>
      <c r="AW295" s="12" t="s">
        <v>30</v>
      </c>
      <c r="AX295" s="12" t="s">
        <v>73</v>
      </c>
      <c r="AY295" s="154" t="s">
        <v>165</v>
      </c>
    </row>
    <row r="296" spans="2:65" s="15" customFormat="1" ht="22.5" x14ac:dyDescent="0.2">
      <c r="B296" s="184"/>
      <c r="D296" s="149" t="s">
        <v>176</v>
      </c>
      <c r="E296" s="185" t="s">
        <v>1</v>
      </c>
      <c r="F296" s="186" t="s">
        <v>1017</v>
      </c>
      <c r="H296" s="185" t="s">
        <v>1</v>
      </c>
      <c r="I296" s="187"/>
      <c r="L296" s="184"/>
      <c r="M296" s="188"/>
      <c r="T296" s="189"/>
      <c r="AT296" s="185" t="s">
        <v>176</v>
      </c>
      <c r="AU296" s="185" t="s">
        <v>81</v>
      </c>
      <c r="AV296" s="15" t="s">
        <v>81</v>
      </c>
      <c r="AW296" s="15" t="s">
        <v>30</v>
      </c>
      <c r="AX296" s="15" t="s">
        <v>73</v>
      </c>
      <c r="AY296" s="185" t="s">
        <v>165</v>
      </c>
    </row>
    <row r="297" spans="2:65" s="12" customFormat="1" x14ac:dyDescent="0.2">
      <c r="B297" s="153"/>
      <c r="D297" s="149" t="s">
        <v>176</v>
      </c>
      <c r="E297" s="154" t="s">
        <v>1</v>
      </c>
      <c r="F297" s="155" t="s">
        <v>1127</v>
      </c>
      <c r="H297" s="156">
        <v>0.09</v>
      </c>
      <c r="I297" s="157"/>
      <c r="L297" s="153"/>
      <c r="M297" s="158"/>
      <c r="T297" s="159"/>
      <c r="AT297" s="154" t="s">
        <v>176</v>
      </c>
      <c r="AU297" s="154" t="s">
        <v>81</v>
      </c>
      <c r="AV297" s="12" t="s">
        <v>83</v>
      </c>
      <c r="AW297" s="12" t="s">
        <v>30</v>
      </c>
      <c r="AX297" s="12" t="s">
        <v>73</v>
      </c>
      <c r="AY297" s="154" t="s">
        <v>165</v>
      </c>
    </row>
    <row r="298" spans="2:65" s="13" customFormat="1" x14ac:dyDescent="0.2">
      <c r="B298" s="160"/>
      <c r="D298" s="149" t="s">
        <v>176</v>
      </c>
      <c r="E298" s="161" t="s">
        <v>1</v>
      </c>
      <c r="F298" s="162" t="s">
        <v>189</v>
      </c>
      <c r="H298" s="163">
        <v>357.82099999999997</v>
      </c>
      <c r="I298" s="164"/>
      <c r="L298" s="160"/>
      <c r="M298" s="165"/>
      <c r="T298" s="166"/>
      <c r="AT298" s="161" t="s">
        <v>176</v>
      </c>
      <c r="AU298" s="161" t="s">
        <v>81</v>
      </c>
      <c r="AV298" s="13" t="s">
        <v>172</v>
      </c>
      <c r="AW298" s="13" t="s">
        <v>30</v>
      </c>
      <c r="AX298" s="13" t="s">
        <v>81</v>
      </c>
      <c r="AY298" s="161" t="s">
        <v>165</v>
      </c>
    </row>
    <row r="299" spans="2:65" s="1" customFormat="1" ht="49.15" customHeight="1" x14ac:dyDescent="0.2">
      <c r="B299" s="32"/>
      <c r="C299" s="136" t="s">
        <v>388</v>
      </c>
      <c r="D299" s="136" t="s">
        <v>167</v>
      </c>
      <c r="E299" s="137" t="s">
        <v>362</v>
      </c>
      <c r="F299" s="138" t="s">
        <v>363</v>
      </c>
      <c r="G299" s="139" t="s">
        <v>238</v>
      </c>
      <c r="H299" s="140">
        <v>12.48</v>
      </c>
      <c r="I299" s="141"/>
      <c r="J299" s="142">
        <f>ROUND(I299*H299,2)</f>
        <v>0</v>
      </c>
      <c r="K299" s="138" t="s">
        <v>171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273</v>
      </c>
      <c r="AT299" s="147" t="s">
        <v>167</v>
      </c>
      <c r="AU299" s="147" t="s">
        <v>81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273</v>
      </c>
      <c r="BM299" s="147" t="s">
        <v>1128</v>
      </c>
    </row>
    <row r="300" spans="2:65" s="1" customFormat="1" ht="68.25" x14ac:dyDescent="0.2">
      <c r="B300" s="32"/>
      <c r="D300" s="149" t="s">
        <v>174</v>
      </c>
      <c r="F300" s="150" t="s">
        <v>365</v>
      </c>
      <c r="I300" s="151"/>
      <c r="L300" s="32"/>
      <c r="M300" s="152"/>
      <c r="T300" s="56"/>
      <c r="AT300" s="17" t="s">
        <v>174</v>
      </c>
      <c r="AU300" s="17" t="s">
        <v>81</v>
      </c>
    </row>
    <row r="301" spans="2:65" s="15" customFormat="1" ht="22.5" x14ac:dyDescent="0.2">
      <c r="B301" s="184"/>
      <c r="D301" s="149" t="s">
        <v>176</v>
      </c>
      <c r="E301" s="185" t="s">
        <v>1</v>
      </c>
      <c r="F301" s="186" t="s">
        <v>1129</v>
      </c>
      <c r="H301" s="185" t="s">
        <v>1</v>
      </c>
      <c r="I301" s="187"/>
      <c r="L301" s="184"/>
      <c r="M301" s="188"/>
      <c r="T301" s="189"/>
      <c r="AT301" s="185" t="s">
        <v>176</v>
      </c>
      <c r="AU301" s="185" t="s">
        <v>81</v>
      </c>
      <c r="AV301" s="15" t="s">
        <v>81</v>
      </c>
      <c r="AW301" s="15" t="s">
        <v>30</v>
      </c>
      <c r="AX301" s="15" t="s">
        <v>73</v>
      </c>
      <c r="AY301" s="185" t="s">
        <v>165</v>
      </c>
    </row>
    <row r="302" spans="2:65" s="12" customFormat="1" x14ac:dyDescent="0.2">
      <c r="B302" s="153"/>
      <c r="D302" s="149" t="s">
        <v>176</v>
      </c>
      <c r="E302" s="154" t="s">
        <v>1</v>
      </c>
      <c r="F302" s="155" t="s">
        <v>1130</v>
      </c>
      <c r="H302" s="156">
        <v>3.5640000000000001</v>
      </c>
      <c r="I302" s="157"/>
      <c r="L302" s="153"/>
      <c r="M302" s="158"/>
      <c r="T302" s="159"/>
      <c r="AT302" s="154" t="s">
        <v>176</v>
      </c>
      <c r="AU302" s="154" t="s">
        <v>81</v>
      </c>
      <c r="AV302" s="12" t="s">
        <v>83</v>
      </c>
      <c r="AW302" s="12" t="s">
        <v>30</v>
      </c>
      <c r="AX302" s="12" t="s">
        <v>73</v>
      </c>
      <c r="AY302" s="154" t="s">
        <v>165</v>
      </c>
    </row>
    <row r="303" spans="2:65" s="15" customFormat="1" x14ac:dyDescent="0.2">
      <c r="B303" s="184"/>
      <c r="D303" s="149" t="s">
        <v>176</v>
      </c>
      <c r="E303" s="185" t="s">
        <v>1</v>
      </c>
      <c r="F303" s="186" t="s">
        <v>1131</v>
      </c>
      <c r="H303" s="185" t="s">
        <v>1</v>
      </c>
      <c r="I303" s="187"/>
      <c r="L303" s="184"/>
      <c r="M303" s="188"/>
      <c r="T303" s="189"/>
      <c r="AT303" s="185" t="s">
        <v>176</v>
      </c>
      <c r="AU303" s="185" t="s">
        <v>81</v>
      </c>
      <c r="AV303" s="15" t="s">
        <v>81</v>
      </c>
      <c r="AW303" s="15" t="s">
        <v>30</v>
      </c>
      <c r="AX303" s="15" t="s">
        <v>73</v>
      </c>
      <c r="AY303" s="185" t="s">
        <v>165</v>
      </c>
    </row>
    <row r="304" spans="2:65" s="12" customFormat="1" x14ac:dyDescent="0.2">
      <c r="B304" s="153"/>
      <c r="D304" s="149" t="s">
        <v>176</v>
      </c>
      <c r="E304" s="154" t="s">
        <v>1</v>
      </c>
      <c r="F304" s="155" t="s">
        <v>1132</v>
      </c>
      <c r="H304" s="156">
        <v>9.1999999999999998E-2</v>
      </c>
      <c r="I304" s="157"/>
      <c r="L304" s="153"/>
      <c r="M304" s="158"/>
      <c r="T304" s="159"/>
      <c r="AT304" s="154" t="s">
        <v>176</v>
      </c>
      <c r="AU304" s="154" t="s">
        <v>81</v>
      </c>
      <c r="AV304" s="12" t="s">
        <v>83</v>
      </c>
      <c r="AW304" s="12" t="s">
        <v>30</v>
      </c>
      <c r="AX304" s="12" t="s">
        <v>73</v>
      </c>
      <c r="AY304" s="154" t="s">
        <v>165</v>
      </c>
    </row>
    <row r="305" spans="2:65" s="15" customFormat="1" ht="22.5" x14ac:dyDescent="0.2">
      <c r="B305" s="184"/>
      <c r="D305" s="149" t="s">
        <v>176</v>
      </c>
      <c r="E305" s="185" t="s">
        <v>1</v>
      </c>
      <c r="F305" s="186" t="s">
        <v>1133</v>
      </c>
      <c r="H305" s="185" t="s">
        <v>1</v>
      </c>
      <c r="I305" s="187"/>
      <c r="L305" s="184"/>
      <c r="M305" s="188"/>
      <c r="T305" s="189"/>
      <c r="AT305" s="185" t="s">
        <v>176</v>
      </c>
      <c r="AU305" s="185" t="s">
        <v>81</v>
      </c>
      <c r="AV305" s="15" t="s">
        <v>81</v>
      </c>
      <c r="AW305" s="15" t="s">
        <v>30</v>
      </c>
      <c r="AX305" s="15" t="s">
        <v>73</v>
      </c>
      <c r="AY305" s="185" t="s">
        <v>165</v>
      </c>
    </row>
    <row r="306" spans="2:65" s="12" customFormat="1" x14ac:dyDescent="0.2">
      <c r="B306" s="153"/>
      <c r="D306" s="149" t="s">
        <v>176</v>
      </c>
      <c r="E306" s="154" t="s">
        <v>1</v>
      </c>
      <c r="F306" s="155" t="s">
        <v>1134</v>
      </c>
      <c r="H306" s="156">
        <v>1.2</v>
      </c>
      <c r="I306" s="157"/>
      <c r="L306" s="153"/>
      <c r="M306" s="158"/>
      <c r="T306" s="159"/>
      <c r="AT306" s="154" t="s">
        <v>176</v>
      </c>
      <c r="AU306" s="154" t="s">
        <v>81</v>
      </c>
      <c r="AV306" s="12" t="s">
        <v>83</v>
      </c>
      <c r="AW306" s="12" t="s">
        <v>30</v>
      </c>
      <c r="AX306" s="12" t="s">
        <v>73</v>
      </c>
      <c r="AY306" s="154" t="s">
        <v>165</v>
      </c>
    </row>
    <row r="307" spans="2:65" s="15" customFormat="1" x14ac:dyDescent="0.2">
      <c r="B307" s="184"/>
      <c r="D307" s="149" t="s">
        <v>176</v>
      </c>
      <c r="E307" s="185" t="s">
        <v>1</v>
      </c>
      <c r="F307" s="186" t="s">
        <v>1135</v>
      </c>
      <c r="H307" s="185" t="s">
        <v>1</v>
      </c>
      <c r="I307" s="187"/>
      <c r="L307" s="184"/>
      <c r="M307" s="188"/>
      <c r="T307" s="189"/>
      <c r="AT307" s="185" t="s">
        <v>176</v>
      </c>
      <c r="AU307" s="185" t="s">
        <v>81</v>
      </c>
      <c r="AV307" s="15" t="s">
        <v>81</v>
      </c>
      <c r="AW307" s="15" t="s">
        <v>30</v>
      </c>
      <c r="AX307" s="15" t="s">
        <v>73</v>
      </c>
      <c r="AY307" s="185" t="s">
        <v>165</v>
      </c>
    </row>
    <row r="308" spans="2:65" s="12" customFormat="1" x14ac:dyDescent="0.2">
      <c r="B308" s="153"/>
      <c r="D308" s="149" t="s">
        <v>176</v>
      </c>
      <c r="E308" s="154" t="s">
        <v>1</v>
      </c>
      <c r="F308" s="155" t="s">
        <v>1136</v>
      </c>
      <c r="H308" s="156">
        <v>7.6239999999999997</v>
      </c>
      <c r="I308" s="157"/>
      <c r="L308" s="153"/>
      <c r="M308" s="158"/>
      <c r="T308" s="159"/>
      <c r="AT308" s="154" t="s">
        <v>176</v>
      </c>
      <c r="AU308" s="154" t="s">
        <v>81</v>
      </c>
      <c r="AV308" s="12" t="s">
        <v>83</v>
      </c>
      <c r="AW308" s="12" t="s">
        <v>30</v>
      </c>
      <c r="AX308" s="12" t="s">
        <v>73</v>
      </c>
      <c r="AY308" s="154" t="s">
        <v>165</v>
      </c>
    </row>
    <row r="309" spans="2:65" s="13" customFormat="1" x14ac:dyDescent="0.2">
      <c r="B309" s="160"/>
      <c r="D309" s="149" t="s">
        <v>176</v>
      </c>
      <c r="E309" s="161" t="s">
        <v>1</v>
      </c>
      <c r="F309" s="162" t="s">
        <v>189</v>
      </c>
      <c r="H309" s="163">
        <v>12.48</v>
      </c>
      <c r="I309" s="164"/>
      <c r="L309" s="160"/>
      <c r="M309" s="165"/>
      <c r="T309" s="166"/>
      <c r="AT309" s="161" t="s">
        <v>176</v>
      </c>
      <c r="AU309" s="161" t="s">
        <v>81</v>
      </c>
      <c r="AV309" s="13" t="s">
        <v>172</v>
      </c>
      <c r="AW309" s="13" t="s">
        <v>30</v>
      </c>
      <c r="AX309" s="13" t="s">
        <v>81</v>
      </c>
      <c r="AY309" s="161" t="s">
        <v>165</v>
      </c>
    </row>
    <row r="310" spans="2:65" s="1" customFormat="1" ht="55.5" customHeight="1" x14ac:dyDescent="0.2">
      <c r="B310" s="32"/>
      <c r="C310" s="136" t="s">
        <v>394</v>
      </c>
      <c r="D310" s="136" t="s">
        <v>167</v>
      </c>
      <c r="E310" s="137" t="s">
        <v>478</v>
      </c>
      <c r="F310" s="138" t="s">
        <v>479</v>
      </c>
      <c r="G310" s="139" t="s">
        <v>238</v>
      </c>
      <c r="H310" s="140">
        <v>335.548</v>
      </c>
      <c r="I310" s="141"/>
      <c r="J310" s="142">
        <f>ROUND(I310*H310,2)</f>
        <v>0</v>
      </c>
      <c r="K310" s="138" t="s">
        <v>171</v>
      </c>
      <c r="L310" s="32"/>
      <c r="M310" s="143" t="s">
        <v>1</v>
      </c>
      <c r="N310" s="144" t="s">
        <v>38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273</v>
      </c>
      <c r="AT310" s="147" t="s">
        <v>167</v>
      </c>
      <c r="AU310" s="147" t="s">
        <v>81</v>
      </c>
      <c r="AY310" s="17" t="s">
        <v>165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81</v>
      </c>
      <c r="BK310" s="148">
        <f>ROUND(I310*H310,2)</f>
        <v>0</v>
      </c>
      <c r="BL310" s="17" t="s">
        <v>273</v>
      </c>
      <c r="BM310" s="147" t="s">
        <v>1137</v>
      </c>
    </row>
    <row r="311" spans="2:65" s="1" customFormat="1" ht="78" x14ac:dyDescent="0.2">
      <c r="B311" s="32"/>
      <c r="D311" s="149" t="s">
        <v>174</v>
      </c>
      <c r="F311" s="150" t="s">
        <v>481</v>
      </c>
      <c r="I311" s="151"/>
      <c r="L311" s="32"/>
      <c r="M311" s="152"/>
      <c r="T311" s="56"/>
      <c r="AT311" s="17" t="s">
        <v>174</v>
      </c>
      <c r="AU311" s="17" t="s">
        <v>81</v>
      </c>
    </row>
    <row r="312" spans="2:65" s="15" customFormat="1" x14ac:dyDescent="0.2">
      <c r="B312" s="184"/>
      <c r="D312" s="149" t="s">
        <v>176</v>
      </c>
      <c r="E312" s="185" t="s">
        <v>1</v>
      </c>
      <c r="F312" s="186" t="s">
        <v>1135</v>
      </c>
      <c r="H312" s="185" t="s">
        <v>1</v>
      </c>
      <c r="I312" s="187"/>
      <c r="L312" s="184"/>
      <c r="M312" s="188"/>
      <c r="T312" s="189"/>
      <c r="AT312" s="185" t="s">
        <v>176</v>
      </c>
      <c r="AU312" s="185" t="s">
        <v>81</v>
      </c>
      <c r="AV312" s="15" t="s">
        <v>81</v>
      </c>
      <c r="AW312" s="15" t="s">
        <v>30</v>
      </c>
      <c r="AX312" s="15" t="s">
        <v>73</v>
      </c>
      <c r="AY312" s="185" t="s">
        <v>165</v>
      </c>
    </row>
    <row r="313" spans="2:65" s="12" customFormat="1" x14ac:dyDescent="0.2">
      <c r="B313" s="153"/>
      <c r="D313" s="149" t="s">
        <v>176</v>
      </c>
      <c r="E313" s="154" t="s">
        <v>1</v>
      </c>
      <c r="F313" s="155" t="s">
        <v>1138</v>
      </c>
      <c r="H313" s="156">
        <v>335.45600000000002</v>
      </c>
      <c r="I313" s="157"/>
      <c r="L313" s="153"/>
      <c r="M313" s="158"/>
      <c r="T313" s="159"/>
      <c r="AT313" s="154" t="s">
        <v>176</v>
      </c>
      <c r="AU313" s="154" t="s">
        <v>81</v>
      </c>
      <c r="AV313" s="12" t="s">
        <v>83</v>
      </c>
      <c r="AW313" s="12" t="s">
        <v>30</v>
      </c>
      <c r="AX313" s="12" t="s">
        <v>73</v>
      </c>
      <c r="AY313" s="154" t="s">
        <v>165</v>
      </c>
    </row>
    <row r="314" spans="2:65" s="15" customFormat="1" x14ac:dyDescent="0.2">
      <c r="B314" s="184"/>
      <c r="D314" s="149" t="s">
        <v>176</v>
      </c>
      <c r="E314" s="185" t="s">
        <v>1</v>
      </c>
      <c r="F314" s="186" t="s">
        <v>1139</v>
      </c>
      <c r="H314" s="185" t="s">
        <v>1</v>
      </c>
      <c r="I314" s="187"/>
      <c r="L314" s="184"/>
      <c r="M314" s="188"/>
      <c r="T314" s="189"/>
      <c r="AT314" s="185" t="s">
        <v>176</v>
      </c>
      <c r="AU314" s="185" t="s">
        <v>81</v>
      </c>
      <c r="AV314" s="15" t="s">
        <v>81</v>
      </c>
      <c r="AW314" s="15" t="s">
        <v>30</v>
      </c>
      <c r="AX314" s="15" t="s">
        <v>73</v>
      </c>
      <c r="AY314" s="185" t="s">
        <v>165</v>
      </c>
    </row>
    <row r="315" spans="2:65" s="12" customFormat="1" x14ac:dyDescent="0.2">
      <c r="B315" s="153"/>
      <c r="D315" s="149" t="s">
        <v>176</v>
      </c>
      <c r="E315" s="154" t="s">
        <v>1</v>
      </c>
      <c r="F315" s="155" t="s">
        <v>1132</v>
      </c>
      <c r="H315" s="156">
        <v>9.1999999999999998E-2</v>
      </c>
      <c r="I315" s="157"/>
      <c r="L315" s="153"/>
      <c r="M315" s="158"/>
      <c r="T315" s="159"/>
      <c r="AT315" s="154" t="s">
        <v>176</v>
      </c>
      <c r="AU315" s="154" t="s">
        <v>81</v>
      </c>
      <c r="AV315" s="12" t="s">
        <v>83</v>
      </c>
      <c r="AW315" s="12" t="s">
        <v>30</v>
      </c>
      <c r="AX315" s="12" t="s">
        <v>73</v>
      </c>
      <c r="AY315" s="154" t="s">
        <v>165</v>
      </c>
    </row>
    <row r="316" spans="2:65" s="13" customFormat="1" x14ac:dyDescent="0.2">
      <c r="B316" s="160"/>
      <c r="D316" s="149" t="s">
        <v>176</v>
      </c>
      <c r="E316" s="161" t="s">
        <v>1</v>
      </c>
      <c r="F316" s="162" t="s">
        <v>189</v>
      </c>
      <c r="H316" s="163">
        <v>335.548</v>
      </c>
      <c r="I316" s="164"/>
      <c r="L316" s="160"/>
      <c r="M316" s="190"/>
      <c r="N316" s="191"/>
      <c r="O316" s="191"/>
      <c r="P316" s="191"/>
      <c r="Q316" s="191"/>
      <c r="R316" s="191"/>
      <c r="S316" s="191"/>
      <c r="T316" s="192"/>
      <c r="AT316" s="161" t="s">
        <v>176</v>
      </c>
      <c r="AU316" s="161" t="s">
        <v>81</v>
      </c>
      <c r="AV316" s="13" t="s">
        <v>172</v>
      </c>
      <c r="AW316" s="13" t="s">
        <v>30</v>
      </c>
      <c r="AX316" s="13" t="s">
        <v>81</v>
      </c>
      <c r="AY316" s="161" t="s">
        <v>165</v>
      </c>
    </row>
    <row r="317" spans="2:65" s="1" customFormat="1" ht="6.95" customHeight="1" x14ac:dyDescent="0.2">
      <c r="B317" s="44"/>
      <c r="C317" s="45"/>
      <c r="D317" s="45"/>
      <c r="E317" s="45"/>
      <c r="F317" s="45"/>
      <c r="G317" s="45"/>
      <c r="H317" s="45"/>
      <c r="I317" s="45"/>
      <c r="J317" s="45"/>
      <c r="K317" s="45"/>
      <c r="L317" s="32"/>
    </row>
  </sheetData>
  <sheetProtection algorithmName="SHA-512" hashValue="jS4ci3IuIeVjn0I22N4SmVrHVshW0s78Ib3iA78YMw0gx3DwqcBHxSjil1TBt0IsqZV1o1CkQd8Fn01o1OkUwQ==" saltValue="NtE8VC+UuFbMxVV3KNnHc7DaDZw0bmMleEgmwe86GsIKSw4J0vJ8DaKSnQEfGuFBIEWCTSPj67N5m4wS+yrOKA==" spinCount="100000" sheet="1" objects="1" scenarios="1" formatColumns="0" formatRows="0" autoFilter="0"/>
  <autoFilter ref="C118:K316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9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1140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ROUND(J119,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ROUND((SUM(BE119:BE289)),  2)</f>
        <v>0</v>
      </c>
      <c r="I33" s="96">
        <v>0.21</v>
      </c>
      <c r="J33" s="86">
        <f>ROUND(((SUM(BE119:BE289))*I33),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ROUND((SUM(BF119:BF289)),  2)</f>
        <v>0</v>
      </c>
      <c r="I34" s="96">
        <v>0.12</v>
      </c>
      <c r="J34" s="86">
        <f>ROUND(((SUM(BF119:BF289))*I34),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ROUND((SUM(BG119:BG289)),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ROUND((SUM(BH119:BH289)),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ROUND((SUM(BI119:BI289)),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01-13-02 - Železniční přejezd P2815, evid. km 15,178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J119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899999999999999" customHeight="1" x14ac:dyDescent="0.2">
      <c r="B98" s="112"/>
      <c r="D98" s="113" t="s">
        <v>147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8" customFormat="1" ht="24.95" customHeight="1" x14ac:dyDescent="0.2">
      <c r="B99" s="108"/>
      <c r="D99" s="109" t="s">
        <v>590</v>
      </c>
      <c r="E99" s="110"/>
      <c r="F99" s="110"/>
      <c r="G99" s="110"/>
      <c r="H99" s="110"/>
      <c r="I99" s="110"/>
      <c r="J99" s="111">
        <f>J234</f>
        <v>0</v>
      </c>
      <c r="L99" s="108"/>
    </row>
    <row r="100" spans="2:12" s="1" customFormat="1" ht="21.75" customHeight="1" x14ac:dyDescent="0.2">
      <c r="B100" s="32"/>
      <c r="L100" s="32"/>
    </row>
    <row r="101" spans="2:12" s="1" customFormat="1" ht="6.95" customHeight="1" x14ac:dyDescent="0.2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 x14ac:dyDescent="0.2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 x14ac:dyDescent="0.2">
      <c r="B106" s="32"/>
      <c r="C106" s="21" t="s">
        <v>150</v>
      </c>
      <c r="L106" s="32"/>
    </row>
    <row r="107" spans="2:12" s="1" customFormat="1" ht="6.95" customHeight="1" x14ac:dyDescent="0.2">
      <c r="B107" s="32"/>
      <c r="L107" s="32"/>
    </row>
    <row r="108" spans="2:12" s="1" customFormat="1" ht="12" customHeight="1" x14ac:dyDescent="0.2">
      <c r="B108" s="32"/>
      <c r="C108" s="27" t="s">
        <v>16</v>
      </c>
      <c r="L108" s="32"/>
    </row>
    <row r="109" spans="2:12" s="1" customFormat="1" ht="26.25" customHeight="1" x14ac:dyDescent="0.2">
      <c r="B109" s="32"/>
      <c r="E109" s="254" t="str">
        <f>E7</f>
        <v>Prostá rekonstrukce trati v úseku Chrastava - Hrádek nad Nisou (ÚOŽI)_24.02.2025_v.8</v>
      </c>
      <c r="F109" s="255"/>
      <c r="G109" s="255"/>
      <c r="H109" s="255"/>
      <c r="L109" s="32"/>
    </row>
    <row r="110" spans="2:12" s="1" customFormat="1" ht="12" customHeight="1" x14ac:dyDescent="0.2">
      <c r="B110" s="32"/>
      <c r="C110" s="27" t="s">
        <v>138</v>
      </c>
      <c r="L110" s="32"/>
    </row>
    <row r="111" spans="2:12" s="1" customFormat="1" ht="16.5" customHeight="1" x14ac:dyDescent="0.2">
      <c r="B111" s="32"/>
      <c r="E111" s="251" t="str">
        <f>E9</f>
        <v>SO 01-13-02 - Železniční přejezd P2815, evid. km 15,178</v>
      </c>
      <c r="F111" s="253"/>
      <c r="G111" s="253"/>
      <c r="H111" s="253"/>
      <c r="L111" s="32"/>
    </row>
    <row r="112" spans="2:12" s="1" customFormat="1" ht="6.95" customHeight="1" x14ac:dyDescent="0.2">
      <c r="B112" s="32"/>
      <c r="L112" s="32"/>
    </row>
    <row r="113" spans="2:65" s="1" customFormat="1" ht="12" customHeight="1" x14ac:dyDescent="0.2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24. 1. 2025</v>
      </c>
      <c r="L113" s="32"/>
    </row>
    <row r="114" spans="2:65" s="1" customFormat="1" ht="6.95" customHeight="1" x14ac:dyDescent="0.2">
      <c r="B114" s="32"/>
      <c r="L114" s="32"/>
    </row>
    <row r="115" spans="2:65" s="1" customFormat="1" ht="15.2" customHeight="1" x14ac:dyDescent="0.2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 x14ac:dyDescent="0.2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 x14ac:dyDescent="0.2">
      <c r="B117" s="32"/>
      <c r="L117" s="32"/>
    </row>
    <row r="118" spans="2:65" s="10" customFormat="1" ht="29.25" customHeight="1" x14ac:dyDescent="0.2">
      <c r="B118" s="116"/>
      <c r="C118" s="117" t="s">
        <v>151</v>
      </c>
      <c r="D118" s="118" t="s">
        <v>58</v>
      </c>
      <c r="E118" s="118" t="s">
        <v>54</v>
      </c>
      <c r="F118" s="118" t="s">
        <v>55</v>
      </c>
      <c r="G118" s="118" t="s">
        <v>152</v>
      </c>
      <c r="H118" s="118" t="s">
        <v>153</v>
      </c>
      <c r="I118" s="118" t="s">
        <v>154</v>
      </c>
      <c r="J118" s="118" t="s">
        <v>142</v>
      </c>
      <c r="K118" s="119" t="s">
        <v>155</v>
      </c>
      <c r="L118" s="116"/>
      <c r="M118" s="59" t="s">
        <v>1</v>
      </c>
      <c r="N118" s="60" t="s">
        <v>37</v>
      </c>
      <c r="O118" s="60" t="s">
        <v>156</v>
      </c>
      <c r="P118" s="60" t="s">
        <v>157</v>
      </c>
      <c r="Q118" s="60" t="s">
        <v>158</v>
      </c>
      <c r="R118" s="60" t="s">
        <v>159</v>
      </c>
      <c r="S118" s="60" t="s">
        <v>160</v>
      </c>
      <c r="T118" s="61" t="s">
        <v>161</v>
      </c>
    </row>
    <row r="119" spans="2:65" s="1" customFormat="1" ht="22.9" customHeight="1" x14ac:dyDescent="0.25">
      <c r="B119" s="32"/>
      <c r="C119" s="64" t="s">
        <v>162</v>
      </c>
      <c r="J119" s="120">
        <f>BK119</f>
        <v>0</v>
      </c>
      <c r="L119" s="32"/>
      <c r="M119" s="62"/>
      <c r="N119" s="53"/>
      <c r="O119" s="53"/>
      <c r="P119" s="121">
        <f>P120+P234</f>
        <v>0</v>
      </c>
      <c r="Q119" s="53"/>
      <c r="R119" s="121">
        <f>R120+R234</f>
        <v>53.926706999999993</v>
      </c>
      <c r="S119" s="53"/>
      <c r="T119" s="122">
        <f>T120+T234</f>
        <v>0</v>
      </c>
      <c r="AT119" s="17" t="s">
        <v>72</v>
      </c>
      <c r="AU119" s="17" t="s">
        <v>144</v>
      </c>
      <c r="BK119" s="123">
        <f>BK120+BK234</f>
        <v>0</v>
      </c>
    </row>
    <row r="120" spans="2:65" s="11" customFormat="1" ht="25.9" customHeight="1" x14ac:dyDescent="0.2">
      <c r="B120" s="124"/>
      <c r="D120" s="125" t="s">
        <v>72</v>
      </c>
      <c r="E120" s="126" t="s">
        <v>163</v>
      </c>
      <c r="F120" s="126" t="s">
        <v>164</v>
      </c>
      <c r="I120" s="127"/>
      <c r="J120" s="128">
        <f>BK120</f>
        <v>0</v>
      </c>
      <c r="L120" s="124"/>
      <c r="M120" s="129"/>
      <c r="P120" s="130">
        <f>P121</f>
        <v>0</v>
      </c>
      <c r="R120" s="130">
        <f>R121</f>
        <v>53.926706999999993</v>
      </c>
      <c r="T120" s="131">
        <f>T121</f>
        <v>0</v>
      </c>
      <c r="AR120" s="125" t="s">
        <v>81</v>
      </c>
      <c r="AT120" s="132" t="s">
        <v>72</v>
      </c>
      <c r="AU120" s="132" t="s">
        <v>73</v>
      </c>
      <c r="AY120" s="125" t="s">
        <v>165</v>
      </c>
      <c r="BK120" s="133">
        <f>BK121</f>
        <v>0</v>
      </c>
    </row>
    <row r="121" spans="2:65" s="11" customFormat="1" ht="22.9" customHeight="1" x14ac:dyDescent="0.2">
      <c r="B121" s="124"/>
      <c r="D121" s="125" t="s">
        <v>72</v>
      </c>
      <c r="E121" s="134" t="s">
        <v>196</v>
      </c>
      <c r="F121" s="134" t="s">
        <v>220</v>
      </c>
      <c r="I121" s="127"/>
      <c r="J121" s="135">
        <f>BK121</f>
        <v>0</v>
      </c>
      <c r="L121" s="124"/>
      <c r="M121" s="129"/>
      <c r="P121" s="130">
        <f>SUM(P122:P233)</f>
        <v>0</v>
      </c>
      <c r="R121" s="130">
        <f>SUM(R122:R233)</f>
        <v>53.926706999999993</v>
      </c>
      <c r="T121" s="131">
        <f>SUM(T122:T233)</f>
        <v>0</v>
      </c>
      <c r="AR121" s="125" t="s">
        <v>81</v>
      </c>
      <c r="AT121" s="132" t="s">
        <v>72</v>
      </c>
      <c r="AU121" s="132" t="s">
        <v>81</v>
      </c>
      <c r="AY121" s="125" t="s">
        <v>165</v>
      </c>
      <c r="BK121" s="133">
        <f>SUM(BK122:BK233)</f>
        <v>0</v>
      </c>
    </row>
    <row r="122" spans="2:65" s="1" customFormat="1" ht="16.5" customHeight="1" x14ac:dyDescent="0.2">
      <c r="B122" s="32"/>
      <c r="C122" s="136" t="s">
        <v>81</v>
      </c>
      <c r="D122" s="136" t="s">
        <v>167</v>
      </c>
      <c r="E122" s="137" t="s">
        <v>963</v>
      </c>
      <c r="F122" s="138" t="s">
        <v>964</v>
      </c>
      <c r="G122" s="139" t="s">
        <v>965</v>
      </c>
      <c r="H122" s="140">
        <v>20</v>
      </c>
      <c r="I122" s="141"/>
      <c r="J122" s="142">
        <f>ROUND(I122*H122,2)</f>
        <v>0</v>
      </c>
      <c r="K122" s="138" t="s">
        <v>1</v>
      </c>
      <c r="L122" s="32"/>
      <c r="M122" s="143" t="s">
        <v>1</v>
      </c>
      <c r="N122" s="144" t="s">
        <v>38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172</v>
      </c>
      <c r="AT122" s="147" t="s">
        <v>167</v>
      </c>
      <c r="AU122" s="147" t="s">
        <v>83</v>
      </c>
      <c r="AY122" s="17" t="s">
        <v>165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7" t="s">
        <v>81</v>
      </c>
      <c r="BK122" s="148">
        <f>ROUND(I122*H122,2)</f>
        <v>0</v>
      </c>
      <c r="BL122" s="17" t="s">
        <v>172</v>
      </c>
      <c r="BM122" s="147" t="s">
        <v>1141</v>
      </c>
    </row>
    <row r="123" spans="2:65" s="1" customFormat="1" x14ac:dyDescent="0.2">
      <c r="B123" s="32"/>
      <c r="D123" s="149" t="s">
        <v>174</v>
      </c>
      <c r="F123" s="150" t="s">
        <v>964</v>
      </c>
      <c r="I123" s="151"/>
      <c r="L123" s="32"/>
      <c r="M123" s="152"/>
      <c r="T123" s="56"/>
      <c r="AT123" s="17" t="s">
        <v>174</v>
      </c>
      <c r="AU123" s="17" t="s">
        <v>83</v>
      </c>
    </row>
    <row r="124" spans="2:65" s="15" customFormat="1" ht="22.5" x14ac:dyDescent="0.2">
      <c r="B124" s="184"/>
      <c r="D124" s="149" t="s">
        <v>176</v>
      </c>
      <c r="E124" s="185" t="s">
        <v>1</v>
      </c>
      <c r="F124" s="186" t="s">
        <v>967</v>
      </c>
      <c r="H124" s="185" t="s">
        <v>1</v>
      </c>
      <c r="I124" s="187"/>
      <c r="L124" s="184"/>
      <c r="M124" s="188"/>
      <c r="T124" s="189"/>
      <c r="AT124" s="185" t="s">
        <v>176</v>
      </c>
      <c r="AU124" s="185" t="s">
        <v>83</v>
      </c>
      <c r="AV124" s="15" t="s">
        <v>81</v>
      </c>
      <c r="AW124" s="15" t="s">
        <v>30</v>
      </c>
      <c r="AX124" s="15" t="s">
        <v>73</v>
      </c>
      <c r="AY124" s="185" t="s">
        <v>165</v>
      </c>
    </row>
    <row r="125" spans="2:65" s="12" customFormat="1" x14ac:dyDescent="0.2">
      <c r="B125" s="153"/>
      <c r="D125" s="149" t="s">
        <v>176</v>
      </c>
      <c r="E125" s="154" t="s">
        <v>1</v>
      </c>
      <c r="F125" s="155" t="s">
        <v>289</v>
      </c>
      <c r="H125" s="156">
        <v>20</v>
      </c>
      <c r="I125" s="157"/>
      <c r="L125" s="153"/>
      <c r="M125" s="158"/>
      <c r="T125" s="159"/>
      <c r="AT125" s="154" t="s">
        <v>176</v>
      </c>
      <c r="AU125" s="154" t="s">
        <v>83</v>
      </c>
      <c r="AV125" s="12" t="s">
        <v>83</v>
      </c>
      <c r="AW125" s="12" t="s">
        <v>30</v>
      </c>
      <c r="AX125" s="12" t="s">
        <v>81</v>
      </c>
      <c r="AY125" s="154" t="s">
        <v>165</v>
      </c>
    </row>
    <row r="126" spans="2:65" s="1" customFormat="1" ht="16.5" customHeight="1" x14ac:dyDescent="0.2">
      <c r="B126" s="32"/>
      <c r="C126" s="136" t="s">
        <v>83</v>
      </c>
      <c r="D126" s="136" t="s">
        <v>167</v>
      </c>
      <c r="E126" s="137" t="s">
        <v>1142</v>
      </c>
      <c r="F126" s="138" t="s">
        <v>1143</v>
      </c>
      <c r="G126" s="139" t="s">
        <v>965</v>
      </c>
      <c r="H126" s="140">
        <v>20</v>
      </c>
      <c r="I126" s="141"/>
      <c r="J126" s="142">
        <f>ROUND(I126*H126,2)</f>
        <v>0</v>
      </c>
      <c r="K126" s="138" t="s">
        <v>1</v>
      </c>
      <c r="L126" s="32"/>
      <c r="M126" s="143" t="s">
        <v>1</v>
      </c>
      <c r="N126" s="144" t="s">
        <v>38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172</v>
      </c>
      <c r="AT126" s="147" t="s">
        <v>167</v>
      </c>
      <c r="AU126" s="147" t="s">
        <v>83</v>
      </c>
      <c r="AY126" s="17" t="s">
        <v>165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7" t="s">
        <v>81</v>
      </c>
      <c r="BK126" s="148">
        <f>ROUND(I126*H126,2)</f>
        <v>0</v>
      </c>
      <c r="BL126" s="17" t="s">
        <v>172</v>
      </c>
      <c r="BM126" s="147" t="s">
        <v>1144</v>
      </c>
    </row>
    <row r="127" spans="2:65" s="1" customFormat="1" x14ac:dyDescent="0.2">
      <c r="B127" s="32"/>
      <c r="D127" s="149" t="s">
        <v>174</v>
      </c>
      <c r="F127" s="150" t="s">
        <v>1143</v>
      </c>
      <c r="I127" s="151"/>
      <c r="L127" s="32"/>
      <c r="M127" s="152"/>
      <c r="T127" s="56"/>
      <c r="AT127" s="17" t="s">
        <v>174</v>
      </c>
      <c r="AU127" s="17" t="s">
        <v>83</v>
      </c>
    </row>
    <row r="128" spans="2:65" s="15" customFormat="1" ht="22.5" x14ac:dyDescent="0.2">
      <c r="B128" s="184"/>
      <c r="D128" s="149" t="s">
        <v>176</v>
      </c>
      <c r="E128" s="185" t="s">
        <v>1</v>
      </c>
      <c r="F128" s="186" t="s">
        <v>1145</v>
      </c>
      <c r="H128" s="185" t="s">
        <v>1</v>
      </c>
      <c r="I128" s="187"/>
      <c r="L128" s="184"/>
      <c r="M128" s="188"/>
      <c r="T128" s="189"/>
      <c r="AT128" s="185" t="s">
        <v>176</v>
      </c>
      <c r="AU128" s="185" t="s">
        <v>83</v>
      </c>
      <c r="AV128" s="15" t="s">
        <v>81</v>
      </c>
      <c r="AW128" s="15" t="s">
        <v>30</v>
      </c>
      <c r="AX128" s="15" t="s">
        <v>73</v>
      </c>
      <c r="AY128" s="185" t="s">
        <v>165</v>
      </c>
    </row>
    <row r="129" spans="2:65" s="12" customFormat="1" x14ac:dyDescent="0.2">
      <c r="B129" s="153"/>
      <c r="D129" s="149" t="s">
        <v>176</v>
      </c>
      <c r="E129" s="154" t="s">
        <v>1</v>
      </c>
      <c r="F129" s="155" t="s">
        <v>289</v>
      </c>
      <c r="H129" s="156">
        <v>20</v>
      </c>
      <c r="I129" s="157"/>
      <c r="L129" s="153"/>
      <c r="M129" s="158"/>
      <c r="T129" s="159"/>
      <c r="AT129" s="154" t="s">
        <v>176</v>
      </c>
      <c r="AU129" s="154" t="s">
        <v>83</v>
      </c>
      <c r="AV129" s="12" t="s">
        <v>83</v>
      </c>
      <c r="AW129" s="12" t="s">
        <v>30</v>
      </c>
      <c r="AX129" s="12" t="s">
        <v>81</v>
      </c>
      <c r="AY129" s="154" t="s">
        <v>165</v>
      </c>
    </row>
    <row r="130" spans="2:65" s="1" customFormat="1" ht="37.9" customHeight="1" x14ac:dyDescent="0.2">
      <c r="B130" s="32"/>
      <c r="C130" s="136" t="s">
        <v>183</v>
      </c>
      <c r="D130" s="136" t="s">
        <v>167</v>
      </c>
      <c r="E130" s="137" t="s">
        <v>975</v>
      </c>
      <c r="F130" s="138" t="s">
        <v>976</v>
      </c>
      <c r="G130" s="139" t="s">
        <v>303</v>
      </c>
      <c r="H130" s="140">
        <v>6</v>
      </c>
      <c r="I130" s="141"/>
      <c r="J130" s="142">
        <f>ROUND(I130*H130,2)</f>
        <v>0</v>
      </c>
      <c r="K130" s="138" t="s">
        <v>171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172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1146</v>
      </c>
    </row>
    <row r="131" spans="2:65" s="1" customFormat="1" ht="39" x14ac:dyDescent="0.2">
      <c r="B131" s="32"/>
      <c r="D131" s="149" t="s">
        <v>174</v>
      </c>
      <c r="F131" s="150" t="s">
        <v>978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5" customFormat="1" x14ac:dyDescent="0.2">
      <c r="B132" s="184"/>
      <c r="D132" s="149" t="s">
        <v>176</v>
      </c>
      <c r="E132" s="185" t="s">
        <v>1</v>
      </c>
      <c r="F132" s="186" t="s">
        <v>979</v>
      </c>
      <c r="H132" s="185" t="s">
        <v>1</v>
      </c>
      <c r="I132" s="187"/>
      <c r="L132" s="184"/>
      <c r="M132" s="188"/>
      <c r="T132" s="189"/>
      <c r="AT132" s="185" t="s">
        <v>176</v>
      </c>
      <c r="AU132" s="185" t="s">
        <v>83</v>
      </c>
      <c r="AV132" s="15" t="s">
        <v>81</v>
      </c>
      <c r="AW132" s="15" t="s">
        <v>30</v>
      </c>
      <c r="AX132" s="15" t="s">
        <v>73</v>
      </c>
      <c r="AY132" s="185" t="s">
        <v>165</v>
      </c>
    </row>
    <row r="133" spans="2:65" s="12" customFormat="1" x14ac:dyDescent="0.2">
      <c r="B133" s="153"/>
      <c r="D133" s="149" t="s">
        <v>176</v>
      </c>
      <c r="E133" s="154" t="s">
        <v>1</v>
      </c>
      <c r="F133" s="155" t="s">
        <v>200</v>
      </c>
      <c r="H133" s="156">
        <v>6</v>
      </c>
      <c r="I133" s="157"/>
      <c r="L133" s="153"/>
      <c r="M133" s="158"/>
      <c r="T133" s="159"/>
      <c r="AT133" s="154" t="s">
        <v>176</v>
      </c>
      <c r="AU133" s="154" t="s">
        <v>83</v>
      </c>
      <c r="AV133" s="12" t="s">
        <v>83</v>
      </c>
      <c r="AW133" s="12" t="s">
        <v>30</v>
      </c>
      <c r="AX133" s="12" t="s">
        <v>81</v>
      </c>
      <c r="AY133" s="154" t="s">
        <v>165</v>
      </c>
    </row>
    <row r="134" spans="2:65" s="1" customFormat="1" ht="16.5" customHeight="1" x14ac:dyDescent="0.2">
      <c r="B134" s="32"/>
      <c r="C134" s="167" t="s">
        <v>172</v>
      </c>
      <c r="D134" s="167" t="s">
        <v>205</v>
      </c>
      <c r="E134" s="168" t="s">
        <v>768</v>
      </c>
      <c r="F134" s="169" t="s">
        <v>769</v>
      </c>
      <c r="G134" s="170" t="s">
        <v>238</v>
      </c>
      <c r="H134" s="171">
        <v>0.44900000000000001</v>
      </c>
      <c r="I134" s="172"/>
      <c r="J134" s="173">
        <f>ROUND(I134*H134,2)</f>
        <v>0</v>
      </c>
      <c r="K134" s="169" t="s">
        <v>1</v>
      </c>
      <c r="L134" s="174"/>
      <c r="M134" s="175" t="s">
        <v>1</v>
      </c>
      <c r="N134" s="176" t="s">
        <v>38</v>
      </c>
      <c r="P134" s="145">
        <f>O134*H134</f>
        <v>0</v>
      </c>
      <c r="Q134" s="145">
        <v>1</v>
      </c>
      <c r="R134" s="145">
        <f>Q134*H134</f>
        <v>0.44900000000000001</v>
      </c>
      <c r="S134" s="145">
        <v>0</v>
      </c>
      <c r="T134" s="146">
        <f>S134*H134</f>
        <v>0</v>
      </c>
      <c r="AR134" s="147" t="s">
        <v>209</v>
      </c>
      <c r="AT134" s="147" t="s">
        <v>205</v>
      </c>
      <c r="AU134" s="147" t="s">
        <v>83</v>
      </c>
      <c r="AY134" s="17" t="s">
        <v>165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81</v>
      </c>
      <c r="BK134" s="148">
        <f>ROUND(I134*H134,2)</f>
        <v>0</v>
      </c>
      <c r="BL134" s="17" t="s">
        <v>172</v>
      </c>
      <c r="BM134" s="147" t="s">
        <v>1147</v>
      </c>
    </row>
    <row r="135" spans="2:65" s="1" customFormat="1" x14ac:dyDescent="0.2">
      <c r="B135" s="32"/>
      <c r="D135" s="149" t="s">
        <v>174</v>
      </c>
      <c r="F135" s="150" t="s">
        <v>769</v>
      </c>
      <c r="I135" s="151"/>
      <c r="L135" s="32"/>
      <c r="M135" s="152"/>
      <c r="T135" s="56"/>
      <c r="AT135" s="17" t="s">
        <v>174</v>
      </c>
      <c r="AU135" s="17" t="s">
        <v>83</v>
      </c>
    </row>
    <row r="136" spans="2:65" s="15" customFormat="1" x14ac:dyDescent="0.2">
      <c r="B136" s="184"/>
      <c r="D136" s="149" t="s">
        <v>176</v>
      </c>
      <c r="E136" s="185" t="s">
        <v>1</v>
      </c>
      <c r="F136" s="186" t="s">
        <v>982</v>
      </c>
      <c r="H136" s="185" t="s">
        <v>1</v>
      </c>
      <c r="I136" s="187"/>
      <c r="L136" s="184"/>
      <c r="M136" s="188"/>
      <c r="T136" s="189"/>
      <c r="AT136" s="185" t="s">
        <v>176</v>
      </c>
      <c r="AU136" s="185" t="s">
        <v>83</v>
      </c>
      <c r="AV136" s="15" t="s">
        <v>81</v>
      </c>
      <c r="AW136" s="15" t="s">
        <v>30</v>
      </c>
      <c r="AX136" s="15" t="s">
        <v>73</v>
      </c>
      <c r="AY136" s="185" t="s">
        <v>165</v>
      </c>
    </row>
    <row r="137" spans="2:65" s="12" customFormat="1" x14ac:dyDescent="0.2">
      <c r="B137" s="153"/>
      <c r="D137" s="149" t="s">
        <v>176</v>
      </c>
      <c r="E137" s="154" t="s">
        <v>1</v>
      </c>
      <c r="F137" s="155" t="s">
        <v>1148</v>
      </c>
      <c r="H137" s="156">
        <v>0.44900000000000001</v>
      </c>
      <c r="I137" s="157"/>
      <c r="L137" s="153"/>
      <c r="M137" s="158"/>
      <c r="T137" s="159"/>
      <c r="AT137" s="154" t="s">
        <v>176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165</v>
      </c>
    </row>
    <row r="138" spans="2:65" s="1" customFormat="1" ht="21.75" customHeight="1" x14ac:dyDescent="0.2">
      <c r="B138" s="32"/>
      <c r="C138" s="167" t="s">
        <v>196</v>
      </c>
      <c r="D138" s="167" t="s">
        <v>205</v>
      </c>
      <c r="E138" s="168" t="s">
        <v>984</v>
      </c>
      <c r="F138" s="169" t="s">
        <v>985</v>
      </c>
      <c r="G138" s="170" t="s">
        <v>170</v>
      </c>
      <c r="H138" s="171">
        <v>1.32</v>
      </c>
      <c r="I138" s="172"/>
      <c r="J138" s="173">
        <f>ROUND(I138*H138,2)</f>
        <v>0</v>
      </c>
      <c r="K138" s="169" t="s">
        <v>171</v>
      </c>
      <c r="L138" s="174"/>
      <c r="M138" s="175" t="s">
        <v>1</v>
      </c>
      <c r="N138" s="176" t="s">
        <v>38</v>
      </c>
      <c r="P138" s="145">
        <f>O138*H138</f>
        <v>0</v>
      </c>
      <c r="Q138" s="145">
        <v>2.234</v>
      </c>
      <c r="R138" s="145">
        <f>Q138*H138</f>
        <v>2.9488799999999999</v>
      </c>
      <c r="S138" s="145">
        <v>0</v>
      </c>
      <c r="T138" s="146">
        <f>S138*H138</f>
        <v>0</v>
      </c>
      <c r="AR138" s="147" t="s">
        <v>209</v>
      </c>
      <c r="AT138" s="147" t="s">
        <v>205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1149</v>
      </c>
    </row>
    <row r="139" spans="2:65" s="1" customFormat="1" x14ac:dyDescent="0.2">
      <c r="B139" s="32"/>
      <c r="D139" s="149" t="s">
        <v>174</v>
      </c>
      <c r="F139" s="150" t="s">
        <v>985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5" customFormat="1" ht="22.5" x14ac:dyDescent="0.2">
      <c r="B140" s="184"/>
      <c r="D140" s="149" t="s">
        <v>176</v>
      </c>
      <c r="E140" s="185" t="s">
        <v>1</v>
      </c>
      <c r="F140" s="186" t="s">
        <v>987</v>
      </c>
      <c r="H140" s="185" t="s">
        <v>1</v>
      </c>
      <c r="I140" s="187"/>
      <c r="L140" s="184"/>
      <c r="M140" s="188"/>
      <c r="T140" s="189"/>
      <c r="AT140" s="185" t="s">
        <v>176</v>
      </c>
      <c r="AU140" s="185" t="s">
        <v>83</v>
      </c>
      <c r="AV140" s="15" t="s">
        <v>81</v>
      </c>
      <c r="AW140" s="15" t="s">
        <v>30</v>
      </c>
      <c r="AX140" s="15" t="s">
        <v>73</v>
      </c>
      <c r="AY140" s="185" t="s">
        <v>165</v>
      </c>
    </row>
    <row r="141" spans="2:65" s="12" customFormat="1" x14ac:dyDescent="0.2">
      <c r="B141" s="153"/>
      <c r="D141" s="149" t="s">
        <v>176</v>
      </c>
      <c r="E141" s="154" t="s">
        <v>1</v>
      </c>
      <c r="F141" s="155" t="s">
        <v>1150</v>
      </c>
      <c r="H141" s="156">
        <v>1.32</v>
      </c>
      <c r="I141" s="157"/>
      <c r="L141" s="153"/>
      <c r="M141" s="158"/>
      <c r="T141" s="159"/>
      <c r="AT141" s="154" t="s">
        <v>176</v>
      </c>
      <c r="AU141" s="154" t="s">
        <v>83</v>
      </c>
      <c r="AV141" s="12" t="s">
        <v>83</v>
      </c>
      <c r="AW141" s="12" t="s">
        <v>30</v>
      </c>
      <c r="AX141" s="12" t="s">
        <v>81</v>
      </c>
      <c r="AY141" s="154" t="s">
        <v>165</v>
      </c>
    </row>
    <row r="142" spans="2:65" s="1" customFormat="1" ht="24.2" customHeight="1" x14ac:dyDescent="0.2">
      <c r="B142" s="32"/>
      <c r="C142" s="167" t="s">
        <v>200</v>
      </c>
      <c r="D142" s="167" t="s">
        <v>205</v>
      </c>
      <c r="E142" s="168" t="s">
        <v>988</v>
      </c>
      <c r="F142" s="169" t="s">
        <v>989</v>
      </c>
      <c r="G142" s="170" t="s">
        <v>303</v>
      </c>
      <c r="H142" s="171">
        <v>6</v>
      </c>
      <c r="I142" s="172"/>
      <c r="J142" s="173">
        <f>ROUND(I142*H142,2)</f>
        <v>0</v>
      </c>
      <c r="K142" s="169" t="s">
        <v>171</v>
      </c>
      <c r="L142" s="174"/>
      <c r="M142" s="175" t="s">
        <v>1</v>
      </c>
      <c r="N142" s="176" t="s">
        <v>38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209</v>
      </c>
      <c r="AT142" s="147" t="s">
        <v>205</v>
      </c>
      <c r="AU142" s="147" t="s">
        <v>83</v>
      </c>
      <c r="AY142" s="17" t="s">
        <v>165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172</v>
      </c>
      <c r="BM142" s="147" t="s">
        <v>1151</v>
      </c>
    </row>
    <row r="143" spans="2:65" s="1" customFormat="1" ht="19.5" x14ac:dyDescent="0.2">
      <c r="B143" s="32"/>
      <c r="D143" s="149" t="s">
        <v>174</v>
      </c>
      <c r="F143" s="150" t="s">
        <v>989</v>
      </c>
      <c r="I143" s="151"/>
      <c r="L143" s="32"/>
      <c r="M143" s="152"/>
      <c r="T143" s="56"/>
      <c r="AT143" s="17" t="s">
        <v>174</v>
      </c>
      <c r="AU143" s="17" t="s">
        <v>83</v>
      </c>
    </row>
    <row r="144" spans="2:65" s="15" customFormat="1" ht="22.5" x14ac:dyDescent="0.2">
      <c r="B144" s="184"/>
      <c r="D144" s="149" t="s">
        <v>176</v>
      </c>
      <c r="E144" s="185" t="s">
        <v>1</v>
      </c>
      <c r="F144" s="186" t="s">
        <v>1152</v>
      </c>
      <c r="H144" s="185" t="s">
        <v>1</v>
      </c>
      <c r="I144" s="187"/>
      <c r="L144" s="184"/>
      <c r="M144" s="188"/>
      <c r="T144" s="189"/>
      <c r="AT144" s="185" t="s">
        <v>176</v>
      </c>
      <c r="AU144" s="185" t="s">
        <v>83</v>
      </c>
      <c r="AV144" s="15" t="s">
        <v>81</v>
      </c>
      <c r="AW144" s="15" t="s">
        <v>30</v>
      </c>
      <c r="AX144" s="15" t="s">
        <v>73</v>
      </c>
      <c r="AY144" s="185" t="s">
        <v>165</v>
      </c>
    </row>
    <row r="145" spans="2:65" s="12" customFormat="1" x14ac:dyDescent="0.2">
      <c r="B145" s="153"/>
      <c r="D145" s="149" t="s">
        <v>176</v>
      </c>
      <c r="E145" s="154" t="s">
        <v>1</v>
      </c>
      <c r="F145" s="155" t="s">
        <v>200</v>
      </c>
      <c r="H145" s="156">
        <v>6</v>
      </c>
      <c r="I145" s="157"/>
      <c r="L145" s="153"/>
      <c r="M145" s="158"/>
      <c r="T145" s="159"/>
      <c r="AT145" s="154" t="s">
        <v>176</v>
      </c>
      <c r="AU145" s="154" t="s">
        <v>83</v>
      </c>
      <c r="AV145" s="12" t="s">
        <v>83</v>
      </c>
      <c r="AW145" s="12" t="s">
        <v>30</v>
      </c>
      <c r="AX145" s="12" t="s">
        <v>81</v>
      </c>
      <c r="AY145" s="154" t="s">
        <v>165</v>
      </c>
    </row>
    <row r="146" spans="2:65" s="1" customFormat="1" ht="24.2" customHeight="1" x14ac:dyDescent="0.2">
      <c r="B146" s="32"/>
      <c r="C146" s="167" t="s">
        <v>204</v>
      </c>
      <c r="D146" s="167" t="s">
        <v>205</v>
      </c>
      <c r="E146" s="168" t="s">
        <v>992</v>
      </c>
      <c r="F146" s="169" t="s">
        <v>993</v>
      </c>
      <c r="G146" s="170" t="s">
        <v>317</v>
      </c>
      <c r="H146" s="171">
        <v>8</v>
      </c>
      <c r="I146" s="172"/>
      <c r="J146" s="173">
        <f>ROUND(I146*H146,2)</f>
        <v>0</v>
      </c>
      <c r="K146" s="169" t="s">
        <v>171</v>
      </c>
      <c r="L146" s="174"/>
      <c r="M146" s="175" t="s">
        <v>1</v>
      </c>
      <c r="N146" s="176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209</v>
      </c>
      <c r="AT146" s="147" t="s">
        <v>205</v>
      </c>
      <c r="AU146" s="147" t="s">
        <v>83</v>
      </c>
      <c r="AY146" s="17" t="s">
        <v>165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172</v>
      </c>
      <c r="BM146" s="147" t="s">
        <v>1153</v>
      </c>
    </row>
    <row r="147" spans="2:65" s="1" customFormat="1" ht="19.5" x14ac:dyDescent="0.2">
      <c r="B147" s="32"/>
      <c r="D147" s="149" t="s">
        <v>174</v>
      </c>
      <c r="F147" s="150" t="s">
        <v>993</v>
      </c>
      <c r="I147" s="151"/>
      <c r="L147" s="32"/>
      <c r="M147" s="152"/>
      <c r="T147" s="56"/>
      <c r="AT147" s="17" t="s">
        <v>174</v>
      </c>
      <c r="AU147" s="17" t="s">
        <v>83</v>
      </c>
    </row>
    <row r="148" spans="2:65" s="15" customFormat="1" x14ac:dyDescent="0.2">
      <c r="B148" s="184"/>
      <c r="D148" s="149" t="s">
        <v>176</v>
      </c>
      <c r="E148" s="185" t="s">
        <v>1</v>
      </c>
      <c r="F148" s="186" t="s">
        <v>995</v>
      </c>
      <c r="H148" s="185" t="s">
        <v>1</v>
      </c>
      <c r="I148" s="187"/>
      <c r="L148" s="184"/>
      <c r="M148" s="188"/>
      <c r="T148" s="189"/>
      <c r="AT148" s="185" t="s">
        <v>176</v>
      </c>
      <c r="AU148" s="185" t="s">
        <v>83</v>
      </c>
      <c r="AV148" s="15" t="s">
        <v>81</v>
      </c>
      <c r="AW148" s="15" t="s">
        <v>30</v>
      </c>
      <c r="AX148" s="15" t="s">
        <v>73</v>
      </c>
      <c r="AY148" s="185" t="s">
        <v>165</v>
      </c>
    </row>
    <row r="149" spans="2:65" s="12" customFormat="1" x14ac:dyDescent="0.2">
      <c r="B149" s="153"/>
      <c r="D149" s="149" t="s">
        <v>176</v>
      </c>
      <c r="E149" s="154" t="s">
        <v>1</v>
      </c>
      <c r="F149" s="155" t="s">
        <v>1154</v>
      </c>
      <c r="H149" s="156">
        <v>8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81</v>
      </c>
      <c r="AY149" s="154" t="s">
        <v>165</v>
      </c>
    </row>
    <row r="150" spans="2:65" s="1" customFormat="1" ht="24.2" customHeight="1" x14ac:dyDescent="0.2">
      <c r="B150" s="32"/>
      <c r="C150" s="167" t="s">
        <v>209</v>
      </c>
      <c r="D150" s="167" t="s">
        <v>205</v>
      </c>
      <c r="E150" s="168" t="s">
        <v>997</v>
      </c>
      <c r="F150" s="169" t="s">
        <v>998</v>
      </c>
      <c r="G150" s="170" t="s">
        <v>317</v>
      </c>
      <c r="H150" s="171">
        <v>1</v>
      </c>
      <c r="I150" s="172"/>
      <c r="J150" s="173">
        <f>ROUND(I150*H150,2)</f>
        <v>0</v>
      </c>
      <c r="K150" s="169" t="s">
        <v>171</v>
      </c>
      <c r="L150" s="174"/>
      <c r="M150" s="175" t="s">
        <v>1</v>
      </c>
      <c r="N150" s="176" t="s">
        <v>38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209</v>
      </c>
      <c r="AT150" s="147" t="s">
        <v>205</v>
      </c>
      <c r="AU150" s="147" t="s">
        <v>83</v>
      </c>
      <c r="AY150" s="17" t="s">
        <v>165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81</v>
      </c>
      <c r="BK150" s="148">
        <f>ROUND(I150*H150,2)</f>
        <v>0</v>
      </c>
      <c r="BL150" s="17" t="s">
        <v>172</v>
      </c>
      <c r="BM150" s="147" t="s">
        <v>1155</v>
      </c>
    </row>
    <row r="151" spans="2:65" s="1" customFormat="1" x14ac:dyDescent="0.2">
      <c r="B151" s="32"/>
      <c r="D151" s="149" t="s">
        <v>174</v>
      </c>
      <c r="F151" s="150" t="s">
        <v>998</v>
      </c>
      <c r="I151" s="151"/>
      <c r="L151" s="32"/>
      <c r="M151" s="152"/>
      <c r="T151" s="56"/>
      <c r="AT151" s="17" t="s">
        <v>174</v>
      </c>
      <c r="AU151" s="17" t="s">
        <v>83</v>
      </c>
    </row>
    <row r="152" spans="2:65" s="12" customFormat="1" x14ac:dyDescent="0.2">
      <c r="B152" s="153"/>
      <c r="D152" s="149" t="s">
        <v>176</v>
      </c>
      <c r="E152" s="154" t="s">
        <v>1</v>
      </c>
      <c r="F152" s="155" t="s">
        <v>81</v>
      </c>
      <c r="H152" s="156">
        <v>1</v>
      </c>
      <c r="I152" s="157"/>
      <c r="L152" s="153"/>
      <c r="M152" s="158"/>
      <c r="T152" s="159"/>
      <c r="AT152" s="154" t="s">
        <v>176</v>
      </c>
      <c r="AU152" s="154" t="s">
        <v>83</v>
      </c>
      <c r="AV152" s="12" t="s">
        <v>83</v>
      </c>
      <c r="AW152" s="12" t="s">
        <v>30</v>
      </c>
      <c r="AX152" s="12" t="s">
        <v>81</v>
      </c>
      <c r="AY152" s="154" t="s">
        <v>165</v>
      </c>
    </row>
    <row r="153" spans="2:65" s="1" customFormat="1" ht="24.2" customHeight="1" x14ac:dyDescent="0.2">
      <c r="B153" s="32"/>
      <c r="C153" s="167" t="s">
        <v>216</v>
      </c>
      <c r="D153" s="167" t="s">
        <v>205</v>
      </c>
      <c r="E153" s="168" t="s">
        <v>1000</v>
      </c>
      <c r="F153" s="169" t="s">
        <v>1001</v>
      </c>
      <c r="G153" s="170" t="s">
        <v>317</v>
      </c>
      <c r="H153" s="171">
        <v>1</v>
      </c>
      <c r="I153" s="172"/>
      <c r="J153" s="173">
        <f>ROUND(I153*H153,2)</f>
        <v>0</v>
      </c>
      <c r="K153" s="169" t="s">
        <v>171</v>
      </c>
      <c r="L153" s="174"/>
      <c r="M153" s="175" t="s">
        <v>1</v>
      </c>
      <c r="N153" s="176" t="s">
        <v>38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209</v>
      </c>
      <c r="AT153" s="147" t="s">
        <v>205</v>
      </c>
      <c r="AU153" s="147" t="s">
        <v>83</v>
      </c>
      <c r="AY153" s="17" t="s">
        <v>165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81</v>
      </c>
      <c r="BK153" s="148">
        <f>ROUND(I153*H153,2)</f>
        <v>0</v>
      </c>
      <c r="BL153" s="17" t="s">
        <v>172</v>
      </c>
      <c r="BM153" s="147" t="s">
        <v>1156</v>
      </c>
    </row>
    <row r="154" spans="2:65" s="1" customFormat="1" x14ac:dyDescent="0.2">
      <c r="B154" s="32"/>
      <c r="D154" s="149" t="s">
        <v>174</v>
      </c>
      <c r="F154" s="150" t="s">
        <v>1001</v>
      </c>
      <c r="I154" s="151"/>
      <c r="L154" s="32"/>
      <c r="M154" s="152"/>
      <c r="T154" s="56"/>
      <c r="AT154" s="17" t="s">
        <v>174</v>
      </c>
      <c r="AU154" s="17" t="s">
        <v>83</v>
      </c>
    </row>
    <row r="155" spans="2:65" s="12" customFormat="1" x14ac:dyDescent="0.2">
      <c r="B155" s="153"/>
      <c r="D155" s="149" t="s">
        <v>176</v>
      </c>
      <c r="E155" s="154" t="s">
        <v>1</v>
      </c>
      <c r="F155" s="155" t="s">
        <v>81</v>
      </c>
      <c r="H155" s="156">
        <v>1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81</v>
      </c>
      <c r="AY155" s="154" t="s">
        <v>165</v>
      </c>
    </row>
    <row r="156" spans="2:65" s="1" customFormat="1" ht="24.2" customHeight="1" x14ac:dyDescent="0.2">
      <c r="B156" s="32"/>
      <c r="C156" s="136" t="s">
        <v>221</v>
      </c>
      <c r="D156" s="136" t="s">
        <v>167</v>
      </c>
      <c r="E156" s="137" t="s">
        <v>1157</v>
      </c>
      <c r="F156" s="138" t="s">
        <v>1158</v>
      </c>
      <c r="G156" s="139" t="s">
        <v>317</v>
      </c>
      <c r="H156" s="140">
        <v>3</v>
      </c>
      <c r="I156" s="141"/>
      <c r="J156" s="142">
        <f>ROUND(I156*H156,2)</f>
        <v>0</v>
      </c>
      <c r="K156" s="138" t="s">
        <v>171</v>
      </c>
      <c r="L156" s="32"/>
      <c r="M156" s="143" t="s">
        <v>1</v>
      </c>
      <c r="N156" s="144" t="s">
        <v>38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172</v>
      </c>
      <c r="AT156" s="147" t="s">
        <v>167</v>
      </c>
      <c r="AU156" s="147" t="s">
        <v>83</v>
      </c>
      <c r="AY156" s="17" t="s">
        <v>165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81</v>
      </c>
      <c r="BK156" s="148">
        <f>ROUND(I156*H156,2)</f>
        <v>0</v>
      </c>
      <c r="BL156" s="17" t="s">
        <v>172</v>
      </c>
      <c r="BM156" s="147" t="s">
        <v>1159</v>
      </c>
    </row>
    <row r="157" spans="2:65" s="1" customFormat="1" ht="29.25" x14ac:dyDescent="0.2">
      <c r="B157" s="32"/>
      <c r="D157" s="149" t="s">
        <v>174</v>
      </c>
      <c r="F157" s="150" t="s">
        <v>1160</v>
      </c>
      <c r="I157" s="151"/>
      <c r="L157" s="32"/>
      <c r="M157" s="152"/>
      <c r="T157" s="56"/>
      <c r="AT157" s="17" t="s">
        <v>174</v>
      </c>
      <c r="AU157" s="17" t="s">
        <v>83</v>
      </c>
    </row>
    <row r="158" spans="2:65" s="15" customFormat="1" ht="22.5" x14ac:dyDescent="0.2">
      <c r="B158" s="184"/>
      <c r="D158" s="149" t="s">
        <v>176</v>
      </c>
      <c r="E158" s="185" t="s">
        <v>1</v>
      </c>
      <c r="F158" s="186" t="s">
        <v>1161</v>
      </c>
      <c r="H158" s="185" t="s">
        <v>1</v>
      </c>
      <c r="I158" s="187"/>
      <c r="L158" s="184"/>
      <c r="M158" s="188"/>
      <c r="T158" s="189"/>
      <c r="AT158" s="185" t="s">
        <v>176</v>
      </c>
      <c r="AU158" s="185" t="s">
        <v>83</v>
      </c>
      <c r="AV158" s="15" t="s">
        <v>81</v>
      </c>
      <c r="AW158" s="15" t="s">
        <v>30</v>
      </c>
      <c r="AX158" s="15" t="s">
        <v>73</v>
      </c>
      <c r="AY158" s="185" t="s">
        <v>165</v>
      </c>
    </row>
    <row r="159" spans="2:65" s="12" customFormat="1" x14ac:dyDescent="0.2">
      <c r="B159" s="153"/>
      <c r="D159" s="149" t="s">
        <v>176</v>
      </c>
      <c r="E159" s="154" t="s">
        <v>1</v>
      </c>
      <c r="F159" s="155" t="s">
        <v>183</v>
      </c>
      <c r="H159" s="156">
        <v>3</v>
      </c>
      <c r="I159" s="157"/>
      <c r="L159" s="153"/>
      <c r="M159" s="158"/>
      <c r="T159" s="159"/>
      <c r="AT159" s="154" t="s">
        <v>176</v>
      </c>
      <c r="AU159" s="154" t="s">
        <v>83</v>
      </c>
      <c r="AV159" s="12" t="s">
        <v>83</v>
      </c>
      <c r="AW159" s="12" t="s">
        <v>30</v>
      </c>
      <c r="AX159" s="12" t="s">
        <v>81</v>
      </c>
      <c r="AY159" s="154" t="s">
        <v>165</v>
      </c>
    </row>
    <row r="160" spans="2:65" s="1" customFormat="1" ht="21.75" customHeight="1" x14ac:dyDescent="0.2">
      <c r="B160" s="32"/>
      <c r="C160" s="136" t="s">
        <v>226</v>
      </c>
      <c r="D160" s="136" t="s">
        <v>167</v>
      </c>
      <c r="E160" s="137" t="s">
        <v>1162</v>
      </c>
      <c r="F160" s="138" t="s">
        <v>1163</v>
      </c>
      <c r="G160" s="139" t="s">
        <v>303</v>
      </c>
      <c r="H160" s="140">
        <v>7</v>
      </c>
      <c r="I160" s="141"/>
      <c r="J160" s="142">
        <f>ROUND(I160*H160,2)</f>
        <v>0</v>
      </c>
      <c r="K160" s="138" t="s">
        <v>171</v>
      </c>
      <c r="L160" s="32"/>
      <c r="M160" s="143" t="s">
        <v>1</v>
      </c>
      <c r="N160" s="144" t="s">
        <v>38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172</v>
      </c>
      <c r="AT160" s="147" t="s">
        <v>167</v>
      </c>
      <c r="AU160" s="147" t="s">
        <v>83</v>
      </c>
      <c r="AY160" s="17" t="s">
        <v>165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81</v>
      </c>
      <c r="BK160" s="148">
        <f>ROUND(I160*H160,2)</f>
        <v>0</v>
      </c>
      <c r="BL160" s="17" t="s">
        <v>172</v>
      </c>
      <c r="BM160" s="147" t="s">
        <v>1164</v>
      </c>
    </row>
    <row r="161" spans="2:65" s="1" customFormat="1" ht="29.25" x14ac:dyDescent="0.2">
      <c r="B161" s="32"/>
      <c r="D161" s="149" t="s">
        <v>174</v>
      </c>
      <c r="F161" s="150" t="s">
        <v>1165</v>
      </c>
      <c r="I161" s="151"/>
      <c r="L161" s="32"/>
      <c r="M161" s="152"/>
      <c r="T161" s="56"/>
      <c r="AT161" s="17" t="s">
        <v>174</v>
      </c>
      <c r="AU161" s="17" t="s">
        <v>83</v>
      </c>
    </row>
    <row r="162" spans="2:65" s="15" customFormat="1" x14ac:dyDescent="0.2">
      <c r="B162" s="184"/>
      <c r="D162" s="149" t="s">
        <v>176</v>
      </c>
      <c r="E162" s="185" t="s">
        <v>1</v>
      </c>
      <c r="F162" s="186" t="s">
        <v>1166</v>
      </c>
      <c r="H162" s="185" t="s">
        <v>1</v>
      </c>
      <c r="I162" s="187"/>
      <c r="L162" s="184"/>
      <c r="M162" s="188"/>
      <c r="T162" s="189"/>
      <c r="AT162" s="185" t="s">
        <v>176</v>
      </c>
      <c r="AU162" s="185" t="s">
        <v>83</v>
      </c>
      <c r="AV162" s="15" t="s">
        <v>81</v>
      </c>
      <c r="AW162" s="15" t="s">
        <v>30</v>
      </c>
      <c r="AX162" s="15" t="s">
        <v>73</v>
      </c>
      <c r="AY162" s="185" t="s">
        <v>165</v>
      </c>
    </row>
    <row r="163" spans="2:65" s="12" customFormat="1" x14ac:dyDescent="0.2">
      <c r="B163" s="153"/>
      <c r="D163" s="149" t="s">
        <v>176</v>
      </c>
      <c r="E163" s="154" t="s">
        <v>1</v>
      </c>
      <c r="F163" s="155" t="s">
        <v>1167</v>
      </c>
      <c r="H163" s="156">
        <v>7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81</v>
      </c>
      <c r="AY163" s="154" t="s">
        <v>165</v>
      </c>
    </row>
    <row r="164" spans="2:65" s="1" customFormat="1" ht="24.2" customHeight="1" x14ac:dyDescent="0.2">
      <c r="B164" s="32"/>
      <c r="C164" s="136" t="s">
        <v>8</v>
      </c>
      <c r="D164" s="136" t="s">
        <v>167</v>
      </c>
      <c r="E164" s="137" t="s">
        <v>1011</v>
      </c>
      <c r="F164" s="138" t="s">
        <v>1012</v>
      </c>
      <c r="G164" s="139" t="s">
        <v>303</v>
      </c>
      <c r="H164" s="140">
        <v>13.7</v>
      </c>
      <c r="I164" s="141"/>
      <c r="J164" s="142">
        <f>ROUND(I164*H164,2)</f>
        <v>0</v>
      </c>
      <c r="K164" s="138" t="s">
        <v>171</v>
      </c>
      <c r="L164" s="32"/>
      <c r="M164" s="143" t="s">
        <v>1</v>
      </c>
      <c r="N164" s="144" t="s">
        <v>38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172</v>
      </c>
      <c r="AT164" s="147" t="s">
        <v>167</v>
      </c>
      <c r="AU164" s="147" t="s">
        <v>83</v>
      </c>
      <c r="AY164" s="17" t="s">
        <v>165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81</v>
      </c>
      <c r="BK164" s="148">
        <f>ROUND(I164*H164,2)</f>
        <v>0</v>
      </c>
      <c r="BL164" s="17" t="s">
        <v>172</v>
      </c>
      <c r="BM164" s="147" t="s">
        <v>1168</v>
      </c>
    </row>
    <row r="165" spans="2:65" s="1" customFormat="1" ht="48.75" x14ac:dyDescent="0.2">
      <c r="B165" s="32"/>
      <c r="D165" s="149" t="s">
        <v>174</v>
      </c>
      <c r="F165" s="150" t="s">
        <v>1014</v>
      </c>
      <c r="I165" s="151"/>
      <c r="L165" s="32"/>
      <c r="M165" s="152"/>
      <c r="T165" s="56"/>
      <c r="AT165" s="17" t="s">
        <v>174</v>
      </c>
      <c r="AU165" s="17" t="s">
        <v>83</v>
      </c>
    </row>
    <row r="166" spans="2:65" s="15" customFormat="1" x14ac:dyDescent="0.2">
      <c r="B166" s="184"/>
      <c r="D166" s="149" t="s">
        <v>176</v>
      </c>
      <c r="E166" s="185" t="s">
        <v>1</v>
      </c>
      <c r="F166" s="186" t="s">
        <v>1015</v>
      </c>
      <c r="H166" s="185" t="s">
        <v>1</v>
      </c>
      <c r="I166" s="187"/>
      <c r="L166" s="184"/>
      <c r="M166" s="188"/>
      <c r="T166" s="189"/>
      <c r="AT166" s="185" t="s">
        <v>176</v>
      </c>
      <c r="AU166" s="185" t="s">
        <v>83</v>
      </c>
      <c r="AV166" s="15" t="s">
        <v>81</v>
      </c>
      <c r="AW166" s="15" t="s">
        <v>30</v>
      </c>
      <c r="AX166" s="15" t="s">
        <v>73</v>
      </c>
      <c r="AY166" s="185" t="s">
        <v>165</v>
      </c>
    </row>
    <row r="167" spans="2:65" s="12" customFormat="1" x14ac:dyDescent="0.2">
      <c r="B167" s="153"/>
      <c r="D167" s="149" t="s">
        <v>176</v>
      </c>
      <c r="E167" s="154" t="s">
        <v>1</v>
      </c>
      <c r="F167" s="155" t="s">
        <v>1169</v>
      </c>
      <c r="H167" s="156">
        <v>13.7</v>
      </c>
      <c r="I167" s="157"/>
      <c r="L167" s="153"/>
      <c r="M167" s="158"/>
      <c r="T167" s="159"/>
      <c r="AT167" s="154" t="s">
        <v>176</v>
      </c>
      <c r="AU167" s="154" t="s">
        <v>83</v>
      </c>
      <c r="AV167" s="12" t="s">
        <v>83</v>
      </c>
      <c r="AW167" s="12" t="s">
        <v>30</v>
      </c>
      <c r="AX167" s="12" t="s">
        <v>73</v>
      </c>
      <c r="AY167" s="154" t="s">
        <v>165</v>
      </c>
    </row>
    <row r="168" spans="2:65" s="13" customFormat="1" x14ac:dyDescent="0.2">
      <c r="B168" s="160"/>
      <c r="D168" s="149" t="s">
        <v>176</v>
      </c>
      <c r="E168" s="161" t="s">
        <v>1</v>
      </c>
      <c r="F168" s="162" t="s">
        <v>189</v>
      </c>
      <c r="H168" s="163">
        <v>13.7</v>
      </c>
      <c r="I168" s="164"/>
      <c r="L168" s="160"/>
      <c r="M168" s="165"/>
      <c r="T168" s="166"/>
      <c r="AT168" s="161" t="s">
        <v>176</v>
      </c>
      <c r="AU168" s="161" t="s">
        <v>83</v>
      </c>
      <c r="AV168" s="13" t="s">
        <v>172</v>
      </c>
      <c r="AW168" s="13" t="s">
        <v>30</v>
      </c>
      <c r="AX168" s="13" t="s">
        <v>81</v>
      </c>
      <c r="AY168" s="161" t="s">
        <v>165</v>
      </c>
    </row>
    <row r="169" spans="2:65" s="1" customFormat="1" ht="16.5" customHeight="1" x14ac:dyDescent="0.2">
      <c r="B169" s="32"/>
      <c r="C169" s="167" t="s">
        <v>243</v>
      </c>
      <c r="D169" s="167" t="s">
        <v>205</v>
      </c>
      <c r="E169" s="168" t="s">
        <v>1018</v>
      </c>
      <c r="F169" s="169" t="s">
        <v>1019</v>
      </c>
      <c r="G169" s="170" t="s">
        <v>208</v>
      </c>
      <c r="H169" s="171">
        <v>10.96</v>
      </c>
      <c r="I169" s="172"/>
      <c r="J169" s="173">
        <f>ROUND(I169*H169,2)</f>
        <v>0</v>
      </c>
      <c r="K169" s="169" t="s">
        <v>171</v>
      </c>
      <c r="L169" s="174"/>
      <c r="M169" s="175" t="s">
        <v>1</v>
      </c>
      <c r="N169" s="176" t="s">
        <v>38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209</v>
      </c>
      <c r="AT169" s="147" t="s">
        <v>205</v>
      </c>
      <c r="AU169" s="147" t="s">
        <v>83</v>
      </c>
      <c r="AY169" s="17" t="s">
        <v>165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81</v>
      </c>
      <c r="BK169" s="148">
        <f>ROUND(I169*H169,2)</f>
        <v>0</v>
      </c>
      <c r="BL169" s="17" t="s">
        <v>172</v>
      </c>
      <c r="BM169" s="147" t="s">
        <v>1170</v>
      </c>
    </row>
    <row r="170" spans="2:65" s="1" customFormat="1" x14ac:dyDescent="0.2">
      <c r="B170" s="32"/>
      <c r="D170" s="149" t="s">
        <v>174</v>
      </c>
      <c r="F170" s="150" t="s">
        <v>1019</v>
      </c>
      <c r="I170" s="151"/>
      <c r="L170" s="32"/>
      <c r="M170" s="152"/>
      <c r="T170" s="56"/>
      <c r="AT170" s="17" t="s">
        <v>174</v>
      </c>
      <c r="AU170" s="17" t="s">
        <v>83</v>
      </c>
    </row>
    <row r="171" spans="2:65" s="15" customFormat="1" x14ac:dyDescent="0.2">
      <c r="B171" s="184"/>
      <c r="D171" s="149" t="s">
        <v>176</v>
      </c>
      <c r="E171" s="185" t="s">
        <v>1</v>
      </c>
      <c r="F171" s="186" t="s">
        <v>1015</v>
      </c>
      <c r="H171" s="185" t="s">
        <v>1</v>
      </c>
      <c r="I171" s="187"/>
      <c r="L171" s="184"/>
      <c r="M171" s="188"/>
      <c r="T171" s="189"/>
      <c r="AT171" s="185" t="s">
        <v>176</v>
      </c>
      <c r="AU171" s="185" t="s">
        <v>83</v>
      </c>
      <c r="AV171" s="15" t="s">
        <v>81</v>
      </c>
      <c r="AW171" s="15" t="s">
        <v>30</v>
      </c>
      <c r="AX171" s="15" t="s">
        <v>73</v>
      </c>
      <c r="AY171" s="185" t="s">
        <v>165</v>
      </c>
    </row>
    <row r="172" spans="2:65" s="12" customFormat="1" x14ac:dyDescent="0.2">
      <c r="B172" s="153"/>
      <c r="D172" s="149" t="s">
        <v>176</v>
      </c>
      <c r="E172" s="154" t="s">
        <v>1</v>
      </c>
      <c r="F172" s="155" t="s">
        <v>1171</v>
      </c>
      <c r="H172" s="156">
        <v>10.96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73</v>
      </c>
      <c r="AY172" s="154" t="s">
        <v>165</v>
      </c>
    </row>
    <row r="173" spans="2:65" s="13" customFormat="1" x14ac:dyDescent="0.2">
      <c r="B173" s="160"/>
      <c r="D173" s="149" t="s">
        <v>176</v>
      </c>
      <c r="E173" s="161" t="s">
        <v>1</v>
      </c>
      <c r="F173" s="162" t="s">
        <v>189</v>
      </c>
      <c r="H173" s="163">
        <v>10.96</v>
      </c>
      <c r="I173" s="164"/>
      <c r="L173" s="160"/>
      <c r="M173" s="165"/>
      <c r="T173" s="166"/>
      <c r="AT173" s="161" t="s">
        <v>176</v>
      </c>
      <c r="AU173" s="161" t="s">
        <v>83</v>
      </c>
      <c r="AV173" s="13" t="s">
        <v>172</v>
      </c>
      <c r="AW173" s="13" t="s">
        <v>30</v>
      </c>
      <c r="AX173" s="13" t="s">
        <v>81</v>
      </c>
      <c r="AY173" s="161" t="s">
        <v>165</v>
      </c>
    </row>
    <row r="174" spans="2:65" s="1" customFormat="1" ht="24.2" customHeight="1" x14ac:dyDescent="0.2">
      <c r="B174" s="32"/>
      <c r="C174" s="136" t="s">
        <v>250</v>
      </c>
      <c r="D174" s="136" t="s">
        <v>167</v>
      </c>
      <c r="E174" s="137" t="s">
        <v>1172</v>
      </c>
      <c r="F174" s="138" t="s">
        <v>1173</v>
      </c>
      <c r="G174" s="139" t="s">
        <v>192</v>
      </c>
      <c r="H174" s="140">
        <v>20</v>
      </c>
      <c r="I174" s="141"/>
      <c r="J174" s="142">
        <f>ROUND(I174*H174,2)</f>
        <v>0</v>
      </c>
      <c r="K174" s="138" t="s">
        <v>171</v>
      </c>
      <c r="L174" s="32"/>
      <c r="M174" s="143" t="s">
        <v>1</v>
      </c>
      <c r="N174" s="144" t="s">
        <v>38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172</v>
      </c>
      <c r="AT174" s="147" t="s">
        <v>167</v>
      </c>
      <c r="AU174" s="147" t="s">
        <v>83</v>
      </c>
      <c r="AY174" s="17" t="s">
        <v>165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81</v>
      </c>
      <c r="BK174" s="148">
        <f>ROUND(I174*H174,2)</f>
        <v>0</v>
      </c>
      <c r="BL174" s="17" t="s">
        <v>172</v>
      </c>
      <c r="BM174" s="147" t="s">
        <v>1174</v>
      </c>
    </row>
    <row r="175" spans="2:65" s="1" customFormat="1" ht="48.75" x14ac:dyDescent="0.2">
      <c r="B175" s="32"/>
      <c r="D175" s="149" t="s">
        <v>174</v>
      </c>
      <c r="F175" s="150" t="s">
        <v>1175</v>
      </c>
      <c r="I175" s="151"/>
      <c r="L175" s="32"/>
      <c r="M175" s="152"/>
      <c r="T175" s="56"/>
      <c r="AT175" s="17" t="s">
        <v>174</v>
      </c>
      <c r="AU175" s="17" t="s">
        <v>83</v>
      </c>
    </row>
    <row r="176" spans="2:65" s="15" customFormat="1" ht="22.5" x14ac:dyDescent="0.2">
      <c r="B176" s="184"/>
      <c r="D176" s="149" t="s">
        <v>176</v>
      </c>
      <c r="E176" s="185" t="s">
        <v>1</v>
      </c>
      <c r="F176" s="186" t="s">
        <v>1176</v>
      </c>
      <c r="H176" s="185" t="s">
        <v>1</v>
      </c>
      <c r="I176" s="187"/>
      <c r="L176" s="184"/>
      <c r="M176" s="188"/>
      <c r="T176" s="189"/>
      <c r="AT176" s="185" t="s">
        <v>176</v>
      </c>
      <c r="AU176" s="185" t="s">
        <v>83</v>
      </c>
      <c r="AV176" s="15" t="s">
        <v>81</v>
      </c>
      <c r="AW176" s="15" t="s">
        <v>30</v>
      </c>
      <c r="AX176" s="15" t="s">
        <v>73</v>
      </c>
      <c r="AY176" s="185" t="s">
        <v>165</v>
      </c>
    </row>
    <row r="177" spans="2:65" s="15" customFormat="1" x14ac:dyDescent="0.2">
      <c r="B177" s="184"/>
      <c r="D177" s="149" t="s">
        <v>176</v>
      </c>
      <c r="E177" s="185" t="s">
        <v>1</v>
      </c>
      <c r="F177" s="186" t="s">
        <v>1177</v>
      </c>
      <c r="H177" s="185" t="s">
        <v>1</v>
      </c>
      <c r="I177" s="187"/>
      <c r="L177" s="184"/>
      <c r="M177" s="188"/>
      <c r="T177" s="189"/>
      <c r="AT177" s="185" t="s">
        <v>176</v>
      </c>
      <c r="AU177" s="185" t="s">
        <v>83</v>
      </c>
      <c r="AV177" s="15" t="s">
        <v>81</v>
      </c>
      <c r="AW177" s="15" t="s">
        <v>30</v>
      </c>
      <c r="AX177" s="15" t="s">
        <v>73</v>
      </c>
      <c r="AY177" s="185" t="s">
        <v>165</v>
      </c>
    </row>
    <row r="178" spans="2:65" s="15" customFormat="1" x14ac:dyDescent="0.2">
      <c r="B178" s="184"/>
      <c r="D178" s="149" t="s">
        <v>176</v>
      </c>
      <c r="E178" s="185" t="s">
        <v>1</v>
      </c>
      <c r="F178" s="186" t="s">
        <v>1178</v>
      </c>
      <c r="H178" s="185" t="s">
        <v>1</v>
      </c>
      <c r="I178" s="187"/>
      <c r="L178" s="184"/>
      <c r="M178" s="188"/>
      <c r="T178" s="189"/>
      <c r="AT178" s="185" t="s">
        <v>176</v>
      </c>
      <c r="AU178" s="185" t="s">
        <v>83</v>
      </c>
      <c r="AV178" s="15" t="s">
        <v>81</v>
      </c>
      <c r="AW178" s="15" t="s">
        <v>30</v>
      </c>
      <c r="AX178" s="15" t="s">
        <v>73</v>
      </c>
      <c r="AY178" s="185" t="s">
        <v>165</v>
      </c>
    </row>
    <row r="179" spans="2:65" s="12" customFormat="1" x14ac:dyDescent="0.2">
      <c r="B179" s="153"/>
      <c r="D179" s="149" t="s">
        <v>176</v>
      </c>
      <c r="E179" s="154" t="s">
        <v>1</v>
      </c>
      <c r="F179" s="155" t="s">
        <v>289</v>
      </c>
      <c r="H179" s="156">
        <v>20</v>
      </c>
      <c r="I179" s="157"/>
      <c r="L179" s="153"/>
      <c r="M179" s="158"/>
      <c r="T179" s="159"/>
      <c r="AT179" s="154" t="s">
        <v>176</v>
      </c>
      <c r="AU179" s="154" t="s">
        <v>83</v>
      </c>
      <c r="AV179" s="12" t="s">
        <v>83</v>
      </c>
      <c r="AW179" s="12" t="s">
        <v>30</v>
      </c>
      <c r="AX179" s="12" t="s">
        <v>81</v>
      </c>
      <c r="AY179" s="154" t="s">
        <v>165</v>
      </c>
    </row>
    <row r="180" spans="2:65" s="1" customFormat="1" ht="24.2" customHeight="1" x14ac:dyDescent="0.2">
      <c r="B180" s="32"/>
      <c r="C180" s="167" t="s">
        <v>258</v>
      </c>
      <c r="D180" s="167" t="s">
        <v>205</v>
      </c>
      <c r="E180" s="168" t="s">
        <v>1033</v>
      </c>
      <c r="F180" s="169" t="s">
        <v>1034</v>
      </c>
      <c r="G180" s="170" t="s">
        <v>238</v>
      </c>
      <c r="H180" s="171">
        <v>2.2080000000000002</v>
      </c>
      <c r="I180" s="172"/>
      <c r="J180" s="173">
        <f>ROUND(I180*H180,2)</f>
        <v>0</v>
      </c>
      <c r="K180" s="169" t="s">
        <v>171</v>
      </c>
      <c r="L180" s="174"/>
      <c r="M180" s="175" t="s">
        <v>1</v>
      </c>
      <c r="N180" s="176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209</v>
      </c>
      <c r="AT180" s="147" t="s">
        <v>205</v>
      </c>
      <c r="AU180" s="147" t="s">
        <v>83</v>
      </c>
      <c r="AY180" s="17" t="s">
        <v>165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172</v>
      </c>
      <c r="BM180" s="147" t="s">
        <v>1179</v>
      </c>
    </row>
    <row r="181" spans="2:65" s="1" customFormat="1" ht="19.5" x14ac:dyDescent="0.2">
      <c r="B181" s="32"/>
      <c r="D181" s="149" t="s">
        <v>174</v>
      </c>
      <c r="F181" s="150" t="s">
        <v>1034</v>
      </c>
      <c r="I181" s="151"/>
      <c r="L181" s="32"/>
      <c r="M181" s="152"/>
      <c r="T181" s="56"/>
      <c r="AT181" s="17" t="s">
        <v>174</v>
      </c>
      <c r="AU181" s="17" t="s">
        <v>83</v>
      </c>
    </row>
    <row r="182" spans="2:65" s="15" customFormat="1" x14ac:dyDescent="0.2">
      <c r="B182" s="184"/>
      <c r="D182" s="149" t="s">
        <v>176</v>
      </c>
      <c r="E182" s="185" t="s">
        <v>1</v>
      </c>
      <c r="F182" s="186" t="s">
        <v>1177</v>
      </c>
      <c r="H182" s="185" t="s">
        <v>1</v>
      </c>
      <c r="I182" s="187"/>
      <c r="L182" s="184"/>
      <c r="M182" s="188"/>
      <c r="T182" s="189"/>
      <c r="AT182" s="185" t="s">
        <v>176</v>
      </c>
      <c r="AU182" s="185" t="s">
        <v>83</v>
      </c>
      <c r="AV182" s="15" t="s">
        <v>81</v>
      </c>
      <c r="AW182" s="15" t="s">
        <v>30</v>
      </c>
      <c r="AX182" s="15" t="s">
        <v>73</v>
      </c>
      <c r="AY182" s="185" t="s">
        <v>165</v>
      </c>
    </row>
    <row r="183" spans="2:65" s="12" customFormat="1" x14ac:dyDescent="0.2">
      <c r="B183" s="153"/>
      <c r="D183" s="149" t="s">
        <v>176</v>
      </c>
      <c r="E183" s="154" t="s">
        <v>1</v>
      </c>
      <c r="F183" s="155" t="s">
        <v>1180</v>
      </c>
      <c r="H183" s="156">
        <v>2.2080000000000002</v>
      </c>
      <c r="I183" s="157"/>
      <c r="L183" s="153"/>
      <c r="M183" s="158"/>
      <c r="T183" s="159"/>
      <c r="AT183" s="154" t="s">
        <v>176</v>
      </c>
      <c r="AU183" s="154" t="s">
        <v>83</v>
      </c>
      <c r="AV183" s="12" t="s">
        <v>83</v>
      </c>
      <c r="AW183" s="12" t="s">
        <v>30</v>
      </c>
      <c r="AX183" s="12" t="s">
        <v>81</v>
      </c>
      <c r="AY183" s="154" t="s">
        <v>165</v>
      </c>
    </row>
    <row r="184" spans="2:65" s="1" customFormat="1" ht="24.2" customHeight="1" x14ac:dyDescent="0.2">
      <c r="B184" s="32"/>
      <c r="C184" s="167" t="s">
        <v>264</v>
      </c>
      <c r="D184" s="167" t="s">
        <v>205</v>
      </c>
      <c r="E184" s="168" t="s">
        <v>1027</v>
      </c>
      <c r="F184" s="169" t="s">
        <v>1028</v>
      </c>
      <c r="G184" s="170" t="s">
        <v>238</v>
      </c>
      <c r="H184" s="171">
        <v>3.3119999999999998</v>
      </c>
      <c r="I184" s="172"/>
      <c r="J184" s="173">
        <f>ROUND(I184*H184,2)</f>
        <v>0</v>
      </c>
      <c r="K184" s="169" t="s">
        <v>171</v>
      </c>
      <c r="L184" s="174"/>
      <c r="M184" s="175" t="s">
        <v>1</v>
      </c>
      <c r="N184" s="176" t="s">
        <v>38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209</v>
      </c>
      <c r="AT184" s="147" t="s">
        <v>205</v>
      </c>
      <c r="AU184" s="147" t="s">
        <v>83</v>
      </c>
      <c r="AY184" s="17" t="s">
        <v>165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81</v>
      </c>
      <c r="BK184" s="148">
        <f>ROUND(I184*H184,2)</f>
        <v>0</v>
      </c>
      <c r="BL184" s="17" t="s">
        <v>172</v>
      </c>
      <c r="BM184" s="147" t="s">
        <v>1181</v>
      </c>
    </row>
    <row r="185" spans="2:65" s="1" customFormat="1" x14ac:dyDescent="0.2">
      <c r="B185" s="32"/>
      <c r="D185" s="149" t="s">
        <v>174</v>
      </c>
      <c r="F185" s="150" t="s">
        <v>1028</v>
      </c>
      <c r="I185" s="151"/>
      <c r="L185" s="32"/>
      <c r="M185" s="152"/>
      <c r="T185" s="56"/>
      <c r="AT185" s="17" t="s">
        <v>174</v>
      </c>
      <c r="AU185" s="17" t="s">
        <v>83</v>
      </c>
    </row>
    <row r="186" spans="2:65" s="15" customFormat="1" x14ac:dyDescent="0.2">
      <c r="B186" s="184"/>
      <c r="D186" s="149" t="s">
        <v>176</v>
      </c>
      <c r="E186" s="185" t="s">
        <v>1</v>
      </c>
      <c r="F186" s="186" t="s">
        <v>1178</v>
      </c>
      <c r="H186" s="185" t="s">
        <v>1</v>
      </c>
      <c r="I186" s="187"/>
      <c r="L186" s="184"/>
      <c r="M186" s="188"/>
      <c r="T186" s="189"/>
      <c r="AT186" s="185" t="s">
        <v>176</v>
      </c>
      <c r="AU186" s="185" t="s">
        <v>83</v>
      </c>
      <c r="AV186" s="15" t="s">
        <v>81</v>
      </c>
      <c r="AW186" s="15" t="s">
        <v>30</v>
      </c>
      <c r="AX186" s="15" t="s">
        <v>73</v>
      </c>
      <c r="AY186" s="185" t="s">
        <v>165</v>
      </c>
    </row>
    <row r="187" spans="2:65" s="12" customFormat="1" x14ac:dyDescent="0.2">
      <c r="B187" s="153"/>
      <c r="D187" s="149" t="s">
        <v>176</v>
      </c>
      <c r="E187" s="154" t="s">
        <v>1</v>
      </c>
      <c r="F187" s="155" t="s">
        <v>1182</v>
      </c>
      <c r="H187" s="156">
        <v>3.3119999999999998</v>
      </c>
      <c r="I187" s="157"/>
      <c r="L187" s="153"/>
      <c r="M187" s="158"/>
      <c r="T187" s="159"/>
      <c r="AT187" s="154" t="s">
        <v>176</v>
      </c>
      <c r="AU187" s="154" t="s">
        <v>83</v>
      </c>
      <c r="AV187" s="12" t="s">
        <v>83</v>
      </c>
      <c r="AW187" s="12" t="s">
        <v>30</v>
      </c>
      <c r="AX187" s="12" t="s">
        <v>81</v>
      </c>
      <c r="AY187" s="154" t="s">
        <v>165</v>
      </c>
    </row>
    <row r="188" spans="2:65" s="1" customFormat="1" ht="24.2" customHeight="1" x14ac:dyDescent="0.2">
      <c r="B188" s="32"/>
      <c r="C188" s="136" t="s">
        <v>270</v>
      </c>
      <c r="D188" s="136" t="s">
        <v>167</v>
      </c>
      <c r="E188" s="137" t="s">
        <v>709</v>
      </c>
      <c r="F188" s="138" t="s">
        <v>710</v>
      </c>
      <c r="G188" s="139" t="s">
        <v>192</v>
      </c>
      <c r="H188" s="140">
        <v>9.9499999999999993</v>
      </c>
      <c r="I188" s="141"/>
      <c r="J188" s="142">
        <f>ROUND(I188*H188,2)</f>
        <v>0</v>
      </c>
      <c r="K188" s="138" t="s">
        <v>171</v>
      </c>
      <c r="L188" s="32"/>
      <c r="M188" s="143" t="s">
        <v>1</v>
      </c>
      <c r="N188" s="144" t="s">
        <v>38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172</v>
      </c>
      <c r="AT188" s="147" t="s">
        <v>167</v>
      </c>
      <c r="AU188" s="147" t="s">
        <v>83</v>
      </c>
      <c r="AY188" s="17" t="s">
        <v>165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81</v>
      </c>
      <c r="BK188" s="148">
        <f>ROUND(I188*H188,2)</f>
        <v>0</v>
      </c>
      <c r="BL188" s="17" t="s">
        <v>172</v>
      </c>
      <c r="BM188" s="147" t="s">
        <v>1183</v>
      </c>
    </row>
    <row r="189" spans="2:65" s="1" customFormat="1" ht="29.25" x14ac:dyDescent="0.2">
      <c r="B189" s="32"/>
      <c r="D189" s="149" t="s">
        <v>174</v>
      </c>
      <c r="F189" s="150" t="s">
        <v>712</v>
      </c>
      <c r="I189" s="151"/>
      <c r="L189" s="32"/>
      <c r="M189" s="152"/>
      <c r="T189" s="56"/>
      <c r="AT189" s="17" t="s">
        <v>174</v>
      </c>
      <c r="AU189" s="17" t="s">
        <v>83</v>
      </c>
    </row>
    <row r="190" spans="2:65" s="15" customFormat="1" x14ac:dyDescent="0.2">
      <c r="B190" s="184"/>
      <c r="D190" s="149" t="s">
        <v>176</v>
      </c>
      <c r="E190" s="185" t="s">
        <v>1</v>
      </c>
      <c r="F190" s="186" t="s">
        <v>1052</v>
      </c>
      <c r="H190" s="185" t="s">
        <v>1</v>
      </c>
      <c r="I190" s="187"/>
      <c r="L190" s="184"/>
      <c r="M190" s="188"/>
      <c r="T190" s="189"/>
      <c r="AT190" s="185" t="s">
        <v>176</v>
      </c>
      <c r="AU190" s="185" t="s">
        <v>83</v>
      </c>
      <c r="AV190" s="15" t="s">
        <v>81</v>
      </c>
      <c r="AW190" s="15" t="s">
        <v>30</v>
      </c>
      <c r="AX190" s="15" t="s">
        <v>73</v>
      </c>
      <c r="AY190" s="185" t="s">
        <v>165</v>
      </c>
    </row>
    <row r="191" spans="2:65" s="12" customFormat="1" x14ac:dyDescent="0.2">
      <c r="B191" s="153"/>
      <c r="D191" s="149" t="s">
        <v>176</v>
      </c>
      <c r="E191" s="154" t="s">
        <v>1</v>
      </c>
      <c r="F191" s="155" t="s">
        <v>1184</v>
      </c>
      <c r="H191" s="156">
        <v>3.45</v>
      </c>
      <c r="I191" s="157"/>
      <c r="L191" s="153"/>
      <c r="M191" s="158"/>
      <c r="T191" s="159"/>
      <c r="AT191" s="154" t="s">
        <v>176</v>
      </c>
      <c r="AU191" s="154" t="s">
        <v>83</v>
      </c>
      <c r="AV191" s="12" t="s">
        <v>83</v>
      </c>
      <c r="AW191" s="12" t="s">
        <v>30</v>
      </c>
      <c r="AX191" s="12" t="s">
        <v>73</v>
      </c>
      <c r="AY191" s="154" t="s">
        <v>165</v>
      </c>
    </row>
    <row r="192" spans="2:65" s="15" customFormat="1" x14ac:dyDescent="0.2">
      <c r="B192" s="184"/>
      <c r="D192" s="149" t="s">
        <v>176</v>
      </c>
      <c r="E192" s="185" t="s">
        <v>1</v>
      </c>
      <c r="F192" s="186" t="s">
        <v>1185</v>
      </c>
      <c r="H192" s="185" t="s">
        <v>1</v>
      </c>
      <c r="I192" s="187"/>
      <c r="L192" s="184"/>
      <c r="M192" s="188"/>
      <c r="T192" s="189"/>
      <c r="AT192" s="185" t="s">
        <v>176</v>
      </c>
      <c r="AU192" s="185" t="s">
        <v>83</v>
      </c>
      <c r="AV192" s="15" t="s">
        <v>81</v>
      </c>
      <c r="AW192" s="15" t="s">
        <v>30</v>
      </c>
      <c r="AX192" s="15" t="s">
        <v>73</v>
      </c>
      <c r="AY192" s="185" t="s">
        <v>165</v>
      </c>
    </row>
    <row r="193" spans="2:65" s="12" customFormat="1" x14ac:dyDescent="0.2">
      <c r="B193" s="153"/>
      <c r="D193" s="149" t="s">
        <v>176</v>
      </c>
      <c r="E193" s="154" t="s">
        <v>1</v>
      </c>
      <c r="F193" s="155" t="s">
        <v>1186</v>
      </c>
      <c r="H193" s="156">
        <v>6.5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73</v>
      </c>
      <c r="AY193" s="154" t="s">
        <v>165</v>
      </c>
    </row>
    <row r="194" spans="2:65" s="13" customFormat="1" x14ac:dyDescent="0.2">
      <c r="B194" s="160"/>
      <c r="D194" s="149" t="s">
        <v>176</v>
      </c>
      <c r="E194" s="161" t="s">
        <v>1</v>
      </c>
      <c r="F194" s="162" t="s">
        <v>189</v>
      </c>
      <c r="H194" s="163">
        <v>9.9499999999999993</v>
      </c>
      <c r="I194" s="164"/>
      <c r="L194" s="160"/>
      <c r="M194" s="165"/>
      <c r="T194" s="166"/>
      <c r="AT194" s="161" t="s">
        <v>176</v>
      </c>
      <c r="AU194" s="161" t="s">
        <v>83</v>
      </c>
      <c r="AV194" s="13" t="s">
        <v>172</v>
      </c>
      <c r="AW194" s="13" t="s">
        <v>30</v>
      </c>
      <c r="AX194" s="13" t="s">
        <v>81</v>
      </c>
      <c r="AY194" s="161" t="s">
        <v>165</v>
      </c>
    </row>
    <row r="195" spans="2:65" s="1" customFormat="1" ht="16.5" customHeight="1" x14ac:dyDescent="0.2">
      <c r="B195" s="32"/>
      <c r="C195" s="167" t="s">
        <v>278</v>
      </c>
      <c r="D195" s="167" t="s">
        <v>205</v>
      </c>
      <c r="E195" s="168" t="s">
        <v>1187</v>
      </c>
      <c r="F195" s="169" t="s">
        <v>1185</v>
      </c>
      <c r="G195" s="170" t="s">
        <v>238</v>
      </c>
      <c r="H195" s="171">
        <v>15.6</v>
      </c>
      <c r="I195" s="172"/>
      <c r="J195" s="173">
        <f>ROUND(I195*H195,2)</f>
        <v>0</v>
      </c>
      <c r="K195" s="169" t="s">
        <v>1</v>
      </c>
      <c r="L195" s="174"/>
      <c r="M195" s="175" t="s">
        <v>1</v>
      </c>
      <c r="N195" s="176" t="s">
        <v>38</v>
      </c>
      <c r="P195" s="145">
        <f>O195*H195</f>
        <v>0</v>
      </c>
      <c r="Q195" s="145">
        <v>1</v>
      </c>
      <c r="R195" s="145">
        <f>Q195*H195</f>
        <v>15.6</v>
      </c>
      <c r="S195" s="145">
        <v>0</v>
      </c>
      <c r="T195" s="146">
        <f>S195*H195</f>
        <v>0</v>
      </c>
      <c r="AR195" s="147" t="s">
        <v>209</v>
      </c>
      <c r="AT195" s="147" t="s">
        <v>205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1188</v>
      </c>
    </row>
    <row r="196" spans="2:65" s="1" customFormat="1" x14ac:dyDescent="0.2">
      <c r="B196" s="32"/>
      <c r="D196" s="149" t="s">
        <v>174</v>
      </c>
      <c r="F196" s="150" t="s">
        <v>1185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5" customFormat="1" x14ac:dyDescent="0.2">
      <c r="B197" s="184"/>
      <c r="D197" s="149" t="s">
        <v>176</v>
      </c>
      <c r="E197" s="185" t="s">
        <v>1</v>
      </c>
      <c r="F197" s="186" t="s">
        <v>1185</v>
      </c>
      <c r="H197" s="185" t="s">
        <v>1</v>
      </c>
      <c r="I197" s="187"/>
      <c r="L197" s="184"/>
      <c r="M197" s="188"/>
      <c r="T197" s="189"/>
      <c r="AT197" s="185" t="s">
        <v>176</v>
      </c>
      <c r="AU197" s="185" t="s">
        <v>83</v>
      </c>
      <c r="AV197" s="15" t="s">
        <v>81</v>
      </c>
      <c r="AW197" s="15" t="s">
        <v>30</v>
      </c>
      <c r="AX197" s="15" t="s">
        <v>73</v>
      </c>
      <c r="AY197" s="185" t="s">
        <v>165</v>
      </c>
    </row>
    <row r="198" spans="2:65" s="12" customFormat="1" x14ac:dyDescent="0.2">
      <c r="B198" s="153"/>
      <c r="D198" s="149" t="s">
        <v>176</v>
      </c>
      <c r="E198" s="154" t="s">
        <v>1</v>
      </c>
      <c r="F198" s="155" t="s">
        <v>1189</v>
      </c>
      <c r="H198" s="156">
        <v>15.6</v>
      </c>
      <c r="I198" s="157"/>
      <c r="L198" s="153"/>
      <c r="M198" s="158"/>
      <c r="T198" s="159"/>
      <c r="AT198" s="154" t="s">
        <v>176</v>
      </c>
      <c r="AU198" s="154" t="s">
        <v>83</v>
      </c>
      <c r="AV198" s="12" t="s">
        <v>83</v>
      </c>
      <c r="AW198" s="12" t="s">
        <v>30</v>
      </c>
      <c r="AX198" s="12" t="s">
        <v>81</v>
      </c>
      <c r="AY198" s="154" t="s">
        <v>165</v>
      </c>
    </row>
    <row r="199" spans="2:65" s="1" customFormat="1" ht="24.2" customHeight="1" x14ac:dyDescent="0.2">
      <c r="B199" s="32"/>
      <c r="C199" s="167" t="s">
        <v>284</v>
      </c>
      <c r="D199" s="167" t="s">
        <v>205</v>
      </c>
      <c r="E199" s="168" t="s">
        <v>1054</v>
      </c>
      <c r="F199" s="169" t="s">
        <v>1055</v>
      </c>
      <c r="G199" s="170" t="s">
        <v>238</v>
      </c>
      <c r="H199" s="171">
        <v>6.21</v>
      </c>
      <c r="I199" s="172"/>
      <c r="J199" s="173">
        <f>ROUND(I199*H199,2)</f>
        <v>0</v>
      </c>
      <c r="K199" s="169" t="s">
        <v>171</v>
      </c>
      <c r="L199" s="174"/>
      <c r="M199" s="175" t="s">
        <v>1</v>
      </c>
      <c r="N199" s="176" t="s">
        <v>38</v>
      </c>
      <c r="P199" s="145">
        <f>O199*H199</f>
        <v>0</v>
      </c>
      <c r="Q199" s="145">
        <v>1</v>
      </c>
      <c r="R199" s="145">
        <f>Q199*H199</f>
        <v>6.21</v>
      </c>
      <c r="S199" s="145">
        <v>0</v>
      </c>
      <c r="T199" s="146">
        <f>S199*H199</f>
        <v>0</v>
      </c>
      <c r="AR199" s="147" t="s">
        <v>209</v>
      </c>
      <c r="AT199" s="147" t="s">
        <v>205</v>
      </c>
      <c r="AU199" s="147" t="s">
        <v>83</v>
      </c>
      <c r="AY199" s="17" t="s">
        <v>165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81</v>
      </c>
      <c r="BK199" s="148">
        <f>ROUND(I199*H199,2)</f>
        <v>0</v>
      </c>
      <c r="BL199" s="17" t="s">
        <v>172</v>
      </c>
      <c r="BM199" s="147" t="s">
        <v>1190</v>
      </c>
    </row>
    <row r="200" spans="2:65" s="1" customFormat="1" x14ac:dyDescent="0.2">
      <c r="B200" s="32"/>
      <c r="D200" s="149" t="s">
        <v>174</v>
      </c>
      <c r="F200" s="150" t="s">
        <v>1055</v>
      </c>
      <c r="I200" s="151"/>
      <c r="L200" s="32"/>
      <c r="M200" s="152"/>
      <c r="T200" s="56"/>
      <c r="AT200" s="17" t="s">
        <v>174</v>
      </c>
      <c r="AU200" s="17" t="s">
        <v>83</v>
      </c>
    </row>
    <row r="201" spans="2:65" s="15" customFormat="1" x14ac:dyDescent="0.2">
      <c r="B201" s="184"/>
      <c r="D201" s="149" t="s">
        <v>176</v>
      </c>
      <c r="E201" s="185" t="s">
        <v>1</v>
      </c>
      <c r="F201" s="186" t="s">
        <v>1052</v>
      </c>
      <c r="H201" s="185" t="s">
        <v>1</v>
      </c>
      <c r="I201" s="187"/>
      <c r="L201" s="184"/>
      <c r="M201" s="188"/>
      <c r="T201" s="189"/>
      <c r="AT201" s="185" t="s">
        <v>176</v>
      </c>
      <c r="AU201" s="185" t="s">
        <v>83</v>
      </c>
      <c r="AV201" s="15" t="s">
        <v>81</v>
      </c>
      <c r="AW201" s="15" t="s">
        <v>30</v>
      </c>
      <c r="AX201" s="15" t="s">
        <v>73</v>
      </c>
      <c r="AY201" s="185" t="s">
        <v>165</v>
      </c>
    </row>
    <row r="202" spans="2:65" s="12" customFormat="1" x14ac:dyDescent="0.2">
      <c r="B202" s="153"/>
      <c r="D202" s="149" t="s">
        <v>176</v>
      </c>
      <c r="E202" s="154" t="s">
        <v>1</v>
      </c>
      <c r="F202" s="155" t="s">
        <v>1191</v>
      </c>
      <c r="H202" s="156">
        <v>6.21</v>
      </c>
      <c r="I202" s="157"/>
      <c r="L202" s="153"/>
      <c r="M202" s="158"/>
      <c r="T202" s="159"/>
      <c r="AT202" s="154" t="s">
        <v>176</v>
      </c>
      <c r="AU202" s="154" t="s">
        <v>83</v>
      </c>
      <c r="AV202" s="12" t="s">
        <v>83</v>
      </c>
      <c r="AW202" s="12" t="s">
        <v>30</v>
      </c>
      <c r="AX202" s="12" t="s">
        <v>81</v>
      </c>
      <c r="AY202" s="154" t="s">
        <v>165</v>
      </c>
    </row>
    <row r="203" spans="2:65" s="1" customFormat="1" ht="24.2" customHeight="1" x14ac:dyDescent="0.2">
      <c r="B203" s="32"/>
      <c r="C203" s="136" t="s">
        <v>289</v>
      </c>
      <c r="D203" s="136" t="s">
        <v>167</v>
      </c>
      <c r="E203" s="137" t="s">
        <v>1057</v>
      </c>
      <c r="F203" s="138" t="s">
        <v>1192</v>
      </c>
      <c r="G203" s="139" t="s">
        <v>192</v>
      </c>
      <c r="H203" s="140">
        <v>2.1</v>
      </c>
      <c r="I203" s="141"/>
      <c r="J203" s="142">
        <f>ROUND(I203*H203,2)</f>
        <v>0</v>
      </c>
      <c r="K203" s="138" t="s">
        <v>1</v>
      </c>
      <c r="L203" s="32"/>
      <c r="M203" s="143" t="s">
        <v>1</v>
      </c>
      <c r="N203" s="144" t="s">
        <v>38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172</v>
      </c>
      <c r="AT203" s="147" t="s">
        <v>167</v>
      </c>
      <c r="AU203" s="147" t="s">
        <v>83</v>
      </c>
      <c r="AY203" s="17" t="s">
        <v>165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172</v>
      </c>
      <c r="BM203" s="147" t="s">
        <v>1193</v>
      </c>
    </row>
    <row r="204" spans="2:65" s="1" customFormat="1" x14ac:dyDescent="0.2">
      <c r="B204" s="32"/>
      <c r="D204" s="149" t="s">
        <v>174</v>
      </c>
      <c r="F204" s="150" t="s">
        <v>1192</v>
      </c>
      <c r="I204" s="151"/>
      <c r="L204" s="32"/>
      <c r="M204" s="152"/>
      <c r="T204" s="56"/>
      <c r="AT204" s="17" t="s">
        <v>174</v>
      </c>
      <c r="AU204" s="17" t="s">
        <v>83</v>
      </c>
    </row>
    <row r="205" spans="2:65" s="15" customFormat="1" x14ac:dyDescent="0.2">
      <c r="B205" s="184"/>
      <c r="D205" s="149" t="s">
        <v>176</v>
      </c>
      <c r="E205" s="185" t="s">
        <v>1</v>
      </c>
      <c r="F205" s="186" t="s">
        <v>1194</v>
      </c>
      <c r="H205" s="185" t="s">
        <v>1</v>
      </c>
      <c r="I205" s="187"/>
      <c r="L205" s="184"/>
      <c r="M205" s="188"/>
      <c r="T205" s="189"/>
      <c r="AT205" s="185" t="s">
        <v>176</v>
      </c>
      <c r="AU205" s="185" t="s">
        <v>83</v>
      </c>
      <c r="AV205" s="15" t="s">
        <v>81</v>
      </c>
      <c r="AW205" s="15" t="s">
        <v>30</v>
      </c>
      <c r="AX205" s="15" t="s">
        <v>73</v>
      </c>
      <c r="AY205" s="185" t="s">
        <v>165</v>
      </c>
    </row>
    <row r="206" spans="2:65" s="12" customFormat="1" x14ac:dyDescent="0.2">
      <c r="B206" s="153"/>
      <c r="D206" s="149" t="s">
        <v>176</v>
      </c>
      <c r="E206" s="154" t="s">
        <v>1</v>
      </c>
      <c r="F206" s="155" t="s">
        <v>1195</v>
      </c>
      <c r="H206" s="156">
        <v>2.1</v>
      </c>
      <c r="I206" s="157"/>
      <c r="L206" s="153"/>
      <c r="M206" s="158"/>
      <c r="T206" s="159"/>
      <c r="AT206" s="154" t="s">
        <v>176</v>
      </c>
      <c r="AU206" s="154" t="s">
        <v>83</v>
      </c>
      <c r="AV206" s="12" t="s">
        <v>83</v>
      </c>
      <c r="AW206" s="12" t="s">
        <v>30</v>
      </c>
      <c r="AX206" s="12" t="s">
        <v>81</v>
      </c>
      <c r="AY206" s="154" t="s">
        <v>165</v>
      </c>
    </row>
    <row r="207" spans="2:65" s="1" customFormat="1" ht="24.2" customHeight="1" x14ac:dyDescent="0.2">
      <c r="B207" s="32"/>
      <c r="C207" s="167" t="s">
        <v>7</v>
      </c>
      <c r="D207" s="167" t="s">
        <v>205</v>
      </c>
      <c r="E207" s="168" t="s">
        <v>1196</v>
      </c>
      <c r="F207" s="169" t="s">
        <v>1197</v>
      </c>
      <c r="G207" s="170" t="s">
        <v>170</v>
      </c>
      <c r="H207" s="171">
        <v>0.26300000000000001</v>
      </c>
      <c r="I207" s="172"/>
      <c r="J207" s="173">
        <f>ROUND(I207*H207,2)</f>
        <v>0</v>
      </c>
      <c r="K207" s="169" t="s">
        <v>171</v>
      </c>
      <c r="L207" s="174"/>
      <c r="M207" s="175" t="s">
        <v>1</v>
      </c>
      <c r="N207" s="176" t="s">
        <v>38</v>
      </c>
      <c r="P207" s="145">
        <f>O207*H207</f>
        <v>0</v>
      </c>
      <c r="Q207" s="145">
        <v>2.4289999999999998</v>
      </c>
      <c r="R207" s="145">
        <f>Q207*H207</f>
        <v>0.63882700000000003</v>
      </c>
      <c r="S207" s="145">
        <v>0</v>
      </c>
      <c r="T207" s="146">
        <f>S207*H207</f>
        <v>0</v>
      </c>
      <c r="AR207" s="147" t="s">
        <v>209</v>
      </c>
      <c r="AT207" s="147" t="s">
        <v>205</v>
      </c>
      <c r="AU207" s="147" t="s">
        <v>83</v>
      </c>
      <c r="AY207" s="17" t="s">
        <v>165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81</v>
      </c>
      <c r="BK207" s="148">
        <f>ROUND(I207*H207,2)</f>
        <v>0</v>
      </c>
      <c r="BL207" s="17" t="s">
        <v>172</v>
      </c>
      <c r="BM207" s="147" t="s">
        <v>1198</v>
      </c>
    </row>
    <row r="208" spans="2:65" s="1" customFormat="1" x14ac:dyDescent="0.2">
      <c r="B208" s="32"/>
      <c r="D208" s="149" t="s">
        <v>174</v>
      </c>
      <c r="F208" s="150" t="s">
        <v>1197</v>
      </c>
      <c r="I208" s="151"/>
      <c r="L208" s="32"/>
      <c r="M208" s="152"/>
      <c r="T208" s="56"/>
      <c r="AT208" s="17" t="s">
        <v>174</v>
      </c>
      <c r="AU208" s="17" t="s">
        <v>83</v>
      </c>
    </row>
    <row r="209" spans="2:65" s="15" customFormat="1" x14ac:dyDescent="0.2">
      <c r="B209" s="184"/>
      <c r="D209" s="149" t="s">
        <v>176</v>
      </c>
      <c r="E209" s="185" t="s">
        <v>1</v>
      </c>
      <c r="F209" s="186" t="s">
        <v>1199</v>
      </c>
      <c r="H209" s="185" t="s">
        <v>1</v>
      </c>
      <c r="I209" s="187"/>
      <c r="L209" s="184"/>
      <c r="M209" s="188"/>
      <c r="T209" s="189"/>
      <c r="AT209" s="185" t="s">
        <v>176</v>
      </c>
      <c r="AU209" s="185" t="s">
        <v>83</v>
      </c>
      <c r="AV209" s="15" t="s">
        <v>81</v>
      </c>
      <c r="AW209" s="15" t="s">
        <v>30</v>
      </c>
      <c r="AX209" s="15" t="s">
        <v>73</v>
      </c>
      <c r="AY209" s="185" t="s">
        <v>165</v>
      </c>
    </row>
    <row r="210" spans="2:65" s="12" customFormat="1" x14ac:dyDescent="0.2">
      <c r="B210" s="153"/>
      <c r="D210" s="149" t="s">
        <v>176</v>
      </c>
      <c r="E210" s="154" t="s">
        <v>1</v>
      </c>
      <c r="F210" s="155" t="s">
        <v>1200</v>
      </c>
      <c r="H210" s="156">
        <v>0.26300000000000001</v>
      </c>
      <c r="I210" s="157"/>
      <c r="L210" s="153"/>
      <c r="M210" s="158"/>
      <c r="T210" s="159"/>
      <c r="AT210" s="154" t="s">
        <v>176</v>
      </c>
      <c r="AU210" s="154" t="s">
        <v>83</v>
      </c>
      <c r="AV210" s="12" t="s">
        <v>83</v>
      </c>
      <c r="AW210" s="12" t="s">
        <v>30</v>
      </c>
      <c r="AX210" s="12" t="s">
        <v>81</v>
      </c>
      <c r="AY210" s="154" t="s">
        <v>165</v>
      </c>
    </row>
    <row r="211" spans="2:65" s="1" customFormat="1" ht="24.2" customHeight="1" x14ac:dyDescent="0.2">
      <c r="B211" s="32"/>
      <c r="C211" s="136" t="s">
        <v>305</v>
      </c>
      <c r="D211" s="136" t="s">
        <v>167</v>
      </c>
      <c r="E211" s="137" t="s">
        <v>718</v>
      </c>
      <c r="F211" s="138" t="s">
        <v>1065</v>
      </c>
      <c r="G211" s="139" t="s">
        <v>192</v>
      </c>
      <c r="H211" s="140">
        <v>15.6</v>
      </c>
      <c r="I211" s="141"/>
      <c r="J211" s="142">
        <f>ROUND(I211*H211,2)</f>
        <v>0</v>
      </c>
      <c r="K211" s="138" t="s">
        <v>1</v>
      </c>
      <c r="L211" s="32"/>
      <c r="M211" s="143" t="s">
        <v>1</v>
      </c>
      <c r="N211" s="144" t="s">
        <v>38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172</v>
      </c>
      <c r="AT211" s="147" t="s">
        <v>167</v>
      </c>
      <c r="AU211" s="147" t="s">
        <v>83</v>
      </c>
      <c r="AY211" s="17" t="s">
        <v>165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81</v>
      </c>
      <c r="BK211" s="148">
        <f>ROUND(I211*H211,2)</f>
        <v>0</v>
      </c>
      <c r="BL211" s="17" t="s">
        <v>172</v>
      </c>
      <c r="BM211" s="147" t="s">
        <v>1201</v>
      </c>
    </row>
    <row r="212" spans="2:65" s="1" customFormat="1" ht="19.5" x14ac:dyDescent="0.2">
      <c r="B212" s="32"/>
      <c r="D212" s="149" t="s">
        <v>174</v>
      </c>
      <c r="F212" s="150" t="s">
        <v>1065</v>
      </c>
      <c r="I212" s="151"/>
      <c r="L212" s="32"/>
      <c r="M212" s="152"/>
      <c r="T212" s="56"/>
      <c r="AT212" s="17" t="s">
        <v>174</v>
      </c>
      <c r="AU212" s="17" t="s">
        <v>83</v>
      </c>
    </row>
    <row r="213" spans="2:65" s="15" customFormat="1" ht="22.5" x14ac:dyDescent="0.2">
      <c r="B213" s="184"/>
      <c r="D213" s="149" t="s">
        <v>176</v>
      </c>
      <c r="E213" s="185" t="s">
        <v>1</v>
      </c>
      <c r="F213" s="186" t="s">
        <v>1202</v>
      </c>
      <c r="H213" s="185" t="s">
        <v>1</v>
      </c>
      <c r="I213" s="187"/>
      <c r="L213" s="184"/>
      <c r="M213" s="188"/>
      <c r="T213" s="189"/>
      <c r="AT213" s="185" t="s">
        <v>176</v>
      </c>
      <c r="AU213" s="185" t="s">
        <v>83</v>
      </c>
      <c r="AV213" s="15" t="s">
        <v>81</v>
      </c>
      <c r="AW213" s="15" t="s">
        <v>30</v>
      </c>
      <c r="AX213" s="15" t="s">
        <v>73</v>
      </c>
      <c r="AY213" s="185" t="s">
        <v>165</v>
      </c>
    </row>
    <row r="214" spans="2:65" s="12" customFormat="1" x14ac:dyDescent="0.2">
      <c r="B214" s="153"/>
      <c r="D214" s="149" t="s">
        <v>176</v>
      </c>
      <c r="E214" s="154" t="s">
        <v>1</v>
      </c>
      <c r="F214" s="155" t="s">
        <v>1203</v>
      </c>
      <c r="H214" s="156">
        <v>4.5999999999999996</v>
      </c>
      <c r="I214" s="157"/>
      <c r="L214" s="153"/>
      <c r="M214" s="158"/>
      <c r="T214" s="159"/>
      <c r="AT214" s="154" t="s">
        <v>176</v>
      </c>
      <c r="AU214" s="154" t="s">
        <v>83</v>
      </c>
      <c r="AV214" s="12" t="s">
        <v>83</v>
      </c>
      <c r="AW214" s="12" t="s">
        <v>30</v>
      </c>
      <c r="AX214" s="12" t="s">
        <v>73</v>
      </c>
      <c r="AY214" s="154" t="s">
        <v>165</v>
      </c>
    </row>
    <row r="215" spans="2:65" s="15" customFormat="1" x14ac:dyDescent="0.2">
      <c r="B215" s="184"/>
      <c r="D215" s="149" t="s">
        <v>176</v>
      </c>
      <c r="E215" s="185" t="s">
        <v>1</v>
      </c>
      <c r="F215" s="186" t="s">
        <v>1204</v>
      </c>
      <c r="H215" s="185" t="s">
        <v>1</v>
      </c>
      <c r="I215" s="187"/>
      <c r="L215" s="184"/>
      <c r="M215" s="188"/>
      <c r="T215" s="189"/>
      <c r="AT215" s="185" t="s">
        <v>176</v>
      </c>
      <c r="AU215" s="185" t="s">
        <v>83</v>
      </c>
      <c r="AV215" s="15" t="s">
        <v>81</v>
      </c>
      <c r="AW215" s="15" t="s">
        <v>30</v>
      </c>
      <c r="AX215" s="15" t="s">
        <v>73</v>
      </c>
      <c r="AY215" s="185" t="s">
        <v>165</v>
      </c>
    </row>
    <row r="216" spans="2:65" s="12" customFormat="1" x14ac:dyDescent="0.2">
      <c r="B216" s="153"/>
      <c r="D216" s="149" t="s">
        <v>176</v>
      </c>
      <c r="E216" s="154" t="s">
        <v>1</v>
      </c>
      <c r="F216" s="155" t="s">
        <v>226</v>
      </c>
      <c r="H216" s="156">
        <v>11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73</v>
      </c>
      <c r="AY216" s="154" t="s">
        <v>165</v>
      </c>
    </row>
    <row r="217" spans="2:65" s="13" customFormat="1" x14ac:dyDescent="0.2">
      <c r="B217" s="160"/>
      <c r="D217" s="149" t="s">
        <v>176</v>
      </c>
      <c r="E217" s="161" t="s">
        <v>1</v>
      </c>
      <c r="F217" s="162" t="s">
        <v>189</v>
      </c>
      <c r="H217" s="163">
        <v>15.6</v>
      </c>
      <c r="I217" s="164"/>
      <c r="L217" s="160"/>
      <c r="M217" s="165"/>
      <c r="T217" s="166"/>
      <c r="AT217" s="161" t="s">
        <v>176</v>
      </c>
      <c r="AU217" s="161" t="s">
        <v>83</v>
      </c>
      <c r="AV217" s="13" t="s">
        <v>172</v>
      </c>
      <c r="AW217" s="13" t="s">
        <v>30</v>
      </c>
      <c r="AX217" s="13" t="s">
        <v>81</v>
      </c>
      <c r="AY217" s="161" t="s">
        <v>165</v>
      </c>
    </row>
    <row r="218" spans="2:65" s="1" customFormat="1" ht="24.2" customHeight="1" x14ac:dyDescent="0.2">
      <c r="B218" s="32"/>
      <c r="C218" s="167" t="s">
        <v>309</v>
      </c>
      <c r="D218" s="167" t="s">
        <v>205</v>
      </c>
      <c r="E218" s="168" t="s">
        <v>1068</v>
      </c>
      <c r="F218" s="169" t="s">
        <v>1069</v>
      </c>
      <c r="G218" s="170" t="s">
        <v>238</v>
      </c>
      <c r="H218" s="171">
        <v>28.08</v>
      </c>
      <c r="I218" s="172"/>
      <c r="J218" s="173">
        <f>ROUND(I218*H218,2)</f>
        <v>0</v>
      </c>
      <c r="K218" s="169" t="s">
        <v>171</v>
      </c>
      <c r="L218" s="174"/>
      <c r="M218" s="175" t="s">
        <v>1</v>
      </c>
      <c r="N218" s="176" t="s">
        <v>38</v>
      </c>
      <c r="P218" s="145">
        <f>O218*H218</f>
        <v>0</v>
      </c>
      <c r="Q218" s="145">
        <v>1</v>
      </c>
      <c r="R218" s="145">
        <f>Q218*H218</f>
        <v>28.08</v>
      </c>
      <c r="S218" s="145">
        <v>0</v>
      </c>
      <c r="T218" s="146">
        <f>S218*H218</f>
        <v>0</v>
      </c>
      <c r="AR218" s="147" t="s">
        <v>209</v>
      </c>
      <c r="AT218" s="147" t="s">
        <v>205</v>
      </c>
      <c r="AU218" s="147" t="s">
        <v>83</v>
      </c>
      <c r="AY218" s="17" t="s">
        <v>165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81</v>
      </c>
      <c r="BK218" s="148">
        <f>ROUND(I218*H218,2)</f>
        <v>0</v>
      </c>
      <c r="BL218" s="17" t="s">
        <v>172</v>
      </c>
      <c r="BM218" s="147" t="s">
        <v>1205</v>
      </c>
    </row>
    <row r="219" spans="2:65" s="1" customFormat="1" x14ac:dyDescent="0.2">
      <c r="B219" s="32"/>
      <c r="D219" s="149" t="s">
        <v>174</v>
      </c>
      <c r="F219" s="150" t="s">
        <v>1069</v>
      </c>
      <c r="I219" s="151"/>
      <c r="L219" s="32"/>
      <c r="M219" s="152"/>
      <c r="T219" s="56"/>
      <c r="AT219" s="17" t="s">
        <v>174</v>
      </c>
      <c r="AU219" s="17" t="s">
        <v>83</v>
      </c>
    </row>
    <row r="220" spans="2:65" s="15" customFormat="1" ht="22.5" x14ac:dyDescent="0.2">
      <c r="B220" s="184"/>
      <c r="D220" s="149" t="s">
        <v>176</v>
      </c>
      <c r="E220" s="185" t="s">
        <v>1</v>
      </c>
      <c r="F220" s="186" t="s">
        <v>1202</v>
      </c>
      <c r="H220" s="185" t="s">
        <v>1</v>
      </c>
      <c r="I220" s="187"/>
      <c r="L220" s="184"/>
      <c r="M220" s="188"/>
      <c r="T220" s="189"/>
      <c r="AT220" s="185" t="s">
        <v>176</v>
      </c>
      <c r="AU220" s="185" t="s">
        <v>83</v>
      </c>
      <c r="AV220" s="15" t="s">
        <v>81</v>
      </c>
      <c r="AW220" s="15" t="s">
        <v>30</v>
      </c>
      <c r="AX220" s="15" t="s">
        <v>73</v>
      </c>
      <c r="AY220" s="185" t="s">
        <v>165</v>
      </c>
    </row>
    <row r="221" spans="2:65" s="12" customFormat="1" x14ac:dyDescent="0.2">
      <c r="B221" s="153"/>
      <c r="D221" s="149" t="s">
        <v>176</v>
      </c>
      <c r="E221" s="154" t="s">
        <v>1</v>
      </c>
      <c r="F221" s="155" t="s">
        <v>1206</v>
      </c>
      <c r="H221" s="156">
        <v>8.2799999999999994</v>
      </c>
      <c r="I221" s="157"/>
      <c r="L221" s="153"/>
      <c r="M221" s="158"/>
      <c r="T221" s="159"/>
      <c r="AT221" s="154" t="s">
        <v>176</v>
      </c>
      <c r="AU221" s="154" t="s">
        <v>83</v>
      </c>
      <c r="AV221" s="12" t="s">
        <v>83</v>
      </c>
      <c r="AW221" s="12" t="s">
        <v>30</v>
      </c>
      <c r="AX221" s="12" t="s">
        <v>73</v>
      </c>
      <c r="AY221" s="154" t="s">
        <v>165</v>
      </c>
    </row>
    <row r="222" spans="2:65" s="15" customFormat="1" x14ac:dyDescent="0.2">
      <c r="B222" s="184"/>
      <c r="D222" s="149" t="s">
        <v>176</v>
      </c>
      <c r="E222" s="185" t="s">
        <v>1</v>
      </c>
      <c r="F222" s="186" t="s">
        <v>1204</v>
      </c>
      <c r="H222" s="185" t="s">
        <v>1</v>
      </c>
      <c r="I222" s="187"/>
      <c r="L222" s="184"/>
      <c r="M222" s="188"/>
      <c r="T222" s="189"/>
      <c r="AT222" s="185" t="s">
        <v>176</v>
      </c>
      <c r="AU222" s="185" t="s">
        <v>83</v>
      </c>
      <c r="AV222" s="15" t="s">
        <v>81</v>
      </c>
      <c r="AW222" s="15" t="s">
        <v>30</v>
      </c>
      <c r="AX222" s="15" t="s">
        <v>73</v>
      </c>
      <c r="AY222" s="185" t="s">
        <v>165</v>
      </c>
    </row>
    <row r="223" spans="2:65" s="12" customFormat="1" x14ac:dyDescent="0.2">
      <c r="B223" s="153"/>
      <c r="D223" s="149" t="s">
        <v>176</v>
      </c>
      <c r="E223" s="154" t="s">
        <v>1</v>
      </c>
      <c r="F223" s="155" t="s">
        <v>1207</v>
      </c>
      <c r="H223" s="156">
        <v>19.8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73</v>
      </c>
      <c r="AY223" s="154" t="s">
        <v>165</v>
      </c>
    </row>
    <row r="224" spans="2:65" s="13" customFormat="1" x14ac:dyDescent="0.2">
      <c r="B224" s="160"/>
      <c r="D224" s="149" t="s">
        <v>176</v>
      </c>
      <c r="E224" s="161" t="s">
        <v>1</v>
      </c>
      <c r="F224" s="162" t="s">
        <v>189</v>
      </c>
      <c r="H224" s="163">
        <v>28.08</v>
      </c>
      <c r="I224" s="164"/>
      <c r="L224" s="160"/>
      <c r="M224" s="165"/>
      <c r="T224" s="166"/>
      <c r="AT224" s="161" t="s">
        <v>176</v>
      </c>
      <c r="AU224" s="161" t="s">
        <v>83</v>
      </c>
      <c r="AV224" s="13" t="s">
        <v>172</v>
      </c>
      <c r="AW224" s="13" t="s">
        <v>30</v>
      </c>
      <c r="AX224" s="13" t="s">
        <v>81</v>
      </c>
      <c r="AY224" s="161" t="s">
        <v>165</v>
      </c>
    </row>
    <row r="225" spans="2:65" s="1" customFormat="1" ht="24.2" customHeight="1" x14ac:dyDescent="0.2">
      <c r="B225" s="32"/>
      <c r="C225" s="136" t="s">
        <v>314</v>
      </c>
      <c r="D225" s="136" t="s">
        <v>167</v>
      </c>
      <c r="E225" s="137" t="s">
        <v>1071</v>
      </c>
      <c r="F225" s="138" t="s">
        <v>1072</v>
      </c>
      <c r="G225" s="139" t="s">
        <v>170</v>
      </c>
      <c r="H225" s="140">
        <v>21.6</v>
      </c>
      <c r="I225" s="141"/>
      <c r="J225" s="142">
        <f>ROUND(I225*H225,2)</f>
        <v>0</v>
      </c>
      <c r="K225" s="138" t="s">
        <v>171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1208</v>
      </c>
    </row>
    <row r="226" spans="2:65" s="1" customFormat="1" ht="39" x14ac:dyDescent="0.2">
      <c r="B226" s="32"/>
      <c r="D226" s="149" t="s">
        <v>174</v>
      </c>
      <c r="F226" s="150" t="s">
        <v>1074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5" customFormat="1" x14ac:dyDescent="0.2">
      <c r="B227" s="184"/>
      <c r="D227" s="149" t="s">
        <v>176</v>
      </c>
      <c r="E227" s="185" t="s">
        <v>1</v>
      </c>
      <c r="F227" s="186" t="s">
        <v>1209</v>
      </c>
      <c r="H227" s="185" t="s">
        <v>1</v>
      </c>
      <c r="I227" s="187"/>
      <c r="L227" s="184"/>
      <c r="M227" s="188"/>
      <c r="T227" s="189"/>
      <c r="AT227" s="185" t="s">
        <v>176</v>
      </c>
      <c r="AU227" s="185" t="s">
        <v>83</v>
      </c>
      <c r="AV227" s="15" t="s">
        <v>81</v>
      </c>
      <c r="AW227" s="15" t="s">
        <v>30</v>
      </c>
      <c r="AX227" s="15" t="s">
        <v>73</v>
      </c>
      <c r="AY227" s="185" t="s">
        <v>165</v>
      </c>
    </row>
    <row r="228" spans="2:65" s="12" customFormat="1" x14ac:dyDescent="0.2">
      <c r="B228" s="153"/>
      <c r="D228" s="149" t="s">
        <v>176</v>
      </c>
      <c r="E228" s="154" t="s">
        <v>1</v>
      </c>
      <c r="F228" s="155" t="s">
        <v>1210</v>
      </c>
      <c r="H228" s="156">
        <v>21.6</v>
      </c>
      <c r="I228" s="157"/>
      <c r="L228" s="153"/>
      <c r="M228" s="158"/>
      <c r="T228" s="159"/>
      <c r="AT228" s="154" t="s">
        <v>176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165</v>
      </c>
    </row>
    <row r="229" spans="2:65" s="13" customFormat="1" x14ac:dyDescent="0.2">
      <c r="B229" s="160"/>
      <c r="D229" s="149" t="s">
        <v>176</v>
      </c>
      <c r="E229" s="161" t="s">
        <v>1</v>
      </c>
      <c r="F229" s="162" t="s">
        <v>189</v>
      </c>
      <c r="H229" s="163">
        <v>21.6</v>
      </c>
      <c r="I229" s="164"/>
      <c r="L229" s="160"/>
      <c r="M229" s="165"/>
      <c r="T229" s="166"/>
      <c r="AT229" s="161" t="s">
        <v>176</v>
      </c>
      <c r="AU229" s="161" t="s">
        <v>83</v>
      </c>
      <c r="AV229" s="13" t="s">
        <v>172</v>
      </c>
      <c r="AW229" s="13" t="s">
        <v>30</v>
      </c>
      <c r="AX229" s="13" t="s">
        <v>81</v>
      </c>
      <c r="AY229" s="161" t="s">
        <v>165</v>
      </c>
    </row>
    <row r="230" spans="2:65" s="1" customFormat="1" ht="16.5" customHeight="1" x14ac:dyDescent="0.2">
      <c r="B230" s="32"/>
      <c r="C230" s="136" t="s">
        <v>323</v>
      </c>
      <c r="D230" s="136" t="s">
        <v>167</v>
      </c>
      <c r="E230" s="137" t="s">
        <v>1078</v>
      </c>
      <c r="F230" s="138" t="s">
        <v>1079</v>
      </c>
      <c r="G230" s="139" t="s">
        <v>192</v>
      </c>
      <c r="H230" s="140">
        <v>58</v>
      </c>
      <c r="I230" s="141"/>
      <c r="J230" s="142">
        <f>ROUND(I230*H230,2)</f>
        <v>0</v>
      </c>
      <c r="K230" s="138" t="s">
        <v>171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1211</v>
      </c>
    </row>
    <row r="231" spans="2:65" s="1" customFormat="1" ht="29.25" x14ac:dyDescent="0.2">
      <c r="B231" s="32"/>
      <c r="D231" s="149" t="s">
        <v>174</v>
      </c>
      <c r="F231" s="150" t="s">
        <v>1081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5" customFormat="1" ht="22.5" x14ac:dyDescent="0.2">
      <c r="B232" s="184"/>
      <c r="D232" s="149" t="s">
        <v>176</v>
      </c>
      <c r="E232" s="185" t="s">
        <v>1</v>
      </c>
      <c r="F232" s="186" t="s">
        <v>1082</v>
      </c>
      <c r="H232" s="185" t="s">
        <v>1</v>
      </c>
      <c r="I232" s="187"/>
      <c r="L232" s="184"/>
      <c r="M232" s="188"/>
      <c r="T232" s="189"/>
      <c r="AT232" s="185" t="s">
        <v>176</v>
      </c>
      <c r="AU232" s="185" t="s">
        <v>83</v>
      </c>
      <c r="AV232" s="15" t="s">
        <v>81</v>
      </c>
      <c r="AW232" s="15" t="s">
        <v>30</v>
      </c>
      <c r="AX232" s="15" t="s">
        <v>73</v>
      </c>
      <c r="AY232" s="185" t="s">
        <v>165</v>
      </c>
    </row>
    <row r="233" spans="2:65" s="12" customFormat="1" x14ac:dyDescent="0.2">
      <c r="B233" s="153"/>
      <c r="D233" s="149" t="s">
        <v>176</v>
      </c>
      <c r="E233" s="154" t="s">
        <v>1</v>
      </c>
      <c r="F233" s="155" t="s">
        <v>1212</v>
      </c>
      <c r="H233" s="156">
        <v>58</v>
      </c>
      <c r="I233" s="157"/>
      <c r="L233" s="153"/>
      <c r="M233" s="158"/>
      <c r="T233" s="159"/>
      <c r="AT233" s="154" t="s">
        <v>176</v>
      </c>
      <c r="AU233" s="154" t="s">
        <v>83</v>
      </c>
      <c r="AV233" s="12" t="s">
        <v>83</v>
      </c>
      <c r="AW233" s="12" t="s">
        <v>30</v>
      </c>
      <c r="AX233" s="12" t="s">
        <v>81</v>
      </c>
      <c r="AY233" s="154" t="s">
        <v>165</v>
      </c>
    </row>
    <row r="234" spans="2:65" s="11" customFormat="1" ht="25.9" customHeight="1" x14ac:dyDescent="0.2">
      <c r="B234" s="124"/>
      <c r="D234" s="125" t="s">
        <v>72</v>
      </c>
      <c r="E234" s="126" t="s">
        <v>544</v>
      </c>
      <c r="F234" s="126" t="s">
        <v>545</v>
      </c>
      <c r="I234" s="127"/>
      <c r="J234" s="128">
        <f>BK234</f>
        <v>0</v>
      </c>
      <c r="L234" s="124"/>
      <c r="M234" s="129"/>
      <c r="P234" s="130">
        <f>SUM(P235:P289)</f>
        <v>0</v>
      </c>
      <c r="R234" s="130">
        <f>SUM(R235:R289)</f>
        <v>0</v>
      </c>
      <c r="T234" s="131">
        <f>SUM(T235:T289)</f>
        <v>0</v>
      </c>
      <c r="AR234" s="125" t="s">
        <v>172</v>
      </c>
      <c r="AT234" s="132" t="s">
        <v>72</v>
      </c>
      <c r="AU234" s="132" t="s">
        <v>73</v>
      </c>
      <c r="AY234" s="125" t="s">
        <v>165</v>
      </c>
      <c r="BK234" s="133">
        <f>SUM(BK235:BK289)</f>
        <v>0</v>
      </c>
    </row>
    <row r="235" spans="2:65" s="1" customFormat="1" ht="37.9" customHeight="1" x14ac:dyDescent="0.2">
      <c r="B235" s="32"/>
      <c r="C235" s="136" t="s">
        <v>328</v>
      </c>
      <c r="D235" s="136" t="s">
        <v>167</v>
      </c>
      <c r="E235" s="137" t="s">
        <v>271</v>
      </c>
      <c r="F235" s="138" t="s">
        <v>272</v>
      </c>
      <c r="G235" s="139" t="s">
        <v>238</v>
      </c>
      <c r="H235" s="140">
        <v>100.50700000000001</v>
      </c>
      <c r="I235" s="141"/>
      <c r="J235" s="142">
        <f>ROUND(I235*H235,2)</f>
        <v>0</v>
      </c>
      <c r="K235" s="138" t="s">
        <v>171</v>
      </c>
      <c r="L235" s="32"/>
      <c r="M235" s="143" t="s">
        <v>1</v>
      </c>
      <c r="N235" s="144" t="s">
        <v>38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273</v>
      </c>
      <c r="AT235" s="147" t="s">
        <v>167</v>
      </c>
      <c r="AU235" s="147" t="s">
        <v>81</v>
      </c>
      <c r="AY235" s="17" t="s">
        <v>165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273</v>
      </c>
      <c r="BM235" s="147" t="s">
        <v>1213</v>
      </c>
    </row>
    <row r="236" spans="2:65" s="1" customFormat="1" ht="68.25" x14ac:dyDescent="0.2">
      <c r="B236" s="32"/>
      <c r="D236" s="149" t="s">
        <v>174</v>
      </c>
      <c r="F236" s="150" t="s">
        <v>275</v>
      </c>
      <c r="I236" s="151"/>
      <c r="L236" s="32"/>
      <c r="M236" s="152"/>
      <c r="T236" s="56"/>
      <c r="AT236" s="17" t="s">
        <v>174</v>
      </c>
      <c r="AU236" s="17" t="s">
        <v>81</v>
      </c>
    </row>
    <row r="237" spans="2:65" s="15" customFormat="1" ht="22.5" x14ac:dyDescent="0.2">
      <c r="B237" s="184"/>
      <c r="D237" s="149" t="s">
        <v>176</v>
      </c>
      <c r="E237" s="185" t="s">
        <v>1</v>
      </c>
      <c r="F237" s="186" t="s">
        <v>1214</v>
      </c>
      <c r="H237" s="185" t="s">
        <v>1</v>
      </c>
      <c r="I237" s="187"/>
      <c r="L237" s="184"/>
      <c r="M237" s="188"/>
      <c r="T237" s="189"/>
      <c r="AT237" s="185" t="s">
        <v>176</v>
      </c>
      <c r="AU237" s="185" t="s">
        <v>81</v>
      </c>
      <c r="AV237" s="15" t="s">
        <v>81</v>
      </c>
      <c r="AW237" s="15" t="s">
        <v>30</v>
      </c>
      <c r="AX237" s="15" t="s">
        <v>73</v>
      </c>
      <c r="AY237" s="185" t="s">
        <v>165</v>
      </c>
    </row>
    <row r="238" spans="2:65" s="12" customFormat="1" x14ac:dyDescent="0.2">
      <c r="B238" s="153"/>
      <c r="D238" s="149" t="s">
        <v>176</v>
      </c>
      <c r="E238" s="154" t="s">
        <v>1</v>
      </c>
      <c r="F238" s="155" t="s">
        <v>1215</v>
      </c>
      <c r="H238" s="156">
        <v>41.04</v>
      </c>
      <c r="I238" s="157"/>
      <c r="L238" s="153"/>
      <c r="M238" s="158"/>
      <c r="T238" s="159"/>
      <c r="AT238" s="154" t="s">
        <v>176</v>
      </c>
      <c r="AU238" s="154" t="s">
        <v>81</v>
      </c>
      <c r="AV238" s="12" t="s">
        <v>83</v>
      </c>
      <c r="AW238" s="12" t="s">
        <v>30</v>
      </c>
      <c r="AX238" s="12" t="s">
        <v>73</v>
      </c>
      <c r="AY238" s="154" t="s">
        <v>165</v>
      </c>
    </row>
    <row r="239" spans="2:65" s="15" customFormat="1" x14ac:dyDescent="0.2">
      <c r="B239" s="184"/>
      <c r="D239" s="149" t="s">
        <v>176</v>
      </c>
      <c r="E239" s="185" t="s">
        <v>1</v>
      </c>
      <c r="F239" s="186" t="s">
        <v>1090</v>
      </c>
      <c r="H239" s="185" t="s">
        <v>1</v>
      </c>
      <c r="I239" s="187"/>
      <c r="L239" s="184"/>
      <c r="M239" s="188"/>
      <c r="T239" s="189"/>
      <c r="AT239" s="185" t="s">
        <v>176</v>
      </c>
      <c r="AU239" s="185" t="s">
        <v>81</v>
      </c>
      <c r="AV239" s="15" t="s">
        <v>81</v>
      </c>
      <c r="AW239" s="15" t="s">
        <v>30</v>
      </c>
      <c r="AX239" s="15" t="s">
        <v>73</v>
      </c>
      <c r="AY239" s="185" t="s">
        <v>165</v>
      </c>
    </row>
    <row r="240" spans="2:65" s="12" customFormat="1" x14ac:dyDescent="0.2">
      <c r="B240" s="153"/>
      <c r="D240" s="149" t="s">
        <v>176</v>
      </c>
      <c r="E240" s="154" t="s">
        <v>1</v>
      </c>
      <c r="F240" s="155" t="s">
        <v>1216</v>
      </c>
      <c r="H240" s="156">
        <v>0.44900000000000001</v>
      </c>
      <c r="I240" s="157"/>
      <c r="L240" s="153"/>
      <c r="M240" s="158"/>
      <c r="T240" s="159"/>
      <c r="AT240" s="154" t="s">
        <v>176</v>
      </c>
      <c r="AU240" s="154" t="s">
        <v>81</v>
      </c>
      <c r="AV240" s="12" t="s">
        <v>83</v>
      </c>
      <c r="AW240" s="12" t="s">
        <v>30</v>
      </c>
      <c r="AX240" s="12" t="s">
        <v>73</v>
      </c>
      <c r="AY240" s="154" t="s">
        <v>165</v>
      </c>
    </row>
    <row r="241" spans="2:51" s="15" customFormat="1" ht="22.5" x14ac:dyDescent="0.2">
      <c r="B241" s="184"/>
      <c r="D241" s="149" t="s">
        <v>176</v>
      </c>
      <c r="E241" s="185" t="s">
        <v>1</v>
      </c>
      <c r="F241" s="186" t="s">
        <v>1091</v>
      </c>
      <c r="H241" s="185" t="s">
        <v>1</v>
      </c>
      <c r="I241" s="187"/>
      <c r="L241" s="184"/>
      <c r="M241" s="188"/>
      <c r="T241" s="189"/>
      <c r="AT241" s="185" t="s">
        <v>176</v>
      </c>
      <c r="AU241" s="185" t="s">
        <v>81</v>
      </c>
      <c r="AV241" s="15" t="s">
        <v>81</v>
      </c>
      <c r="AW241" s="15" t="s">
        <v>30</v>
      </c>
      <c r="AX241" s="15" t="s">
        <v>73</v>
      </c>
      <c r="AY241" s="185" t="s">
        <v>165</v>
      </c>
    </row>
    <row r="242" spans="2:51" s="12" customFormat="1" x14ac:dyDescent="0.2">
      <c r="B242" s="153"/>
      <c r="D242" s="149" t="s">
        <v>176</v>
      </c>
      <c r="E242" s="154" t="s">
        <v>1</v>
      </c>
      <c r="F242" s="155" t="s">
        <v>1217</v>
      </c>
      <c r="H242" s="156">
        <v>2.9039999999999999</v>
      </c>
      <c r="I242" s="157"/>
      <c r="L242" s="153"/>
      <c r="M242" s="158"/>
      <c r="T242" s="159"/>
      <c r="AT242" s="154" t="s">
        <v>176</v>
      </c>
      <c r="AU242" s="154" t="s">
        <v>81</v>
      </c>
      <c r="AV242" s="12" t="s">
        <v>83</v>
      </c>
      <c r="AW242" s="12" t="s">
        <v>30</v>
      </c>
      <c r="AX242" s="12" t="s">
        <v>73</v>
      </c>
      <c r="AY242" s="154" t="s">
        <v>165</v>
      </c>
    </row>
    <row r="243" spans="2:51" s="15" customFormat="1" ht="22.5" x14ac:dyDescent="0.2">
      <c r="B243" s="184"/>
      <c r="D243" s="149" t="s">
        <v>176</v>
      </c>
      <c r="E243" s="185" t="s">
        <v>1</v>
      </c>
      <c r="F243" s="186" t="s">
        <v>1218</v>
      </c>
      <c r="H243" s="185" t="s">
        <v>1</v>
      </c>
      <c r="I243" s="187"/>
      <c r="L243" s="184"/>
      <c r="M243" s="188"/>
      <c r="T243" s="189"/>
      <c r="AT243" s="185" t="s">
        <v>176</v>
      </c>
      <c r="AU243" s="185" t="s">
        <v>81</v>
      </c>
      <c r="AV243" s="15" t="s">
        <v>81</v>
      </c>
      <c r="AW243" s="15" t="s">
        <v>30</v>
      </c>
      <c r="AX243" s="15" t="s">
        <v>73</v>
      </c>
      <c r="AY243" s="185" t="s">
        <v>165</v>
      </c>
    </row>
    <row r="244" spans="2:51" s="12" customFormat="1" x14ac:dyDescent="0.2">
      <c r="B244" s="153"/>
      <c r="D244" s="149" t="s">
        <v>176</v>
      </c>
      <c r="E244" s="154" t="s">
        <v>1</v>
      </c>
      <c r="F244" s="155" t="s">
        <v>1219</v>
      </c>
      <c r="H244" s="156">
        <v>0.69299999999999995</v>
      </c>
      <c r="I244" s="157"/>
      <c r="L244" s="153"/>
      <c r="M244" s="158"/>
      <c r="T244" s="159"/>
      <c r="AT244" s="154" t="s">
        <v>176</v>
      </c>
      <c r="AU244" s="154" t="s">
        <v>81</v>
      </c>
      <c r="AV244" s="12" t="s">
        <v>83</v>
      </c>
      <c r="AW244" s="12" t="s">
        <v>30</v>
      </c>
      <c r="AX244" s="12" t="s">
        <v>73</v>
      </c>
      <c r="AY244" s="154" t="s">
        <v>165</v>
      </c>
    </row>
    <row r="245" spans="2:51" s="15" customFormat="1" ht="22.5" x14ac:dyDescent="0.2">
      <c r="B245" s="184"/>
      <c r="D245" s="149" t="s">
        <v>176</v>
      </c>
      <c r="E245" s="185" t="s">
        <v>1</v>
      </c>
      <c r="F245" s="186" t="s">
        <v>1093</v>
      </c>
      <c r="H245" s="185" t="s">
        <v>1</v>
      </c>
      <c r="I245" s="187"/>
      <c r="L245" s="184"/>
      <c r="M245" s="188"/>
      <c r="T245" s="189"/>
      <c r="AT245" s="185" t="s">
        <v>176</v>
      </c>
      <c r="AU245" s="185" t="s">
        <v>81</v>
      </c>
      <c r="AV245" s="15" t="s">
        <v>81</v>
      </c>
      <c r="AW245" s="15" t="s">
        <v>30</v>
      </c>
      <c r="AX245" s="15" t="s">
        <v>73</v>
      </c>
      <c r="AY245" s="185" t="s">
        <v>165</v>
      </c>
    </row>
    <row r="246" spans="2:51" s="12" customFormat="1" x14ac:dyDescent="0.2">
      <c r="B246" s="153"/>
      <c r="D246" s="149" t="s">
        <v>176</v>
      </c>
      <c r="E246" s="154" t="s">
        <v>1</v>
      </c>
      <c r="F246" s="155" t="s">
        <v>1182</v>
      </c>
      <c r="H246" s="156">
        <v>3.3119999999999998</v>
      </c>
      <c r="I246" s="157"/>
      <c r="L246" s="153"/>
      <c r="M246" s="158"/>
      <c r="T246" s="159"/>
      <c r="AT246" s="154" t="s">
        <v>176</v>
      </c>
      <c r="AU246" s="154" t="s">
        <v>81</v>
      </c>
      <c r="AV246" s="12" t="s">
        <v>83</v>
      </c>
      <c r="AW246" s="12" t="s">
        <v>30</v>
      </c>
      <c r="AX246" s="12" t="s">
        <v>73</v>
      </c>
      <c r="AY246" s="154" t="s">
        <v>165</v>
      </c>
    </row>
    <row r="247" spans="2:51" s="15" customFormat="1" ht="22.5" x14ac:dyDescent="0.2">
      <c r="B247" s="184"/>
      <c r="D247" s="149" t="s">
        <v>176</v>
      </c>
      <c r="E247" s="185" t="s">
        <v>1</v>
      </c>
      <c r="F247" s="186" t="s">
        <v>1097</v>
      </c>
      <c r="H247" s="185" t="s">
        <v>1</v>
      </c>
      <c r="I247" s="187"/>
      <c r="L247" s="184"/>
      <c r="M247" s="188"/>
      <c r="T247" s="189"/>
      <c r="AT247" s="185" t="s">
        <v>176</v>
      </c>
      <c r="AU247" s="185" t="s">
        <v>81</v>
      </c>
      <c r="AV247" s="15" t="s">
        <v>81</v>
      </c>
      <c r="AW247" s="15" t="s">
        <v>30</v>
      </c>
      <c r="AX247" s="15" t="s">
        <v>73</v>
      </c>
      <c r="AY247" s="185" t="s">
        <v>165</v>
      </c>
    </row>
    <row r="248" spans="2:51" s="12" customFormat="1" x14ac:dyDescent="0.2">
      <c r="B248" s="153"/>
      <c r="D248" s="149" t="s">
        <v>176</v>
      </c>
      <c r="E248" s="154" t="s">
        <v>1</v>
      </c>
      <c r="F248" s="155" t="s">
        <v>1180</v>
      </c>
      <c r="H248" s="156">
        <v>2.2080000000000002</v>
      </c>
      <c r="I248" s="157"/>
      <c r="L248" s="153"/>
      <c r="M248" s="158"/>
      <c r="T248" s="159"/>
      <c r="AT248" s="154" t="s">
        <v>176</v>
      </c>
      <c r="AU248" s="154" t="s">
        <v>81</v>
      </c>
      <c r="AV248" s="12" t="s">
        <v>83</v>
      </c>
      <c r="AW248" s="12" t="s">
        <v>30</v>
      </c>
      <c r="AX248" s="12" t="s">
        <v>73</v>
      </c>
      <c r="AY248" s="154" t="s">
        <v>165</v>
      </c>
    </row>
    <row r="249" spans="2:51" s="15" customFormat="1" ht="22.5" x14ac:dyDescent="0.2">
      <c r="B249" s="184"/>
      <c r="D249" s="149" t="s">
        <v>176</v>
      </c>
      <c r="E249" s="185" t="s">
        <v>1</v>
      </c>
      <c r="F249" s="186" t="s">
        <v>1101</v>
      </c>
      <c r="H249" s="185" t="s">
        <v>1</v>
      </c>
      <c r="I249" s="187"/>
      <c r="L249" s="184"/>
      <c r="M249" s="188"/>
      <c r="T249" s="189"/>
      <c r="AT249" s="185" t="s">
        <v>176</v>
      </c>
      <c r="AU249" s="185" t="s">
        <v>81</v>
      </c>
      <c r="AV249" s="15" t="s">
        <v>81</v>
      </c>
      <c r="AW249" s="15" t="s">
        <v>30</v>
      </c>
      <c r="AX249" s="15" t="s">
        <v>73</v>
      </c>
      <c r="AY249" s="185" t="s">
        <v>165</v>
      </c>
    </row>
    <row r="250" spans="2:51" s="12" customFormat="1" x14ac:dyDescent="0.2">
      <c r="B250" s="153"/>
      <c r="D250" s="149" t="s">
        <v>176</v>
      </c>
      <c r="E250" s="154" t="s">
        <v>1</v>
      </c>
      <c r="F250" s="155" t="s">
        <v>1191</v>
      </c>
      <c r="H250" s="156">
        <v>6.21</v>
      </c>
      <c r="I250" s="157"/>
      <c r="L250" s="153"/>
      <c r="M250" s="158"/>
      <c r="T250" s="159"/>
      <c r="AT250" s="154" t="s">
        <v>176</v>
      </c>
      <c r="AU250" s="154" t="s">
        <v>81</v>
      </c>
      <c r="AV250" s="12" t="s">
        <v>83</v>
      </c>
      <c r="AW250" s="12" t="s">
        <v>30</v>
      </c>
      <c r="AX250" s="12" t="s">
        <v>73</v>
      </c>
      <c r="AY250" s="154" t="s">
        <v>165</v>
      </c>
    </row>
    <row r="251" spans="2:51" s="15" customFormat="1" ht="22.5" x14ac:dyDescent="0.2">
      <c r="B251" s="184"/>
      <c r="D251" s="149" t="s">
        <v>176</v>
      </c>
      <c r="E251" s="185" t="s">
        <v>1</v>
      </c>
      <c r="F251" s="186" t="s">
        <v>1104</v>
      </c>
      <c r="H251" s="185" t="s">
        <v>1</v>
      </c>
      <c r="I251" s="187"/>
      <c r="L251" s="184"/>
      <c r="M251" s="188"/>
      <c r="T251" s="189"/>
      <c r="AT251" s="185" t="s">
        <v>176</v>
      </c>
      <c r="AU251" s="185" t="s">
        <v>81</v>
      </c>
      <c r="AV251" s="15" t="s">
        <v>81</v>
      </c>
      <c r="AW251" s="15" t="s">
        <v>30</v>
      </c>
      <c r="AX251" s="15" t="s">
        <v>73</v>
      </c>
      <c r="AY251" s="185" t="s">
        <v>165</v>
      </c>
    </row>
    <row r="252" spans="2:51" s="12" customFormat="1" x14ac:dyDescent="0.2">
      <c r="B252" s="153"/>
      <c r="D252" s="149" t="s">
        <v>176</v>
      </c>
      <c r="E252" s="154" t="s">
        <v>1</v>
      </c>
      <c r="F252" s="155" t="s">
        <v>1220</v>
      </c>
      <c r="H252" s="156">
        <v>28.08</v>
      </c>
      <c r="I252" s="157"/>
      <c r="L252" s="153"/>
      <c r="M252" s="158"/>
      <c r="T252" s="159"/>
      <c r="AT252" s="154" t="s">
        <v>176</v>
      </c>
      <c r="AU252" s="154" t="s">
        <v>81</v>
      </c>
      <c r="AV252" s="12" t="s">
        <v>83</v>
      </c>
      <c r="AW252" s="12" t="s">
        <v>30</v>
      </c>
      <c r="AX252" s="12" t="s">
        <v>73</v>
      </c>
      <c r="AY252" s="154" t="s">
        <v>165</v>
      </c>
    </row>
    <row r="253" spans="2:51" s="15" customFormat="1" x14ac:dyDescent="0.2">
      <c r="B253" s="184"/>
      <c r="D253" s="149" t="s">
        <v>176</v>
      </c>
      <c r="E253" s="185" t="s">
        <v>1</v>
      </c>
      <c r="F253" s="186" t="s">
        <v>1106</v>
      </c>
      <c r="H253" s="185" t="s">
        <v>1</v>
      </c>
      <c r="I253" s="187"/>
      <c r="L253" s="184"/>
      <c r="M253" s="188"/>
      <c r="T253" s="189"/>
      <c r="AT253" s="185" t="s">
        <v>176</v>
      </c>
      <c r="AU253" s="185" t="s">
        <v>81</v>
      </c>
      <c r="AV253" s="15" t="s">
        <v>81</v>
      </c>
      <c r="AW253" s="15" t="s">
        <v>30</v>
      </c>
      <c r="AX253" s="15" t="s">
        <v>73</v>
      </c>
      <c r="AY253" s="185" t="s">
        <v>165</v>
      </c>
    </row>
    <row r="254" spans="2:51" s="12" customFormat="1" x14ac:dyDescent="0.2">
      <c r="B254" s="153"/>
      <c r="D254" s="149" t="s">
        <v>176</v>
      </c>
      <c r="E254" s="154" t="s">
        <v>1</v>
      </c>
      <c r="F254" s="155" t="s">
        <v>1221</v>
      </c>
      <c r="H254" s="156">
        <v>1.0999999999999999E-2</v>
      </c>
      <c r="I254" s="157"/>
      <c r="L254" s="153"/>
      <c r="M254" s="158"/>
      <c r="T254" s="159"/>
      <c r="AT254" s="154" t="s">
        <v>176</v>
      </c>
      <c r="AU254" s="154" t="s">
        <v>81</v>
      </c>
      <c r="AV254" s="12" t="s">
        <v>83</v>
      </c>
      <c r="AW254" s="12" t="s">
        <v>30</v>
      </c>
      <c r="AX254" s="12" t="s">
        <v>73</v>
      </c>
      <c r="AY254" s="154" t="s">
        <v>165</v>
      </c>
    </row>
    <row r="255" spans="2:51" s="15" customFormat="1" x14ac:dyDescent="0.2">
      <c r="B255" s="184"/>
      <c r="D255" s="149" t="s">
        <v>176</v>
      </c>
      <c r="E255" s="185" t="s">
        <v>1</v>
      </c>
      <c r="F255" s="186" t="s">
        <v>1222</v>
      </c>
      <c r="H255" s="185" t="s">
        <v>1</v>
      </c>
      <c r="I255" s="187"/>
      <c r="L255" s="184"/>
      <c r="M255" s="188"/>
      <c r="T255" s="189"/>
      <c r="AT255" s="185" t="s">
        <v>176</v>
      </c>
      <c r="AU255" s="185" t="s">
        <v>81</v>
      </c>
      <c r="AV255" s="15" t="s">
        <v>81</v>
      </c>
      <c r="AW255" s="15" t="s">
        <v>30</v>
      </c>
      <c r="AX255" s="15" t="s">
        <v>73</v>
      </c>
      <c r="AY255" s="185" t="s">
        <v>165</v>
      </c>
    </row>
    <row r="256" spans="2:51" s="12" customFormat="1" x14ac:dyDescent="0.2">
      <c r="B256" s="153"/>
      <c r="D256" s="149" t="s">
        <v>176</v>
      </c>
      <c r="E256" s="154" t="s">
        <v>1</v>
      </c>
      <c r="F256" s="155" t="s">
        <v>1189</v>
      </c>
      <c r="H256" s="156">
        <v>15.6</v>
      </c>
      <c r="I256" s="157"/>
      <c r="L256" s="153"/>
      <c r="M256" s="158"/>
      <c r="T256" s="159"/>
      <c r="AT256" s="154" t="s">
        <v>176</v>
      </c>
      <c r="AU256" s="154" t="s">
        <v>81</v>
      </c>
      <c r="AV256" s="12" t="s">
        <v>83</v>
      </c>
      <c r="AW256" s="12" t="s">
        <v>30</v>
      </c>
      <c r="AX256" s="12" t="s">
        <v>73</v>
      </c>
      <c r="AY256" s="154" t="s">
        <v>165</v>
      </c>
    </row>
    <row r="257" spans="2:65" s="13" customFormat="1" x14ac:dyDescent="0.2">
      <c r="B257" s="160"/>
      <c r="D257" s="149" t="s">
        <v>176</v>
      </c>
      <c r="E257" s="161" t="s">
        <v>1</v>
      </c>
      <c r="F257" s="162" t="s">
        <v>189</v>
      </c>
      <c r="H257" s="163">
        <v>100.50699999999998</v>
      </c>
      <c r="I257" s="164"/>
      <c r="L257" s="160"/>
      <c r="M257" s="165"/>
      <c r="T257" s="166"/>
      <c r="AT257" s="161" t="s">
        <v>176</v>
      </c>
      <c r="AU257" s="161" t="s">
        <v>81</v>
      </c>
      <c r="AV257" s="13" t="s">
        <v>172</v>
      </c>
      <c r="AW257" s="13" t="s">
        <v>30</v>
      </c>
      <c r="AX257" s="13" t="s">
        <v>81</v>
      </c>
      <c r="AY257" s="161" t="s">
        <v>165</v>
      </c>
    </row>
    <row r="258" spans="2:65" s="1" customFormat="1" ht="44.25" customHeight="1" x14ac:dyDescent="0.2">
      <c r="B258" s="32"/>
      <c r="C258" s="136" t="s">
        <v>342</v>
      </c>
      <c r="D258" s="136" t="s">
        <v>167</v>
      </c>
      <c r="E258" s="137" t="s">
        <v>279</v>
      </c>
      <c r="F258" s="138" t="s">
        <v>280</v>
      </c>
      <c r="G258" s="139" t="s">
        <v>238</v>
      </c>
      <c r="H258" s="140">
        <v>128.08000000000001</v>
      </c>
      <c r="I258" s="141"/>
      <c r="J258" s="142">
        <f>ROUND(I258*H258,2)</f>
        <v>0</v>
      </c>
      <c r="K258" s="138" t="s">
        <v>171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AR258" s="147" t="s">
        <v>273</v>
      </c>
      <c r="AT258" s="147" t="s">
        <v>167</v>
      </c>
      <c r="AU258" s="147" t="s">
        <v>81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273</v>
      </c>
      <c r="BM258" s="147" t="s">
        <v>1223</v>
      </c>
    </row>
    <row r="259" spans="2:65" s="1" customFormat="1" ht="68.25" x14ac:dyDescent="0.2">
      <c r="B259" s="32"/>
      <c r="D259" s="149" t="s">
        <v>174</v>
      </c>
      <c r="F259" s="150" t="s">
        <v>282</v>
      </c>
      <c r="I259" s="151"/>
      <c r="L259" s="32"/>
      <c r="M259" s="152"/>
      <c r="T259" s="56"/>
      <c r="AT259" s="17" t="s">
        <v>174</v>
      </c>
      <c r="AU259" s="17" t="s">
        <v>81</v>
      </c>
    </row>
    <row r="260" spans="2:65" s="15" customFormat="1" ht="22.5" x14ac:dyDescent="0.2">
      <c r="B260" s="184"/>
      <c r="D260" s="149" t="s">
        <v>176</v>
      </c>
      <c r="E260" s="185" t="s">
        <v>1</v>
      </c>
      <c r="F260" s="186" t="s">
        <v>1110</v>
      </c>
      <c r="H260" s="185" t="s">
        <v>1</v>
      </c>
      <c r="I260" s="187"/>
      <c r="L260" s="184"/>
      <c r="M260" s="188"/>
      <c r="T260" s="189"/>
      <c r="AT260" s="185" t="s">
        <v>176</v>
      </c>
      <c r="AU260" s="185" t="s">
        <v>81</v>
      </c>
      <c r="AV260" s="15" t="s">
        <v>81</v>
      </c>
      <c r="AW260" s="15" t="s">
        <v>30</v>
      </c>
      <c r="AX260" s="15" t="s">
        <v>73</v>
      </c>
      <c r="AY260" s="185" t="s">
        <v>165</v>
      </c>
    </row>
    <row r="261" spans="2:65" s="12" customFormat="1" x14ac:dyDescent="0.2">
      <c r="B261" s="153"/>
      <c r="D261" s="149" t="s">
        <v>176</v>
      </c>
      <c r="E261" s="154" t="s">
        <v>1</v>
      </c>
      <c r="F261" s="155" t="s">
        <v>1224</v>
      </c>
      <c r="H261" s="156">
        <v>0.44900000000000001</v>
      </c>
      <c r="I261" s="157"/>
      <c r="L261" s="153"/>
      <c r="M261" s="158"/>
      <c r="T261" s="159"/>
      <c r="AT261" s="154" t="s">
        <v>176</v>
      </c>
      <c r="AU261" s="154" t="s">
        <v>81</v>
      </c>
      <c r="AV261" s="12" t="s">
        <v>83</v>
      </c>
      <c r="AW261" s="12" t="s">
        <v>30</v>
      </c>
      <c r="AX261" s="12" t="s">
        <v>73</v>
      </c>
      <c r="AY261" s="154" t="s">
        <v>165</v>
      </c>
    </row>
    <row r="262" spans="2:65" s="15" customFormat="1" ht="22.5" x14ac:dyDescent="0.2">
      <c r="B262" s="184"/>
      <c r="D262" s="149" t="s">
        <v>176</v>
      </c>
      <c r="E262" s="185" t="s">
        <v>1</v>
      </c>
      <c r="F262" s="186" t="s">
        <v>1112</v>
      </c>
      <c r="H262" s="185" t="s">
        <v>1</v>
      </c>
      <c r="I262" s="187"/>
      <c r="L262" s="184"/>
      <c r="M262" s="188"/>
      <c r="T262" s="189"/>
      <c r="AT262" s="185" t="s">
        <v>176</v>
      </c>
      <c r="AU262" s="185" t="s">
        <v>81</v>
      </c>
      <c r="AV262" s="15" t="s">
        <v>81</v>
      </c>
      <c r="AW262" s="15" t="s">
        <v>30</v>
      </c>
      <c r="AX262" s="15" t="s">
        <v>73</v>
      </c>
      <c r="AY262" s="185" t="s">
        <v>165</v>
      </c>
    </row>
    <row r="263" spans="2:65" s="12" customFormat="1" x14ac:dyDescent="0.2">
      <c r="B263" s="153"/>
      <c r="D263" s="149" t="s">
        <v>176</v>
      </c>
      <c r="E263" s="154" t="s">
        <v>1</v>
      </c>
      <c r="F263" s="155" t="s">
        <v>1225</v>
      </c>
      <c r="H263" s="156">
        <v>2.9039999999999999</v>
      </c>
      <c r="I263" s="157"/>
      <c r="L263" s="153"/>
      <c r="M263" s="158"/>
      <c r="T263" s="159"/>
      <c r="AT263" s="154" t="s">
        <v>176</v>
      </c>
      <c r="AU263" s="154" t="s">
        <v>81</v>
      </c>
      <c r="AV263" s="12" t="s">
        <v>83</v>
      </c>
      <c r="AW263" s="12" t="s">
        <v>30</v>
      </c>
      <c r="AX263" s="12" t="s">
        <v>73</v>
      </c>
      <c r="AY263" s="154" t="s">
        <v>165</v>
      </c>
    </row>
    <row r="264" spans="2:65" s="15" customFormat="1" ht="22.5" x14ac:dyDescent="0.2">
      <c r="B264" s="184"/>
      <c r="D264" s="149" t="s">
        <v>176</v>
      </c>
      <c r="E264" s="185" t="s">
        <v>1</v>
      </c>
      <c r="F264" s="186" t="s">
        <v>1226</v>
      </c>
      <c r="H264" s="185" t="s">
        <v>1</v>
      </c>
      <c r="I264" s="187"/>
      <c r="L264" s="184"/>
      <c r="M264" s="188"/>
      <c r="T264" s="189"/>
      <c r="AT264" s="185" t="s">
        <v>176</v>
      </c>
      <c r="AU264" s="185" t="s">
        <v>81</v>
      </c>
      <c r="AV264" s="15" t="s">
        <v>81</v>
      </c>
      <c r="AW264" s="15" t="s">
        <v>30</v>
      </c>
      <c r="AX264" s="15" t="s">
        <v>73</v>
      </c>
      <c r="AY264" s="185" t="s">
        <v>165</v>
      </c>
    </row>
    <row r="265" spans="2:65" s="12" customFormat="1" x14ac:dyDescent="0.2">
      <c r="B265" s="153"/>
      <c r="D265" s="149" t="s">
        <v>176</v>
      </c>
      <c r="E265" s="154" t="s">
        <v>1</v>
      </c>
      <c r="F265" s="155" t="s">
        <v>1227</v>
      </c>
      <c r="H265" s="156">
        <v>0.69299999999999995</v>
      </c>
      <c r="I265" s="157"/>
      <c r="L265" s="153"/>
      <c r="M265" s="158"/>
      <c r="T265" s="159"/>
      <c r="AT265" s="154" t="s">
        <v>176</v>
      </c>
      <c r="AU265" s="154" t="s">
        <v>81</v>
      </c>
      <c r="AV265" s="12" t="s">
        <v>83</v>
      </c>
      <c r="AW265" s="12" t="s">
        <v>30</v>
      </c>
      <c r="AX265" s="12" t="s">
        <v>73</v>
      </c>
      <c r="AY265" s="154" t="s">
        <v>165</v>
      </c>
    </row>
    <row r="266" spans="2:65" s="15" customFormat="1" ht="22.5" x14ac:dyDescent="0.2">
      <c r="B266" s="184"/>
      <c r="D266" s="149" t="s">
        <v>176</v>
      </c>
      <c r="E266" s="185" t="s">
        <v>1</v>
      </c>
      <c r="F266" s="186" t="s">
        <v>1114</v>
      </c>
      <c r="H266" s="185" t="s">
        <v>1</v>
      </c>
      <c r="I266" s="187"/>
      <c r="L266" s="184"/>
      <c r="M266" s="188"/>
      <c r="T266" s="189"/>
      <c r="AT266" s="185" t="s">
        <v>176</v>
      </c>
      <c r="AU266" s="185" t="s">
        <v>81</v>
      </c>
      <c r="AV266" s="15" t="s">
        <v>81</v>
      </c>
      <c r="AW266" s="15" t="s">
        <v>30</v>
      </c>
      <c r="AX266" s="15" t="s">
        <v>73</v>
      </c>
      <c r="AY266" s="185" t="s">
        <v>165</v>
      </c>
    </row>
    <row r="267" spans="2:65" s="12" customFormat="1" x14ac:dyDescent="0.2">
      <c r="B267" s="153"/>
      <c r="D267" s="149" t="s">
        <v>176</v>
      </c>
      <c r="E267" s="154" t="s">
        <v>1</v>
      </c>
      <c r="F267" s="155" t="s">
        <v>1228</v>
      </c>
      <c r="H267" s="156">
        <v>3.3119999999999998</v>
      </c>
      <c r="I267" s="157"/>
      <c r="L267" s="153"/>
      <c r="M267" s="158"/>
      <c r="T267" s="159"/>
      <c r="AT267" s="154" t="s">
        <v>176</v>
      </c>
      <c r="AU267" s="154" t="s">
        <v>81</v>
      </c>
      <c r="AV267" s="12" t="s">
        <v>83</v>
      </c>
      <c r="AW267" s="12" t="s">
        <v>30</v>
      </c>
      <c r="AX267" s="12" t="s">
        <v>73</v>
      </c>
      <c r="AY267" s="154" t="s">
        <v>165</v>
      </c>
    </row>
    <row r="268" spans="2:65" s="15" customFormat="1" ht="22.5" x14ac:dyDescent="0.2">
      <c r="B268" s="184"/>
      <c r="D268" s="149" t="s">
        <v>176</v>
      </c>
      <c r="E268" s="185" t="s">
        <v>1</v>
      </c>
      <c r="F268" s="186" t="s">
        <v>1116</v>
      </c>
      <c r="H268" s="185" t="s">
        <v>1</v>
      </c>
      <c r="I268" s="187"/>
      <c r="L268" s="184"/>
      <c r="M268" s="188"/>
      <c r="T268" s="189"/>
      <c r="AT268" s="185" t="s">
        <v>176</v>
      </c>
      <c r="AU268" s="185" t="s">
        <v>81</v>
      </c>
      <c r="AV268" s="15" t="s">
        <v>81</v>
      </c>
      <c r="AW268" s="15" t="s">
        <v>30</v>
      </c>
      <c r="AX268" s="15" t="s">
        <v>73</v>
      </c>
      <c r="AY268" s="185" t="s">
        <v>165</v>
      </c>
    </row>
    <row r="269" spans="2:65" s="12" customFormat="1" x14ac:dyDescent="0.2">
      <c r="B269" s="153"/>
      <c r="D269" s="149" t="s">
        <v>176</v>
      </c>
      <c r="E269" s="154" t="s">
        <v>1</v>
      </c>
      <c r="F269" s="155" t="s">
        <v>1229</v>
      </c>
      <c r="H269" s="156">
        <v>2.2080000000000002</v>
      </c>
      <c r="I269" s="157"/>
      <c r="L269" s="153"/>
      <c r="M269" s="158"/>
      <c r="T269" s="159"/>
      <c r="AT269" s="154" t="s">
        <v>176</v>
      </c>
      <c r="AU269" s="154" t="s">
        <v>81</v>
      </c>
      <c r="AV269" s="12" t="s">
        <v>83</v>
      </c>
      <c r="AW269" s="12" t="s">
        <v>30</v>
      </c>
      <c r="AX269" s="12" t="s">
        <v>73</v>
      </c>
      <c r="AY269" s="154" t="s">
        <v>165</v>
      </c>
    </row>
    <row r="270" spans="2:65" s="15" customFormat="1" ht="22.5" x14ac:dyDescent="0.2">
      <c r="B270" s="184"/>
      <c r="D270" s="149" t="s">
        <v>176</v>
      </c>
      <c r="E270" s="185" t="s">
        <v>1</v>
      </c>
      <c r="F270" s="186" t="s">
        <v>1119</v>
      </c>
      <c r="H270" s="185" t="s">
        <v>1</v>
      </c>
      <c r="I270" s="187"/>
      <c r="L270" s="184"/>
      <c r="M270" s="188"/>
      <c r="T270" s="189"/>
      <c r="AT270" s="185" t="s">
        <v>176</v>
      </c>
      <c r="AU270" s="185" t="s">
        <v>81</v>
      </c>
      <c r="AV270" s="15" t="s">
        <v>81</v>
      </c>
      <c r="AW270" s="15" t="s">
        <v>30</v>
      </c>
      <c r="AX270" s="15" t="s">
        <v>73</v>
      </c>
      <c r="AY270" s="185" t="s">
        <v>165</v>
      </c>
    </row>
    <row r="271" spans="2:65" s="12" customFormat="1" x14ac:dyDescent="0.2">
      <c r="B271" s="153"/>
      <c r="D271" s="149" t="s">
        <v>176</v>
      </c>
      <c r="E271" s="154" t="s">
        <v>1</v>
      </c>
      <c r="F271" s="155" t="s">
        <v>1230</v>
      </c>
      <c r="H271" s="156">
        <v>18.63</v>
      </c>
      <c r="I271" s="157"/>
      <c r="L271" s="153"/>
      <c r="M271" s="158"/>
      <c r="T271" s="159"/>
      <c r="AT271" s="154" t="s">
        <v>176</v>
      </c>
      <c r="AU271" s="154" t="s">
        <v>81</v>
      </c>
      <c r="AV271" s="12" t="s">
        <v>83</v>
      </c>
      <c r="AW271" s="12" t="s">
        <v>30</v>
      </c>
      <c r="AX271" s="12" t="s">
        <v>73</v>
      </c>
      <c r="AY271" s="154" t="s">
        <v>165</v>
      </c>
    </row>
    <row r="272" spans="2:65" s="15" customFormat="1" ht="22.5" x14ac:dyDescent="0.2">
      <c r="B272" s="184"/>
      <c r="D272" s="149" t="s">
        <v>176</v>
      </c>
      <c r="E272" s="185" t="s">
        <v>1</v>
      </c>
      <c r="F272" s="186" t="s">
        <v>1123</v>
      </c>
      <c r="H272" s="185" t="s">
        <v>1</v>
      </c>
      <c r="I272" s="187"/>
      <c r="L272" s="184"/>
      <c r="M272" s="188"/>
      <c r="T272" s="189"/>
      <c r="AT272" s="185" t="s">
        <v>176</v>
      </c>
      <c r="AU272" s="185" t="s">
        <v>81</v>
      </c>
      <c r="AV272" s="15" t="s">
        <v>81</v>
      </c>
      <c r="AW272" s="15" t="s">
        <v>30</v>
      </c>
      <c r="AX272" s="15" t="s">
        <v>73</v>
      </c>
      <c r="AY272" s="185" t="s">
        <v>165</v>
      </c>
    </row>
    <row r="273" spans="2:65" s="12" customFormat="1" x14ac:dyDescent="0.2">
      <c r="B273" s="153"/>
      <c r="D273" s="149" t="s">
        <v>176</v>
      </c>
      <c r="E273" s="154" t="s">
        <v>1</v>
      </c>
      <c r="F273" s="155" t="s">
        <v>1231</v>
      </c>
      <c r="H273" s="156">
        <v>84.24</v>
      </c>
      <c r="I273" s="157"/>
      <c r="L273" s="153"/>
      <c r="M273" s="158"/>
      <c r="T273" s="159"/>
      <c r="AT273" s="154" t="s">
        <v>176</v>
      </c>
      <c r="AU273" s="154" t="s">
        <v>81</v>
      </c>
      <c r="AV273" s="12" t="s">
        <v>83</v>
      </c>
      <c r="AW273" s="12" t="s">
        <v>30</v>
      </c>
      <c r="AX273" s="12" t="s">
        <v>73</v>
      </c>
      <c r="AY273" s="154" t="s">
        <v>165</v>
      </c>
    </row>
    <row r="274" spans="2:65" s="15" customFormat="1" x14ac:dyDescent="0.2">
      <c r="B274" s="184"/>
      <c r="D274" s="149" t="s">
        <v>176</v>
      </c>
      <c r="E274" s="185" t="s">
        <v>1</v>
      </c>
      <c r="F274" s="186" t="s">
        <v>1232</v>
      </c>
      <c r="H274" s="185" t="s">
        <v>1</v>
      </c>
      <c r="I274" s="187"/>
      <c r="L274" s="184"/>
      <c r="M274" s="188"/>
      <c r="T274" s="189"/>
      <c r="AT274" s="185" t="s">
        <v>176</v>
      </c>
      <c r="AU274" s="185" t="s">
        <v>81</v>
      </c>
      <c r="AV274" s="15" t="s">
        <v>81</v>
      </c>
      <c r="AW274" s="15" t="s">
        <v>30</v>
      </c>
      <c r="AX274" s="15" t="s">
        <v>73</v>
      </c>
      <c r="AY274" s="185" t="s">
        <v>165</v>
      </c>
    </row>
    <row r="275" spans="2:65" s="12" customFormat="1" x14ac:dyDescent="0.2">
      <c r="B275" s="153"/>
      <c r="D275" s="149" t="s">
        <v>176</v>
      </c>
      <c r="E275" s="154" t="s">
        <v>1</v>
      </c>
      <c r="F275" s="155" t="s">
        <v>1233</v>
      </c>
      <c r="H275" s="156">
        <v>4.3999999999999997E-2</v>
      </c>
      <c r="I275" s="157"/>
      <c r="L275" s="153"/>
      <c r="M275" s="158"/>
      <c r="T275" s="159"/>
      <c r="AT275" s="154" t="s">
        <v>176</v>
      </c>
      <c r="AU275" s="154" t="s">
        <v>81</v>
      </c>
      <c r="AV275" s="12" t="s">
        <v>83</v>
      </c>
      <c r="AW275" s="12" t="s">
        <v>30</v>
      </c>
      <c r="AX275" s="12" t="s">
        <v>73</v>
      </c>
      <c r="AY275" s="154" t="s">
        <v>165</v>
      </c>
    </row>
    <row r="276" spans="2:65" s="15" customFormat="1" ht="22.5" x14ac:dyDescent="0.2">
      <c r="B276" s="184"/>
      <c r="D276" s="149" t="s">
        <v>176</v>
      </c>
      <c r="E276" s="185" t="s">
        <v>1</v>
      </c>
      <c r="F276" s="186" t="s">
        <v>1234</v>
      </c>
      <c r="H276" s="185" t="s">
        <v>1</v>
      </c>
      <c r="I276" s="187"/>
      <c r="L276" s="184"/>
      <c r="M276" s="188"/>
      <c r="T276" s="189"/>
      <c r="AT276" s="185" t="s">
        <v>176</v>
      </c>
      <c r="AU276" s="185" t="s">
        <v>81</v>
      </c>
      <c r="AV276" s="15" t="s">
        <v>81</v>
      </c>
      <c r="AW276" s="15" t="s">
        <v>30</v>
      </c>
      <c r="AX276" s="15" t="s">
        <v>73</v>
      </c>
      <c r="AY276" s="185" t="s">
        <v>165</v>
      </c>
    </row>
    <row r="277" spans="2:65" s="12" customFormat="1" x14ac:dyDescent="0.2">
      <c r="B277" s="153"/>
      <c r="D277" s="149" t="s">
        <v>176</v>
      </c>
      <c r="E277" s="154" t="s">
        <v>1</v>
      </c>
      <c r="F277" s="155" t="s">
        <v>1235</v>
      </c>
      <c r="H277" s="156">
        <v>15.6</v>
      </c>
      <c r="I277" s="157"/>
      <c r="L277" s="153"/>
      <c r="M277" s="158"/>
      <c r="T277" s="159"/>
      <c r="AT277" s="154" t="s">
        <v>176</v>
      </c>
      <c r="AU277" s="154" t="s">
        <v>81</v>
      </c>
      <c r="AV277" s="12" t="s">
        <v>83</v>
      </c>
      <c r="AW277" s="12" t="s">
        <v>30</v>
      </c>
      <c r="AX277" s="12" t="s">
        <v>73</v>
      </c>
      <c r="AY277" s="154" t="s">
        <v>165</v>
      </c>
    </row>
    <row r="278" spans="2:65" s="13" customFormat="1" x14ac:dyDescent="0.2">
      <c r="B278" s="160"/>
      <c r="D278" s="149" t="s">
        <v>176</v>
      </c>
      <c r="E278" s="161" t="s">
        <v>1</v>
      </c>
      <c r="F278" s="162" t="s">
        <v>189</v>
      </c>
      <c r="H278" s="163">
        <v>128.07999999999998</v>
      </c>
      <c r="I278" s="164"/>
      <c r="L278" s="160"/>
      <c r="M278" s="165"/>
      <c r="T278" s="166"/>
      <c r="AT278" s="161" t="s">
        <v>176</v>
      </c>
      <c r="AU278" s="161" t="s">
        <v>81</v>
      </c>
      <c r="AV278" s="13" t="s">
        <v>172</v>
      </c>
      <c r="AW278" s="13" t="s">
        <v>30</v>
      </c>
      <c r="AX278" s="13" t="s">
        <v>81</v>
      </c>
      <c r="AY278" s="161" t="s">
        <v>165</v>
      </c>
    </row>
    <row r="279" spans="2:65" s="1" customFormat="1" ht="49.15" customHeight="1" x14ac:dyDescent="0.2">
      <c r="B279" s="32"/>
      <c r="C279" s="136" t="s">
        <v>348</v>
      </c>
      <c r="D279" s="136" t="s">
        <v>167</v>
      </c>
      <c r="E279" s="137" t="s">
        <v>362</v>
      </c>
      <c r="F279" s="138" t="s">
        <v>363</v>
      </c>
      <c r="G279" s="139" t="s">
        <v>238</v>
      </c>
      <c r="H279" s="140">
        <v>7.9660000000000002</v>
      </c>
      <c r="I279" s="141"/>
      <c r="J279" s="142">
        <f>ROUND(I279*H279,2)</f>
        <v>0</v>
      </c>
      <c r="K279" s="138" t="s">
        <v>171</v>
      </c>
      <c r="L279" s="32"/>
      <c r="M279" s="143" t="s">
        <v>1</v>
      </c>
      <c r="N279" s="144" t="s">
        <v>38</v>
      </c>
      <c r="P279" s="145">
        <f>O279*H279</f>
        <v>0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AR279" s="147" t="s">
        <v>273</v>
      </c>
      <c r="AT279" s="147" t="s">
        <v>167</v>
      </c>
      <c r="AU279" s="147" t="s">
        <v>81</v>
      </c>
      <c r="AY279" s="17" t="s">
        <v>165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7" t="s">
        <v>81</v>
      </c>
      <c r="BK279" s="148">
        <f>ROUND(I279*H279,2)</f>
        <v>0</v>
      </c>
      <c r="BL279" s="17" t="s">
        <v>273</v>
      </c>
      <c r="BM279" s="147" t="s">
        <v>1236</v>
      </c>
    </row>
    <row r="280" spans="2:65" s="1" customFormat="1" ht="68.25" x14ac:dyDescent="0.2">
      <c r="B280" s="32"/>
      <c r="D280" s="149" t="s">
        <v>174</v>
      </c>
      <c r="F280" s="150" t="s">
        <v>365</v>
      </c>
      <c r="I280" s="151"/>
      <c r="L280" s="32"/>
      <c r="M280" s="152"/>
      <c r="T280" s="56"/>
      <c r="AT280" s="17" t="s">
        <v>174</v>
      </c>
      <c r="AU280" s="17" t="s">
        <v>81</v>
      </c>
    </row>
    <row r="281" spans="2:65" s="15" customFormat="1" ht="22.5" x14ac:dyDescent="0.2">
      <c r="B281" s="184"/>
      <c r="D281" s="149" t="s">
        <v>176</v>
      </c>
      <c r="E281" s="185" t="s">
        <v>1</v>
      </c>
      <c r="F281" s="186" t="s">
        <v>1133</v>
      </c>
      <c r="H281" s="185" t="s">
        <v>1</v>
      </c>
      <c r="I281" s="187"/>
      <c r="L281" s="184"/>
      <c r="M281" s="188"/>
      <c r="T281" s="189"/>
      <c r="AT281" s="185" t="s">
        <v>176</v>
      </c>
      <c r="AU281" s="185" t="s">
        <v>81</v>
      </c>
      <c r="AV281" s="15" t="s">
        <v>81</v>
      </c>
      <c r="AW281" s="15" t="s">
        <v>30</v>
      </c>
      <c r="AX281" s="15" t="s">
        <v>73</v>
      </c>
      <c r="AY281" s="185" t="s">
        <v>165</v>
      </c>
    </row>
    <row r="282" spans="2:65" s="12" customFormat="1" x14ac:dyDescent="0.2">
      <c r="B282" s="153"/>
      <c r="D282" s="149" t="s">
        <v>176</v>
      </c>
      <c r="E282" s="154" t="s">
        <v>1</v>
      </c>
      <c r="F282" s="155" t="s">
        <v>1237</v>
      </c>
      <c r="H282" s="156">
        <v>3.4980000000000002</v>
      </c>
      <c r="I282" s="157"/>
      <c r="L282" s="153"/>
      <c r="M282" s="158"/>
      <c r="T282" s="159"/>
      <c r="AT282" s="154" t="s">
        <v>176</v>
      </c>
      <c r="AU282" s="154" t="s">
        <v>81</v>
      </c>
      <c r="AV282" s="12" t="s">
        <v>83</v>
      </c>
      <c r="AW282" s="12" t="s">
        <v>30</v>
      </c>
      <c r="AX282" s="12" t="s">
        <v>73</v>
      </c>
      <c r="AY282" s="154" t="s">
        <v>165</v>
      </c>
    </row>
    <row r="283" spans="2:65" s="15" customFormat="1" x14ac:dyDescent="0.2">
      <c r="B283" s="184"/>
      <c r="D283" s="149" t="s">
        <v>176</v>
      </c>
      <c r="E283" s="185" t="s">
        <v>1</v>
      </c>
      <c r="F283" s="186" t="s">
        <v>1135</v>
      </c>
      <c r="H283" s="185" t="s">
        <v>1</v>
      </c>
      <c r="I283" s="187"/>
      <c r="L283" s="184"/>
      <c r="M283" s="188"/>
      <c r="T283" s="189"/>
      <c r="AT283" s="185" t="s">
        <v>176</v>
      </c>
      <c r="AU283" s="185" t="s">
        <v>81</v>
      </c>
      <c r="AV283" s="15" t="s">
        <v>81</v>
      </c>
      <c r="AW283" s="15" t="s">
        <v>30</v>
      </c>
      <c r="AX283" s="15" t="s">
        <v>73</v>
      </c>
      <c r="AY283" s="185" t="s">
        <v>165</v>
      </c>
    </row>
    <row r="284" spans="2:65" s="12" customFormat="1" x14ac:dyDescent="0.2">
      <c r="B284" s="153"/>
      <c r="D284" s="149" t="s">
        <v>176</v>
      </c>
      <c r="E284" s="154" t="s">
        <v>1</v>
      </c>
      <c r="F284" s="155" t="s">
        <v>1238</v>
      </c>
      <c r="H284" s="156">
        <v>4.468</v>
      </c>
      <c r="I284" s="157"/>
      <c r="L284" s="153"/>
      <c r="M284" s="158"/>
      <c r="T284" s="159"/>
      <c r="AT284" s="154" t="s">
        <v>176</v>
      </c>
      <c r="AU284" s="154" t="s">
        <v>81</v>
      </c>
      <c r="AV284" s="12" t="s">
        <v>83</v>
      </c>
      <c r="AW284" s="12" t="s">
        <v>30</v>
      </c>
      <c r="AX284" s="12" t="s">
        <v>73</v>
      </c>
      <c r="AY284" s="154" t="s">
        <v>165</v>
      </c>
    </row>
    <row r="285" spans="2:65" s="13" customFormat="1" x14ac:dyDescent="0.2">
      <c r="B285" s="160"/>
      <c r="D285" s="149" t="s">
        <v>176</v>
      </c>
      <c r="E285" s="161" t="s">
        <v>1</v>
      </c>
      <c r="F285" s="162" t="s">
        <v>189</v>
      </c>
      <c r="H285" s="163">
        <v>7.9660000000000002</v>
      </c>
      <c r="I285" s="164"/>
      <c r="L285" s="160"/>
      <c r="M285" s="165"/>
      <c r="T285" s="166"/>
      <c r="AT285" s="161" t="s">
        <v>176</v>
      </c>
      <c r="AU285" s="161" t="s">
        <v>81</v>
      </c>
      <c r="AV285" s="13" t="s">
        <v>172</v>
      </c>
      <c r="AW285" s="13" t="s">
        <v>30</v>
      </c>
      <c r="AX285" s="13" t="s">
        <v>81</v>
      </c>
      <c r="AY285" s="161" t="s">
        <v>165</v>
      </c>
    </row>
    <row r="286" spans="2:65" s="1" customFormat="1" ht="55.5" customHeight="1" x14ac:dyDescent="0.2">
      <c r="B286" s="32"/>
      <c r="C286" s="136" t="s">
        <v>361</v>
      </c>
      <c r="D286" s="136" t="s">
        <v>167</v>
      </c>
      <c r="E286" s="137" t="s">
        <v>478</v>
      </c>
      <c r="F286" s="138" t="s">
        <v>479</v>
      </c>
      <c r="G286" s="139" t="s">
        <v>238</v>
      </c>
      <c r="H286" s="140">
        <v>196.59200000000001</v>
      </c>
      <c r="I286" s="141"/>
      <c r="J286" s="142">
        <f>ROUND(I286*H286,2)</f>
        <v>0</v>
      </c>
      <c r="K286" s="138" t="s">
        <v>171</v>
      </c>
      <c r="L286" s="32"/>
      <c r="M286" s="143" t="s">
        <v>1</v>
      </c>
      <c r="N286" s="144" t="s">
        <v>38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273</v>
      </c>
      <c r="AT286" s="147" t="s">
        <v>167</v>
      </c>
      <c r="AU286" s="147" t="s">
        <v>81</v>
      </c>
      <c r="AY286" s="17" t="s">
        <v>165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81</v>
      </c>
      <c r="BK286" s="148">
        <f>ROUND(I286*H286,2)</f>
        <v>0</v>
      </c>
      <c r="BL286" s="17" t="s">
        <v>273</v>
      </c>
      <c r="BM286" s="147" t="s">
        <v>1239</v>
      </c>
    </row>
    <row r="287" spans="2:65" s="1" customFormat="1" ht="78" x14ac:dyDescent="0.2">
      <c r="B287" s="32"/>
      <c r="D287" s="149" t="s">
        <v>174</v>
      </c>
      <c r="F287" s="150" t="s">
        <v>481</v>
      </c>
      <c r="I287" s="151"/>
      <c r="L287" s="32"/>
      <c r="M287" s="152"/>
      <c r="T287" s="56"/>
      <c r="AT287" s="17" t="s">
        <v>174</v>
      </c>
      <c r="AU287" s="17" t="s">
        <v>81</v>
      </c>
    </row>
    <row r="288" spans="2:65" s="15" customFormat="1" x14ac:dyDescent="0.2">
      <c r="B288" s="184"/>
      <c r="D288" s="149" t="s">
        <v>176</v>
      </c>
      <c r="E288" s="185" t="s">
        <v>1</v>
      </c>
      <c r="F288" s="186" t="s">
        <v>1135</v>
      </c>
      <c r="H288" s="185" t="s">
        <v>1</v>
      </c>
      <c r="I288" s="187"/>
      <c r="L288" s="184"/>
      <c r="M288" s="188"/>
      <c r="T288" s="189"/>
      <c r="AT288" s="185" t="s">
        <v>176</v>
      </c>
      <c r="AU288" s="185" t="s">
        <v>81</v>
      </c>
      <c r="AV288" s="15" t="s">
        <v>81</v>
      </c>
      <c r="AW288" s="15" t="s">
        <v>30</v>
      </c>
      <c r="AX288" s="15" t="s">
        <v>73</v>
      </c>
      <c r="AY288" s="185" t="s">
        <v>165</v>
      </c>
    </row>
    <row r="289" spans="2:51" s="12" customFormat="1" x14ac:dyDescent="0.2">
      <c r="B289" s="153"/>
      <c r="D289" s="149" t="s">
        <v>176</v>
      </c>
      <c r="E289" s="154" t="s">
        <v>1</v>
      </c>
      <c r="F289" s="155" t="s">
        <v>1240</v>
      </c>
      <c r="H289" s="156">
        <v>196.59200000000001</v>
      </c>
      <c r="I289" s="157"/>
      <c r="L289" s="153"/>
      <c r="M289" s="193"/>
      <c r="N289" s="194"/>
      <c r="O289" s="194"/>
      <c r="P289" s="194"/>
      <c r="Q289" s="194"/>
      <c r="R289" s="194"/>
      <c r="S289" s="194"/>
      <c r="T289" s="195"/>
      <c r="AT289" s="154" t="s">
        <v>176</v>
      </c>
      <c r="AU289" s="154" t="s">
        <v>81</v>
      </c>
      <c r="AV289" s="12" t="s">
        <v>83</v>
      </c>
      <c r="AW289" s="12" t="s">
        <v>30</v>
      </c>
      <c r="AX289" s="12" t="s">
        <v>81</v>
      </c>
      <c r="AY289" s="154" t="s">
        <v>165</v>
      </c>
    </row>
    <row r="290" spans="2:51" s="1" customFormat="1" ht="6.95" customHeight="1" x14ac:dyDescent="0.2">
      <c r="B290" s="44"/>
      <c r="C290" s="45"/>
      <c r="D290" s="45"/>
      <c r="E290" s="45"/>
      <c r="F290" s="45"/>
      <c r="G290" s="45"/>
      <c r="H290" s="45"/>
      <c r="I290" s="45"/>
      <c r="J290" s="45"/>
      <c r="K290" s="45"/>
      <c r="L290" s="32"/>
    </row>
  </sheetData>
  <sheetProtection algorithmName="SHA-512" hashValue="aw37CkVZbze8OoUIqDLxKLmSzGrFcZaY460iPAaFOpYPP79IM30dumqPT/atgdlBqP5SUpjaG0rG2Y0h4C3QTA==" saltValue="pxg2E69X8JXwyUH1QgPhkloz6Fe4670GM6nH5RPATo2IaantHdyf+lOadBIr/oaphXw6HDSlnDWAm6oUNQZcIw==" spinCount="100000" sheet="1" objects="1" scenarios="1" formatColumns="0" formatRows="0" autoFilter="0"/>
  <autoFilter ref="C118:K289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56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1241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1242</v>
      </c>
      <c r="L20" s="32"/>
    </row>
    <row r="21" spans="2:12" s="1" customFormat="1" ht="18" customHeight="1" x14ac:dyDescent="0.2">
      <c r="B21" s="32"/>
      <c r="E21" s="25" t="s">
        <v>1243</v>
      </c>
      <c r="I21" s="27" t="s">
        <v>26</v>
      </c>
      <c r="J21" s="25" t="s">
        <v>1244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ROUND(J127,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ROUND((SUM(BE127:BE567)),  2)</f>
        <v>0</v>
      </c>
      <c r="I33" s="96">
        <v>0.21</v>
      </c>
      <c r="J33" s="86">
        <f>ROUND(((SUM(BE127:BE567))*I33),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ROUND((SUM(BF127:BF567)),  2)</f>
        <v>0</v>
      </c>
      <c r="I34" s="96">
        <v>0.12</v>
      </c>
      <c r="J34" s="86">
        <f>ROUND(((SUM(BF127:BF567))*I34),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ROUND((SUM(BG127:BG567)),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ROUND((SUM(BH127:BH567)),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ROUND((SUM(BI127:BI567)),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01-20-01 - Železniční most v evid. km 11,905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Prodin a.s.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J127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J128</f>
        <v>0</v>
      </c>
      <c r="L97" s="108"/>
    </row>
    <row r="98" spans="2:12" s="9" customFormat="1" ht="19.899999999999999" customHeight="1" x14ac:dyDescent="0.2">
      <c r="B98" s="112"/>
      <c r="D98" s="113" t="s">
        <v>146</v>
      </c>
      <c r="E98" s="114"/>
      <c r="F98" s="114"/>
      <c r="G98" s="114"/>
      <c r="H98" s="114"/>
      <c r="I98" s="114"/>
      <c r="J98" s="115">
        <f>J129</f>
        <v>0</v>
      </c>
      <c r="L98" s="112"/>
    </row>
    <row r="99" spans="2:12" s="9" customFormat="1" ht="19.899999999999999" customHeight="1" x14ac:dyDescent="0.2">
      <c r="B99" s="112"/>
      <c r="D99" s="113" t="s">
        <v>1245</v>
      </c>
      <c r="E99" s="114"/>
      <c r="F99" s="114"/>
      <c r="G99" s="114"/>
      <c r="H99" s="114"/>
      <c r="I99" s="114"/>
      <c r="J99" s="115">
        <f>J186</f>
        <v>0</v>
      </c>
      <c r="L99" s="112"/>
    </row>
    <row r="100" spans="2:12" s="9" customFormat="1" ht="19.899999999999999" customHeight="1" x14ac:dyDescent="0.2">
      <c r="B100" s="112"/>
      <c r="D100" s="113" t="s">
        <v>1246</v>
      </c>
      <c r="E100" s="114"/>
      <c r="F100" s="114"/>
      <c r="G100" s="114"/>
      <c r="H100" s="114"/>
      <c r="I100" s="114"/>
      <c r="J100" s="115">
        <f>J219</f>
        <v>0</v>
      </c>
      <c r="L100" s="112"/>
    </row>
    <row r="101" spans="2:12" s="9" customFormat="1" ht="19.899999999999999" customHeight="1" x14ac:dyDescent="0.2">
      <c r="B101" s="112"/>
      <c r="D101" s="113" t="s">
        <v>1247</v>
      </c>
      <c r="E101" s="114"/>
      <c r="F101" s="114"/>
      <c r="G101" s="114"/>
      <c r="H101" s="114"/>
      <c r="I101" s="114"/>
      <c r="J101" s="115">
        <f>J242</f>
        <v>0</v>
      </c>
      <c r="L101" s="112"/>
    </row>
    <row r="102" spans="2:12" s="9" customFormat="1" ht="19.899999999999999" customHeight="1" x14ac:dyDescent="0.2">
      <c r="B102" s="112"/>
      <c r="D102" s="113" t="s">
        <v>1248</v>
      </c>
      <c r="E102" s="114"/>
      <c r="F102" s="114"/>
      <c r="G102" s="114"/>
      <c r="H102" s="114"/>
      <c r="I102" s="114"/>
      <c r="J102" s="115">
        <f>J274</f>
        <v>0</v>
      </c>
      <c r="L102" s="112"/>
    </row>
    <row r="103" spans="2:12" s="9" customFormat="1" ht="19.899999999999999" customHeight="1" x14ac:dyDescent="0.2">
      <c r="B103" s="112"/>
      <c r="D103" s="113" t="s">
        <v>148</v>
      </c>
      <c r="E103" s="114"/>
      <c r="F103" s="114"/>
      <c r="G103" s="114"/>
      <c r="H103" s="114"/>
      <c r="I103" s="114"/>
      <c r="J103" s="115">
        <f>J279</f>
        <v>0</v>
      </c>
      <c r="L103" s="112"/>
    </row>
    <row r="104" spans="2:12" s="9" customFormat="1" ht="19.899999999999999" customHeight="1" x14ac:dyDescent="0.2">
      <c r="B104" s="112"/>
      <c r="D104" s="113" t="s">
        <v>1249</v>
      </c>
      <c r="E104" s="114"/>
      <c r="F104" s="114"/>
      <c r="G104" s="114"/>
      <c r="H104" s="114"/>
      <c r="I104" s="114"/>
      <c r="J104" s="115">
        <f>J457</f>
        <v>0</v>
      </c>
      <c r="L104" s="112"/>
    </row>
    <row r="105" spans="2:12" s="8" customFormat="1" ht="24.95" customHeight="1" x14ac:dyDescent="0.2">
      <c r="B105" s="108"/>
      <c r="D105" s="109" t="s">
        <v>1250</v>
      </c>
      <c r="E105" s="110"/>
      <c r="F105" s="110"/>
      <c r="G105" s="110"/>
      <c r="H105" s="110"/>
      <c r="I105" s="110"/>
      <c r="J105" s="111">
        <f>J460</f>
        <v>0</v>
      </c>
      <c r="L105" s="108"/>
    </row>
    <row r="106" spans="2:12" s="9" customFormat="1" ht="19.899999999999999" customHeight="1" x14ac:dyDescent="0.2">
      <c r="B106" s="112"/>
      <c r="D106" s="113" t="s">
        <v>1251</v>
      </c>
      <c r="E106" s="114"/>
      <c r="F106" s="114"/>
      <c r="G106" s="114"/>
      <c r="H106" s="114"/>
      <c r="I106" s="114"/>
      <c r="J106" s="115">
        <f>J461</f>
        <v>0</v>
      </c>
      <c r="L106" s="112"/>
    </row>
    <row r="107" spans="2:12" s="8" customFormat="1" ht="24.95" customHeight="1" x14ac:dyDescent="0.2">
      <c r="B107" s="108"/>
      <c r="D107" s="109" t="s">
        <v>590</v>
      </c>
      <c r="E107" s="110"/>
      <c r="F107" s="110"/>
      <c r="G107" s="110"/>
      <c r="H107" s="110"/>
      <c r="I107" s="110"/>
      <c r="J107" s="111">
        <f>J531</f>
        <v>0</v>
      </c>
      <c r="L107" s="108"/>
    </row>
    <row r="108" spans="2:12" s="1" customFormat="1" ht="21.75" customHeight="1" x14ac:dyDescent="0.2">
      <c r="B108" s="32"/>
      <c r="L108" s="32"/>
    </row>
    <row r="109" spans="2:12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3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4.95" customHeight="1" x14ac:dyDescent="0.2">
      <c r="B114" s="32"/>
      <c r="C114" s="21" t="s">
        <v>150</v>
      </c>
      <c r="L114" s="32"/>
    </row>
    <row r="115" spans="2:63" s="1" customFormat="1" ht="6.95" customHeight="1" x14ac:dyDescent="0.2">
      <c r="B115" s="32"/>
      <c r="L115" s="32"/>
    </row>
    <row r="116" spans="2:63" s="1" customFormat="1" ht="12" customHeight="1" x14ac:dyDescent="0.2">
      <c r="B116" s="32"/>
      <c r="C116" s="27" t="s">
        <v>16</v>
      </c>
      <c r="L116" s="32"/>
    </row>
    <row r="117" spans="2:63" s="1" customFormat="1" ht="26.25" customHeight="1" x14ac:dyDescent="0.2">
      <c r="B117" s="32"/>
      <c r="E117" s="254" t="str">
        <f>E7</f>
        <v>Prostá rekonstrukce trati v úseku Chrastava - Hrádek nad Nisou (ÚOŽI)_24.02.2025_v.8</v>
      </c>
      <c r="F117" s="255"/>
      <c r="G117" s="255"/>
      <c r="H117" s="255"/>
      <c r="L117" s="32"/>
    </row>
    <row r="118" spans="2:63" s="1" customFormat="1" ht="12" customHeight="1" x14ac:dyDescent="0.2">
      <c r="B118" s="32"/>
      <c r="C118" s="27" t="s">
        <v>138</v>
      </c>
      <c r="L118" s="32"/>
    </row>
    <row r="119" spans="2:63" s="1" customFormat="1" ht="16.5" customHeight="1" x14ac:dyDescent="0.2">
      <c r="B119" s="32"/>
      <c r="E119" s="251" t="str">
        <f>E9</f>
        <v>SO 01-20-01 - Železniční most v evid. km 11,905</v>
      </c>
      <c r="F119" s="253"/>
      <c r="G119" s="253"/>
      <c r="H119" s="253"/>
      <c r="L119" s="32"/>
    </row>
    <row r="120" spans="2:63" s="1" customFormat="1" ht="6.95" customHeight="1" x14ac:dyDescent="0.2">
      <c r="B120" s="32"/>
      <c r="L120" s="32"/>
    </row>
    <row r="121" spans="2:63" s="1" customFormat="1" ht="12" customHeight="1" x14ac:dyDescent="0.2">
      <c r="B121" s="32"/>
      <c r="C121" s="27" t="s">
        <v>20</v>
      </c>
      <c r="F121" s="25" t="str">
        <f>F12</f>
        <v xml:space="preserve"> </v>
      </c>
      <c r="I121" s="27" t="s">
        <v>22</v>
      </c>
      <c r="J121" s="52" t="str">
        <f>IF(J12="","",J12)</f>
        <v>24. 1. 2025</v>
      </c>
      <c r="L121" s="32"/>
    </row>
    <row r="122" spans="2:63" s="1" customFormat="1" ht="6.95" customHeight="1" x14ac:dyDescent="0.2">
      <c r="B122" s="32"/>
      <c r="L122" s="32"/>
    </row>
    <row r="123" spans="2:63" s="1" customFormat="1" ht="15.2" customHeight="1" x14ac:dyDescent="0.2">
      <c r="B123" s="32"/>
      <c r="C123" s="27" t="s">
        <v>24</v>
      </c>
      <c r="F123" s="25" t="str">
        <f>E15</f>
        <v xml:space="preserve"> </v>
      </c>
      <c r="I123" s="27" t="s">
        <v>29</v>
      </c>
      <c r="J123" s="30" t="str">
        <f>E21</f>
        <v>Prodin a.s.</v>
      </c>
      <c r="L123" s="32"/>
    </row>
    <row r="124" spans="2:63" s="1" customFormat="1" ht="15.2" customHeight="1" x14ac:dyDescent="0.2">
      <c r="B124" s="32"/>
      <c r="C124" s="27" t="s">
        <v>27</v>
      </c>
      <c r="F124" s="25" t="str">
        <f>IF(E18="","",E18)</f>
        <v>Vyplň údaj</v>
      </c>
      <c r="I124" s="27" t="s">
        <v>31</v>
      </c>
      <c r="J124" s="30" t="str">
        <f>E24</f>
        <v xml:space="preserve"> </v>
      </c>
      <c r="L124" s="32"/>
    </row>
    <row r="125" spans="2:63" s="1" customFormat="1" ht="10.35" customHeight="1" x14ac:dyDescent="0.2">
      <c r="B125" s="32"/>
      <c r="L125" s="32"/>
    </row>
    <row r="126" spans="2:63" s="10" customFormat="1" ht="29.25" customHeight="1" x14ac:dyDescent="0.2">
      <c r="B126" s="116"/>
      <c r="C126" s="117" t="s">
        <v>151</v>
      </c>
      <c r="D126" s="118" t="s">
        <v>58</v>
      </c>
      <c r="E126" s="118" t="s">
        <v>54</v>
      </c>
      <c r="F126" s="118" t="s">
        <v>55</v>
      </c>
      <c r="G126" s="118" t="s">
        <v>152</v>
      </c>
      <c r="H126" s="118" t="s">
        <v>153</v>
      </c>
      <c r="I126" s="118" t="s">
        <v>154</v>
      </c>
      <c r="J126" s="118" t="s">
        <v>142</v>
      </c>
      <c r="K126" s="119" t="s">
        <v>155</v>
      </c>
      <c r="L126" s="116"/>
      <c r="M126" s="59" t="s">
        <v>1</v>
      </c>
      <c r="N126" s="60" t="s">
        <v>37</v>
      </c>
      <c r="O126" s="60" t="s">
        <v>156</v>
      </c>
      <c r="P126" s="60" t="s">
        <v>157</v>
      </c>
      <c r="Q126" s="60" t="s">
        <v>158</v>
      </c>
      <c r="R126" s="60" t="s">
        <v>159</v>
      </c>
      <c r="S126" s="60" t="s">
        <v>160</v>
      </c>
      <c r="T126" s="61" t="s">
        <v>161</v>
      </c>
    </row>
    <row r="127" spans="2:63" s="1" customFormat="1" ht="22.9" customHeight="1" x14ac:dyDescent="0.25">
      <c r="B127" s="32"/>
      <c r="C127" s="64" t="s">
        <v>162</v>
      </c>
      <c r="J127" s="120">
        <f>BK127</f>
        <v>0</v>
      </c>
      <c r="L127" s="32"/>
      <c r="M127" s="62"/>
      <c r="N127" s="53"/>
      <c r="O127" s="53"/>
      <c r="P127" s="121">
        <f>P128+P460+P531</f>
        <v>0</v>
      </c>
      <c r="Q127" s="53"/>
      <c r="R127" s="121">
        <f>R128+R460+R531</f>
        <v>320.62254665</v>
      </c>
      <c r="S127" s="53"/>
      <c r="T127" s="122">
        <f>T128+T460+T531</f>
        <v>121.97859360000001</v>
      </c>
      <c r="AT127" s="17" t="s">
        <v>72</v>
      </c>
      <c r="AU127" s="17" t="s">
        <v>144</v>
      </c>
      <c r="BK127" s="123">
        <f>BK128+BK460+BK531</f>
        <v>0</v>
      </c>
    </row>
    <row r="128" spans="2:63" s="11" customFormat="1" ht="25.9" customHeight="1" x14ac:dyDescent="0.2">
      <c r="B128" s="124"/>
      <c r="D128" s="125" t="s">
        <v>72</v>
      </c>
      <c r="E128" s="126" t="s">
        <v>163</v>
      </c>
      <c r="F128" s="126" t="s">
        <v>164</v>
      </c>
      <c r="I128" s="127"/>
      <c r="J128" s="128">
        <f>BK128</f>
        <v>0</v>
      </c>
      <c r="L128" s="124"/>
      <c r="M128" s="129"/>
      <c r="P128" s="130">
        <f>P129+P186+P219+P242+P274+P279+P457</f>
        <v>0</v>
      </c>
      <c r="R128" s="130">
        <f>R129+R186+R219+R242+R274+R279+R457</f>
        <v>302.98915935000002</v>
      </c>
      <c r="T128" s="131">
        <f>T129+T186+T219+T242+T274+T279+T457</f>
        <v>121.97859360000001</v>
      </c>
      <c r="AR128" s="125" t="s">
        <v>81</v>
      </c>
      <c r="AT128" s="132" t="s">
        <v>72</v>
      </c>
      <c r="AU128" s="132" t="s">
        <v>73</v>
      </c>
      <c r="AY128" s="125" t="s">
        <v>165</v>
      </c>
      <c r="BK128" s="133">
        <f>BK129+BK186+BK219+BK242+BK274+BK279+BK457</f>
        <v>0</v>
      </c>
    </row>
    <row r="129" spans="2:65" s="11" customFormat="1" ht="22.9" customHeight="1" x14ac:dyDescent="0.2">
      <c r="B129" s="124"/>
      <c r="D129" s="125" t="s">
        <v>72</v>
      </c>
      <c r="E129" s="134" t="s">
        <v>81</v>
      </c>
      <c r="F129" s="134" t="s">
        <v>166</v>
      </c>
      <c r="I129" s="127"/>
      <c r="J129" s="135">
        <f>BK129</f>
        <v>0</v>
      </c>
      <c r="L129" s="124"/>
      <c r="M129" s="129"/>
      <c r="P129" s="130">
        <f>SUM(P130:P185)</f>
        <v>0</v>
      </c>
      <c r="R129" s="130">
        <f>SUM(R130:R185)</f>
        <v>76.552548000000002</v>
      </c>
      <c r="T129" s="131">
        <f>SUM(T130:T185)</f>
        <v>0</v>
      </c>
      <c r="AR129" s="125" t="s">
        <v>81</v>
      </c>
      <c r="AT129" s="132" t="s">
        <v>72</v>
      </c>
      <c r="AU129" s="132" t="s">
        <v>81</v>
      </c>
      <c r="AY129" s="125" t="s">
        <v>165</v>
      </c>
      <c r="BK129" s="133">
        <f>SUM(BK130:BK185)</f>
        <v>0</v>
      </c>
    </row>
    <row r="130" spans="2:65" s="1" customFormat="1" ht="16.5" customHeight="1" x14ac:dyDescent="0.2">
      <c r="B130" s="32"/>
      <c r="C130" s="136" t="s">
        <v>81</v>
      </c>
      <c r="D130" s="136" t="s">
        <v>167</v>
      </c>
      <c r="E130" s="137" t="s">
        <v>1252</v>
      </c>
      <c r="F130" s="138" t="s">
        <v>1253</v>
      </c>
      <c r="G130" s="139" t="s">
        <v>192</v>
      </c>
      <c r="H130" s="140">
        <v>50</v>
      </c>
      <c r="I130" s="141"/>
      <c r="J130" s="142">
        <f>ROUND(I130*H130,2)</f>
        <v>0</v>
      </c>
      <c r="K130" s="138" t="s">
        <v>1254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3.0000000000000001E-5</v>
      </c>
      <c r="R130" s="145">
        <f>Q130*H130</f>
        <v>1.5E-3</v>
      </c>
      <c r="S130" s="145">
        <v>0</v>
      </c>
      <c r="T130" s="146">
        <f>S130*H130</f>
        <v>0</v>
      </c>
      <c r="AR130" s="147" t="s">
        <v>172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1255</v>
      </c>
    </row>
    <row r="131" spans="2:65" s="1" customFormat="1" ht="19.5" x14ac:dyDescent="0.2">
      <c r="B131" s="32"/>
      <c r="D131" s="149" t="s">
        <v>174</v>
      </c>
      <c r="F131" s="150" t="s">
        <v>1256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 x14ac:dyDescent="0.2">
      <c r="B132" s="153"/>
      <c r="D132" s="149" t="s">
        <v>176</v>
      </c>
      <c r="E132" s="154" t="s">
        <v>1</v>
      </c>
      <c r="F132" s="155" t="s">
        <v>477</v>
      </c>
      <c r="H132" s="156">
        <v>50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81</v>
      </c>
      <c r="AY132" s="154" t="s">
        <v>165</v>
      </c>
    </row>
    <row r="133" spans="2:65" s="1" customFormat="1" ht="24.2" customHeight="1" x14ac:dyDescent="0.2">
      <c r="B133" s="32"/>
      <c r="C133" s="136" t="s">
        <v>83</v>
      </c>
      <c r="D133" s="136" t="s">
        <v>167</v>
      </c>
      <c r="E133" s="137" t="s">
        <v>1257</v>
      </c>
      <c r="F133" s="138" t="s">
        <v>1258</v>
      </c>
      <c r="G133" s="139" t="s">
        <v>303</v>
      </c>
      <c r="H133" s="140">
        <v>40</v>
      </c>
      <c r="I133" s="141"/>
      <c r="J133" s="142">
        <f>ROUND(I133*H133,2)</f>
        <v>0</v>
      </c>
      <c r="K133" s="138" t="s">
        <v>1254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3.6900000000000002E-2</v>
      </c>
      <c r="R133" s="145">
        <f>Q133*H133</f>
        <v>1.476</v>
      </c>
      <c r="S133" s="145">
        <v>0</v>
      </c>
      <c r="T133" s="146">
        <f>S133*H133</f>
        <v>0</v>
      </c>
      <c r="AR133" s="147" t="s">
        <v>172</v>
      </c>
      <c r="AT133" s="147" t="s">
        <v>167</v>
      </c>
      <c r="AU133" s="147" t="s">
        <v>83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172</v>
      </c>
      <c r="BM133" s="147" t="s">
        <v>1259</v>
      </c>
    </row>
    <row r="134" spans="2:65" s="1" customFormat="1" ht="58.5" x14ac:dyDescent="0.2">
      <c r="B134" s="32"/>
      <c r="D134" s="149" t="s">
        <v>174</v>
      </c>
      <c r="F134" s="150" t="s">
        <v>1260</v>
      </c>
      <c r="I134" s="151"/>
      <c r="L134" s="32"/>
      <c r="M134" s="152"/>
      <c r="T134" s="56"/>
      <c r="AT134" s="17" t="s">
        <v>174</v>
      </c>
      <c r="AU134" s="17" t="s">
        <v>83</v>
      </c>
    </row>
    <row r="135" spans="2:65" s="15" customFormat="1" x14ac:dyDescent="0.2">
      <c r="B135" s="184"/>
      <c r="D135" s="149" t="s">
        <v>176</v>
      </c>
      <c r="E135" s="185" t="s">
        <v>1</v>
      </c>
      <c r="F135" s="186" t="s">
        <v>1261</v>
      </c>
      <c r="H135" s="185" t="s">
        <v>1</v>
      </c>
      <c r="I135" s="187"/>
      <c r="L135" s="184"/>
      <c r="M135" s="188"/>
      <c r="T135" s="189"/>
      <c r="AT135" s="185" t="s">
        <v>176</v>
      </c>
      <c r="AU135" s="185" t="s">
        <v>83</v>
      </c>
      <c r="AV135" s="15" t="s">
        <v>81</v>
      </c>
      <c r="AW135" s="15" t="s">
        <v>30</v>
      </c>
      <c r="AX135" s="15" t="s">
        <v>73</v>
      </c>
      <c r="AY135" s="185" t="s">
        <v>165</v>
      </c>
    </row>
    <row r="136" spans="2:65" s="15" customFormat="1" x14ac:dyDescent="0.2">
      <c r="B136" s="184"/>
      <c r="D136" s="149" t="s">
        <v>176</v>
      </c>
      <c r="E136" s="185" t="s">
        <v>1</v>
      </c>
      <c r="F136" s="186" t="s">
        <v>1262</v>
      </c>
      <c r="H136" s="185" t="s">
        <v>1</v>
      </c>
      <c r="I136" s="187"/>
      <c r="L136" s="184"/>
      <c r="M136" s="188"/>
      <c r="T136" s="189"/>
      <c r="AT136" s="185" t="s">
        <v>176</v>
      </c>
      <c r="AU136" s="185" t="s">
        <v>83</v>
      </c>
      <c r="AV136" s="15" t="s">
        <v>81</v>
      </c>
      <c r="AW136" s="15" t="s">
        <v>30</v>
      </c>
      <c r="AX136" s="15" t="s">
        <v>73</v>
      </c>
      <c r="AY136" s="185" t="s">
        <v>165</v>
      </c>
    </row>
    <row r="137" spans="2:65" s="12" customFormat="1" x14ac:dyDescent="0.2">
      <c r="B137" s="153"/>
      <c r="D137" s="149" t="s">
        <v>176</v>
      </c>
      <c r="E137" s="154" t="s">
        <v>1</v>
      </c>
      <c r="F137" s="155" t="s">
        <v>1263</v>
      </c>
      <c r="H137" s="156">
        <v>40</v>
      </c>
      <c r="I137" s="157"/>
      <c r="L137" s="153"/>
      <c r="M137" s="158"/>
      <c r="T137" s="159"/>
      <c r="AT137" s="154" t="s">
        <v>176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165</v>
      </c>
    </row>
    <row r="138" spans="2:65" s="1" customFormat="1" ht="37.9" customHeight="1" x14ac:dyDescent="0.2">
      <c r="B138" s="32"/>
      <c r="C138" s="136" t="s">
        <v>183</v>
      </c>
      <c r="D138" s="136" t="s">
        <v>167</v>
      </c>
      <c r="E138" s="137" t="s">
        <v>1264</v>
      </c>
      <c r="F138" s="138" t="s">
        <v>1265</v>
      </c>
      <c r="G138" s="139" t="s">
        <v>170</v>
      </c>
      <c r="H138" s="140">
        <v>84</v>
      </c>
      <c r="I138" s="141"/>
      <c r="J138" s="142">
        <f>ROUND(I138*H138,2)</f>
        <v>0</v>
      </c>
      <c r="K138" s="138" t="s">
        <v>1254</v>
      </c>
      <c r="L138" s="32"/>
      <c r="M138" s="143" t="s">
        <v>1</v>
      </c>
      <c r="N138" s="144" t="s">
        <v>38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172</v>
      </c>
      <c r="AT138" s="147" t="s">
        <v>167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1266</v>
      </c>
    </row>
    <row r="139" spans="2:65" s="1" customFormat="1" ht="19.5" x14ac:dyDescent="0.2">
      <c r="B139" s="32"/>
      <c r="D139" s="149" t="s">
        <v>174</v>
      </c>
      <c r="F139" s="150" t="s">
        <v>1267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5" customFormat="1" x14ac:dyDescent="0.2">
      <c r="B140" s="184"/>
      <c r="D140" s="149" t="s">
        <v>176</v>
      </c>
      <c r="E140" s="185" t="s">
        <v>1</v>
      </c>
      <c r="F140" s="186" t="s">
        <v>1268</v>
      </c>
      <c r="H140" s="185" t="s">
        <v>1</v>
      </c>
      <c r="I140" s="187"/>
      <c r="L140" s="184"/>
      <c r="M140" s="188"/>
      <c r="T140" s="189"/>
      <c r="AT140" s="185" t="s">
        <v>176</v>
      </c>
      <c r="AU140" s="185" t="s">
        <v>83</v>
      </c>
      <c r="AV140" s="15" t="s">
        <v>81</v>
      </c>
      <c r="AW140" s="15" t="s">
        <v>30</v>
      </c>
      <c r="AX140" s="15" t="s">
        <v>73</v>
      </c>
      <c r="AY140" s="185" t="s">
        <v>165</v>
      </c>
    </row>
    <row r="141" spans="2:65" s="12" customFormat="1" x14ac:dyDescent="0.2">
      <c r="B141" s="153"/>
      <c r="D141" s="149" t="s">
        <v>176</v>
      </c>
      <c r="E141" s="154" t="s">
        <v>1</v>
      </c>
      <c r="F141" s="155" t="s">
        <v>1269</v>
      </c>
      <c r="H141" s="156">
        <v>64</v>
      </c>
      <c r="I141" s="157"/>
      <c r="L141" s="153"/>
      <c r="M141" s="158"/>
      <c r="T141" s="159"/>
      <c r="AT141" s="154" t="s">
        <v>176</v>
      </c>
      <c r="AU141" s="154" t="s">
        <v>83</v>
      </c>
      <c r="AV141" s="12" t="s">
        <v>83</v>
      </c>
      <c r="AW141" s="12" t="s">
        <v>30</v>
      </c>
      <c r="AX141" s="12" t="s">
        <v>73</v>
      </c>
      <c r="AY141" s="154" t="s">
        <v>165</v>
      </c>
    </row>
    <row r="142" spans="2:65" s="15" customFormat="1" x14ac:dyDescent="0.2">
      <c r="B142" s="184"/>
      <c r="D142" s="149" t="s">
        <v>176</v>
      </c>
      <c r="E142" s="185" t="s">
        <v>1</v>
      </c>
      <c r="F142" s="186" t="s">
        <v>1270</v>
      </c>
      <c r="H142" s="185" t="s">
        <v>1</v>
      </c>
      <c r="I142" s="187"/>
      <c r="L142" s="184"/>
      <c r="M142" s="188"/>
      <c r="T142" s="189"/>
      <c r="AT142" s="185" t="s">
        <v>176</v>
      </c>
      <c r="AU142" s="185" t="s">
        <v>83</v>
      </c>
      <c r="AV142" s="15" t="s">
        <v>81</v>
      </c>
      <c r="AW142" s="15" t="s">
        <v>30</v>
      </c>
      <c r="AX142" s="15" t="s">
        <v>73</v>
      </c>
      <c r="AY142" s="185" t="s">
        <v>165</v>
      </c>
    </row>
    <row r="143" spans="2:65" s="12" customFormat="1" x14ac:dyDescent="0.2">
      <c r="B143" s="153"/>
      <c r="D143" s="149" t="s">
        <v>176</v>
      </c>
      <c r="E143" s="154" t="s">
        <v>1</v>
      </c>
      <c r="F143" s="155" t="s">
        <v>1271</v>
      </c>
      <c r="H143" s="156">
        <v>20</v>
      </c>
      <c r="I143" s="157"/>
      <c r="L143" s="153"/>
      <c r="M143" s="158"/>
      <c r="T143" s="159"/>
      <c r="AT143" s="154" t="s">
        <v>176</v>
      </c>
      <c r="AU143" s="154" t="s">
        <v>83</v>
      </c>
      <c r="AV143" s="12" t="s">
        <v>83</v>
      </c>
      <c r="AW143" s="12" t="s">
        <v>30</v>
      </c>
      <c r="AX143" s="12" t="s">
        <v>73</v>
      </c>
      <c r="AY143" s="154" t="s">
        <v>165</v>
      </c>
    </row>
    <row r="144" spans="2:65" s="13" customFormat="1" x14ac:dyDescent="0.2">
      <c r="B144" s="160"/>
      <c r="D144" s="149" t="s">
        <v>176</v>
      </c>
      <c r="E144" s="161" t="s">
        <v>1</v>
      </c>
      <c r="F144" s="162" t="s">
        <v>189</v>
      </c>
      <c r="H144" s="163">
        <v>84</v>
      </c>
      <c r="I144" s="164"/>
      <c r="L144" s="160"/>
      <c r="M144" s="165"/>
      <c r="T144" s="166"/>
      <c r="AT144" s="161" t="s">
        <v>176</v>
      </c>
      <c r="AU144" s="161" t="s">
        <v>83</v>
      </c>
      <c r="AV144" s="13" t="s">
        <v>172</v>
      </c>
      <c r="AW144" s="13" t="s">
        <v>30</v>
      </c>
      <c r="AX144" s="13" t="s">
        <v>81</v>
      </c>
      <c r="AY144" s="161" t="s">
        <v>165</v>
      </c>
    </row>
    <row r="145" spans="2:65" s="1" customFormat="1" ht="37.9" customHeight="1" x14ac:dyDescent="0.2">
      <c r="B145" s="32"/>
      <c r="C145" s="136" t="s">
        <v>172</v>
      </c>
      <c r="D145" s="136" t="s">
        <v>167</v>
      </c>
      <c r="E145" s="137" t="s">
        <v>1272</v>
      </c>
      <c r="F145" s="138" t="s">
        <v>1273</v>
      </c>
      <c r="G145" s="139" t="s">
        <v>170</v>
      </c>
      <c r="H145" s="140">
        <v>84</v>
      </c>
      <c r="I145" s="141"/>
      <c r="J145" s="142">
        <f>ROUND(I145*H145,2)</f>
        <v>0</v>
      </c>
      <c r="K145" s="138" t="s">
        <v>1254</v>
      </c>
      <c r="L145" s="32"/>
      <c r="M145" s="143" t="s">
        <v>1</v>
      </c>
      <c r="N145" s="144" t="s">
        <v>38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172</v>
      </c>
      <c r="AT145" s="147" t="s">
        <v>167</v>
      </c>
      <c r="AU145" s="147" t="s">
        <v>83</v>
      </c>
      <c r="AY145" s="17" t="s">
        <v>165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81</v>
      </c>
      <c r="BK145" s="148">
        <f>ROUND(I145*H145,2)</f>
        <v>0</v>
      </c>
      <c r="BL145" s="17" t="s">
        <v>172</v>
      </c>
      <c r="BM145" s="147" t="s">
        <v>1274</v>
      </c>
    </row>
    <row r="146" spans="2:65" s="1" customFormat="1" ht="29.25" x14ac:dyDescent="0.2">
      <c r="B146" s="32"/>
      <c r="D146" s="149" t="s">
        <v>174</v>
      </c>
      <c r="F146" s="150" t="s">
        <v>1275</v>
      </c>
      <c r="I146" s="151"/>
      <c r="L146" s="32"/>
      <c r="M146" s="152"/>
      <c r="T146" s="56"/>
      <c r="AT146" s="17" t="s">
        <v>174</v>
      </c>
      <c r="AU146" s="17" t="s">
        <v>83</v>
      </c>
    </row>
    <row r="147" spans="2:65" s="1" customFormat="1" ht="24.2" customHeight="1" x14ac:dyDescent="0.2">
      <c r="B147" s="32"/>
      <c r="C147" s="136" t="s">
        <v>196</v>
      </c>
      <c r="D147" s="136" t="s">
        <v>167</v>
      </c>
      <c r="E147" s="137" t="s">
        <v>1276</v>
      </c>
      <c r="F147" s="138" t="s">
        <v>1277</v>
      </c>
      <c r="G147" s="139" t="s">
        <v>170</v>
      </c>
      <c r="H147" s="140">
        <v>84</v>
      </c>
      <c r="I147" s="141"/>
      <c r="J147" s="142">
        <f>ROUND(I147*H147,2)</f>
        <v>0</v>
      </c>
      <c r="K147" s="138" t="s">
        <v>1254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172</v>
      </c>
      <c r="AT147" s="147" t="s">
        <v>167</v>
      </c>
      <c r="AU147" s="147" t="s">
        <v>83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1278</v>
      </c>
    </row>
    <row r="148" spans="2:65" s="1" customFormat="1" ht="19.5" x14ac:dyDescent="0.2">
      <c r="B148" s="32"/>
      <c r="D148" s="149" t="s">
        <v>174</v>
      </c>
      <c r="F148" s="150" t="s">
        <v>1279</v>
      </c>
      <c r="I148" s="151"/>
      <c r="L148" s="32"/>
      <c r="M148" s="152"/>
      <c r="T148" s="56"/>
      <c r="AT148" s="17" t="s">
        <v>174</v>
      </c>
      <c r="AU148" s="17" t="s">
        <v>83</v>
      </c>
    </row>
    <row r="149" spans="2:65" s="15" customFormat="1" ht="33.75" x14ac:dyDescent="0.2">
      <c r="B149" s="184"/>
      <c r="D149" s="149" t="s">
        <v>176</v>
      </c>
      <c r="E149" s="185" t="s">
        <v>1</v>
      </c>
      <c r="F149" s="186" t="s">
        <v>1280</v>
      </c>
      <c r="H149" s="185" t="s">
        <v>1</v>
      </c>
      <c r="I149" s="187"/>
      <c r="L149" s="184"/>
      <c r="M149" s="188"/>
      <c r="T149" s="189"/>
      <c r="AT149" s="185" t="s">
        <v>176</v>
      </c>
      <c r="AU149" s="185" t="s">
        <v>83</v>
      </c>
      <c r="AV149" s="15" t="s">
        <v>81</v>
      </c>
      <c r="AW149" s="15" t="s">
        <v>30</v>
      </c>
      <c r="AX149" s="15" t="s">
        <v>73</v>
      </c>
      <c r="AY149" s="185" t="s">
        <v>165</v>
      </c>
    </row>
    <row r="150" spans="2:65" s="12" customFormat="1" x14ac:dyDescent="0.2">
      <c r="B150" s="153"/>
      <c r="D150" s="149" t="s">
        <v>176</v>
      </c>
      <c r="E150" s="154" t="s">
        <v>1</v>
      </c>
      <c r="F150" s="155" t="s">
        <v>1281</v>
      </c>
      <c r="H150" s="156">
        <v>84</v>
      </c>
      <c r="I150" s="157"/>
      <c r="L150" s="153"/>
      <c r="M150" s="158"/>
      <c r="T150" s="159"/>
      <c r="AT150" s="154" t="s">
        <v>176</v>
      </c>
      <c r="AU150" s="154" t="s">
        <v>83</v>
      </c>
      <c r="AV150" s="12" t="s">
        <v>83</v>
      </c>
      <c r="AW150" s="12" t="s">
        <v>30</v>
      </c>
      <c r="AX150" s="12" t="s">
        <v>81</v>
      </c>
      <c r="AY150" s="154" t="s">
        <v>165</v>
      </c>
    </row>
    <row r="151" spans="2:65" s="1" customFormat="1" ht="21.75" customHeight="1" x14ac:dyDescent="0.2">
      <c r="B151" s="32"/>
      <c r="C151" s="136" t="s">
        <v>200</v>
      </c>
      <c r="D151" s="136" t="s">
        <v>167</v>
      </c>
      <c r="E151" s="137" t="s">
        <v>1282</v>
      </c>
      <c r="F151" s="138" t="s">
        <v>1283</v>
      </c>
      <c r="G151" s="139" t="s">
        <v>192</v>
      </c>
      <c r="H151" s="140">
        <v>186.86</v>
      </c>
      <c r="I151" s="141"/>
      <c r="J151" s="142">
        <f>ROUND(I151*H151,2)</f>
        <v>0</v>
      </c>
      <c r="K151" s="138" t="s">
        <v>1254</v>
      </c>
      <c r="L151" s="32"/>
      <c r="M151" s="143" t="s">
        <v>1</v>
      </c>
      <c r="N151" s="144" t="s">
        <v>38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172</v>
      </c>
      <c r="AT151" s="147" t="s">
        <v>167</v>
      </c>
      <c r="AU151" s="147" t="s">
        <v>83</v>
      </c>
      <c r="AY151" s="17" t="s">
        <v>165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81</v>
      </c>
      <c r="BK151" s="148">
        <f>ROUND(I151*H151,2)</f>
        <v>0</v>
      </c>
      <c r="BL151" s="17" t="s">
        <v>172</v>
      </c>
      <c r="BM151" s="147" t="s">
        <v>1284</v>
      </c>
    </row>
    <row r="152" spans="2:65" s="1" customFormat="1" ht="19.5" x14ac:dyDescent="0.2">
      <c r="B152" s="32"/>
      <c r="D152" s="149" t="s">
        <v>174</v>
      </c>
      <c r="F152" s="150" t="s">
        <v>1285</v>
      </c>
      <c r="I152" s="151"/>
      <c r="L152" s="32"/>
      <c r="M152" s="152"/>
      <c r="T152" s="56"/>
      <c r="AT152" s="17" t="s">
        <v>174</v>
      </c>
      <c r="AU152" s="17" t="s">
        <v>83</v>
      </c>
    </row>
    <row r="153" spans="2:65" s="15" customFormat="1" x14ac:dyDescent="0.2">
      <c r="B153" s="184"/>
      <c r="D153" s="149" t="s">
        <v>176</v>
      </c>
      <c r="E153" s="185" t="s">
        <v>1</v>
      </c>
      <c r="F153" s="186" t="s">
        <v>1286</v>
      </c>
      <c r="H153" s="185" t="s">
        <v>1</v>
      </c>
      <c r="I153" s="187"/>
      <c r="L153" s="184"/>
      <c r="M153" s="188"/>
      <c r="T153" s="189"/>
      <c r="AT153" s="185" t="s">
        <v>176</v>
      </c>
      <c r="AU153" s="185" t="s">
        <v>83</v>
      </c>
      <c r="AV153" s="15" t="s">
        <v>81</v>
      </c>
      <c r="AW153" s="15" t="s">
        <v>30</v>
      </c>
      <c r="AX153" s="15" t="s">
        <v>73</v>
      </c>
      <c r="AY153" s="185" t="s">
        <v>165</v>
      </c>
    </row>
    <row r="154" spans="2:65" s="12" customFormat="1" x14ac:dyDescent="0.2">
      <c r="B154" s="153"/>
      <c r="D154" s="149" t="s">
        <v>176</v>
      </c>
      <c r="E154" s="154" t="s">
        <v>1</v>
      </c>
      <c r="F154" s="155" t="s">
        <v>1287</v>
      </c>
      <c r="H154" s="156">
        <v>106.86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73</v>
      </c>
      <c r="AY154" s="154" t="s">
        <v>165</v>
      </c>
    </row>
    <row r="155" spans="2:65" s="15" customFormat="1" x14ac:dyDescent="0.2">
      <c r="B155" s="184"/>
      <c r="D155" s="149" t="s">
        <v>176</v>
      </c>
      <c r="E155" s="185" t="s">
        <v>1</v>
      </c>
      <c r="F155" s="186" t="s">
        <v>1288</v>
      </c>
      <c r="H155" s="185" t="s">
        <v>1</v>
      </c>
      <c r="I155" s="187"/>
      <c r="L155" s="184"/>
      <c r="M155" s="188"/>
      <c r="T155" s="189"/>
      <c r="AT155" s="185" t="s">
        <v>176</v>
      </c>
      <c r="AU155" s="185" t="s">
        <v>83</v>
      </c>
      <c r="AV155" s="15" t="s">
        <v>81</v>
      </c>
      <c r="AW155" s="15" t="s">
        <v>30</v>
      </c>
      <c r="AX155" s="15" t="s">
        <v>73</v>
      </c>
      <c r="AY155" s="185" t="s">
        <v>165</v>
      </c>
    </row>
    <row r="156" spans="2:65" s="12" customFormat="1" x14ac:dyDescent="0.2">
      <c r="B156" s="153"/>
      <c r="D156" s="149" t="s">
        <v>176</v>
      </c>
      <c r="E156" s="154" t="s">
        <v>1</v>
      </c>
      <c r="F156" s="155" t="s">
        <v>1289</v>
      </c>
      <c r="H156" s="156">
        <v>80</v>
      </c>
      <c r="I156" s="157"/>
      <c r="L156" s="153"/>
      <c r="M156" s="158"/>
      <c r="T156" s="159"/>
      <c r="AT156" s="154" t="s">
        <v>176</v>
      </c>
      <c r="AU156" s="154" t="s">
        <v>83</v>
      </c>
      <c r="AV156" s="12" t="s">
        <v>83</v>
      </c>
      <c r="AW156" s="12" t="s">
        <v>30</v>
      </c>
      <c r="AX156" s="12" t="s">
        <v>73</v>
      </c>
      <c r="AY156" s="154" t="s">
        <v>165</v>
      </c>
    </row>
    <row r="157" spans="2:65" s="13" customFormat="1" x14ac:dyDescent="0.2">
      <c r="B157" s="160"/>
      <c r="D157" s="149" t="s">
        <v>176</v>
      </c>
      <c r="E157" s="161" t="s">
        <v>1</v>
      </c>
      <c r="F157" s="162" t="s">
        <v>189</v>
      </c>
      <c r="H157" s="163">
        <v>186.86</v>
      </c>
      <c r="I157" s="164"/>
      <c r="L157" s="160"/>
      <c r="M157" s="165"/>
      <c r="T157" s="166"/>
      <c r="AT157" s="161" t="s">
        <v>176</v>
      </c>
      <c r="AU157" s="161" t="s">
        <v>83</v>
      </c>
      <c r="AV157" s="13" t="s">
        <v>172</v>
      </c>
      <c r="AW157" s="13" t="s">
        <v>30</v>
      </c>
      <c r="AX157" s="13" t="s">
        <v>81</v>
      </c>
      <c r="AY157" s="161" t="s">
        <v>165</v>
      </c>
    </row>
    <row r="158" spans="2:65" s="1" customFormat="1" ht="24.2" customHeight="1" x14ac:dyDescent="0.2">
      <c r="B158" s="32"/>
      <c r="C158" s="136" t="s">
        <v>204</v>
      </c>
      <c r="D158" s="136" t="s">
        <v>167</v>
      </c>
      <c r="E158" s="137" t="s">
        <v>1290</v>
      </c>
      <c r="F158" s="138" t="s">
        <v>1291</v>
      </c>
      <c r="G158" s="139" t="s">
        <v>170</v>
      </c>
      <c r="H158" s="140">
        <v>35.54</v>
      </c>
      <c r="I158" s="141"/>
      <c r="J158" s="142">
        <f>ROUND(I158*H158,2)</f>
        <v>0</v>
      </c>
      <c r="K158" s="138" t="s">
        <v>1254</v>
      </c>
      <c r="L158" s="32"/>
      <c r="M158" s="143" t="s">
        <v>1</v>
      </c>
      <c r="N158" s="144" t="s">
        <v>38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172</v>
      </c>
      <c r="AT158" s="147" t="s">
        <v>167</v>
      </c>
      <c r="AU158" s="147" t="s">
        <v>83</v>
      </c>
      <c r="AY158" s="17" t="s">
        <v>165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81</v>
      </c>
      <c r="BK158" s="148">
        <f>ROUND(I158*H158,2)</f>
        <v>0</v>
      </c>
      <c r="BL158" s="17" t="s">
        <v>172</v>
      </c>
      <c r="BM158" s="147" t="s">
        <v>1292</v>
      </c>
    </row>
    <row r="159" spans="2:65" s="1" customFormat="1" ht="39" x14ac:dyDescent="0.2">
      <c r="B159" s="32"/>
      <c r="D159" s="149" t="s">
        <v>174</v>
      </c>
      <c r="F159" s="150" t="s">
        <v>1293</v>
      </c>
      <c r="I159" s="151"/>
      <c r="L159" s="32"/>
      <c r="M159" s="152"/>
      <c r="T159" s="56"/>
      <c r="AT159" s="17" t="s">
        <v>174</v>
      </c>
      <c r="AU159" s="17" t="s">
        <v>83</v>
      </c>
    </row>
    <row r="160" spans="2:65" s="15" customFormat="1" ht="22.5" x14ac:dyDescent="0.2">
      <c r="B160" s="184"/>
      <c r="D160" s="149" t="s">
        <v>176</v>
      </c>
      <c r="E160" s="185" t="s">
        <v>1</v>
      </c>
      <c r="F160" s="186" t="s">
        <v>1294</v>
      </c>
      <c r="H160" s="185" t="s">
        <v>1</v>
      </c>
      <c r="I160" s="187"/>
      <c r="L160" s="184"/>
      <c r="M160" s="188"/>
      <c r="T160" s="189"/>
      <c r="AT160" s="185" t="s">
        <v>176</v>
      </c>
      <c r="AU160" s="185" t="s">
        <v>83</v>
      </c>
      <c r="AV160" s="15" t="s">
        <v>81</v>
      </c>
      <c r="AW160" s="15" t="s">
        <v>30</v>
      </c>
      <c r="AX160" s="15" t="s">
        <v>73</v>
      </c>
      <c r="AY160" s="185" t="s">
        <v>165</v>
      </c>
    </row>
    <row r="161" spans="2:65" s="12" customFormat="1" x14ac:dyDescent="0.2">
      <c r="B161" s="153"/>
      <c r="D161" s="149" t="s">
        <v>176</v>
      </c>
      <c r="E161" s="154" t="s">
        <v>1</v>
      </c>
      <c r="F161" s="155" t="s">
        <v>1295</v>
      </c>
      <c r="H161" s="156">
        <v>15.54</v>
      </c>
      <c r="I161" s="157"/>
      <c r="L161" s="153"/>
      <c r="M161" s="158"/>
      <c r="T161" s="159"/>
      <c r="AT161" s="154" t="s">
        <v>176</v>
      </c>
      <c r="AU161" s="154" t="s">
        <v>83</v>
      </c>
      <c r="AV161" s="12" t="s">
        <v>83</v>
      </c>
      <c r="AW161" s="12" t="s">
        <v>30</v>
      </c>
      <c r="AX161" s="12" t="s">
        <v>73</v>
      </c>
      <c r="AY161" s="154" t="s">
        <v>165</v>
      </c>
    </row>
    <row r="162" spans="2:65" s="15" customFormat="1" x14ac:dyDescent="0.2">
      <c r="B162" s="184"/>
      <c r="D162" s="149" t="s">
        <v>176</v>
      </c>
      <c r="E162" s="185" t="s">
        <v>1</v>
      </c>
      <c r="F162" s="186" t="s">
        <v>1296</v>
      </c>
      <c r="H162" s="185" t="s">
        <v>1</v>
      </c>
      <c r="I162" s="187"/>
      <c r="L162" s="184"/>
      <c r="M162" s="188"/>
      <c r="T162" s="189"/>
      <c r="AT162" s="185" t="s">
        <v>176</v>
      </c>
      <c r="AU162" s="185" t="s">
        <v>83</v>
      </c>
      <c r="AV162" s="15" t="s">
        <v>81</v>
      </c>
      <c r="AW162" s="15" t="s">
        <v>30</v>
      </c>
      <c r="AX162" s="15" t="s">
        <v>73</v>
      </c>
      <c r="AY162" s="185" t="s">
        <v>165</v>
      </c>
    </row>
    <row r="163" spans="2:65" s="12" customFormat="1" x14ac:dyDescent="0.2">
      <c r="B163" s="153"/>
      <c r="D163" s="149" t="s">
        <v>176</v>
      </c>
      <c r="E163" s="154" t="s">
        <v>1</v>
      </c>
      <c r="F163" s="155" t="s">
        <v>1271</v>
      </c>
      <c r="H163" s="156">
        <v>20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73</v>
      </c>
      <c r="AY163" s="154" t="s">
        <v>165</v>
      </c>
    </row>
    <row r="164" spans="2:65" s="13" customFormat="1" x14ac:dyDescent="0.2">
      <c r="B164" s="160"/>
      <c r="D164" s="149" t="s">
        <v>176</v>
      </c>
      <c r="E164" s="161" t="s">
        <v>1</v>
      </c>
      <c r="F164" s="162" t="s">
        <v>189</v>
      </c>
      <c r="H164" s="163">
        <v>35.54</v>
      </c>
      <c r="I164" s="164"/>
      <c r="L164" s="160"/>
      <c r="M164" s="165"/>
      <c r="T164" s="166"/>
      <c r="AT164" s="161" t="s">
        <v>176</v>
      </c>
      <c r="AU164" s="161" t="s">
        <v>83</v>
      </c>
      <c r="AV164" s="13" t="s">
        <v>172</v>
      </c>
      <c r="AW164" s="13" t="s">
        <v>30</v>
      </c>
      <c r="AX164" s="13" t="s">
        <v>81</v>
      </c>
      <c r="AY164" s="161" t="s">
        <v>165</v>
      </c>
    </row>
    <row r="165" spans="2:65" s="1" customFormat="1" ht="16.5" customHeight="1" x14ac:dyDescent="0.2">
      <c r="B165" s="32"/>
      <c r="C165" s="136" t="s">
        <v>209</v>
      </c>
      <c r="D165" s="136" t="s">
        <v>167</v>
      </c>
      <c r="E165" s="137" t="s">
        <v>1297</v>
      </c>
      <c r="F165" s="138" t="s">
        <v>1298</v>
      </c>
      <c r="G165" s="139" t="s">
        <v>170</v>
      </c>
      <c r="H165" s="140">
        <v>35.54</v>
      </c>
      <c r="I165" s="141"/>
      <c r="J165" s="142">
        <f>ROUND(I165*H165,2)</f>
        <v>0</v>
      </c>
      <c r="K165" s="138" t="s">
        <v>1254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172</v>
      </c>
      <c r="AT165" s="147" t="s">
        <v>167</v>
      </c>
      <c r="AU165" s="147" t="s">
        <v>83</v>
      </c>
      <c r="AY165" s="17" t="s">
        <v>165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172</v>
      </c>
      <c r="BM165" s="147" t="s">
        <v>1299</v>
      </c>
    </row>
    <row r="166" spans="2:65" s="1" customFormat="1" x14ac:dyDescent="0.2">
      <c r="B166" s="32"/>
      <c r="D166" s="149" t="s">
        <v>174</v>
      </c>
      <c r="F166" s="150" t="s">
        <v>1300</v>
      </c>
      <c r="I166" s="151"/>
      <c r="L166" s="32"/>
      <c r="M166" s="152"/>
      <c r="T166" s="56"/>
      <c r="AT166" s="17" t="s">
        <v>174</v>
      </c>
      <c r="AU166" s="17" t="s">
        <v>83</v>
      </c>
    </row>
    <row r="167" spans="2:65" s="15" customFormat="1" ht="22.5" x14ac:dyDescent="0.2">
      <c r="B167" s="184"/>
      <c r="D167" s="149" t="s">
        <v>176</v>
      </c>
      <c r="E167" s="185" t="s">
        <v>1</v>
      </c>
      <c r="F167" s="186" t="s">
        <v>1301</v>
      </c>
      <c r="H167" s="185" t="s">
        <v>1</v>
      </c>
      <c r="I167" s="187"/>
      <c r="L167" s="184"/>
      <c r="M167" s="188"/>
      <c r="T167" s="189"/>
      <c r="AT167" s="185" t="s">
        <v>176</v>
      </c>
      <c r="AU167" s="185" t="s">
        <v>83</v>
      </c>
      <c r="AV167" s="15" t="s">
        <v>81</v>
      </c>
      <c r="AW167" s="15" t="s">
        <v>30</v>
      </c>
      <c r="AX167" s="15" t="s">
        <v>73</v>
      </c>
      <c r="AY167" s="185" t="s">
        <v>165</v>
      </c>
    </row>
    <row r="168" spans="2:65" s="12" customFormat="1" x14ac:dyDescent="0.2">
      <c r="B168" s="153"/>
      <c r="D168" s="149" t="s">
        <v>176</v>
      </c>
      <c r="E168" s="154" t="s">
        <v>1</v>
      </c>
      <c r="F168" s="155" t="s">
        <v>1302</v>
      </c>
      <c r="H168" s="156">
        <v>35.54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81</v>
      </c>
      <c r="AY168" s="154" t="s">
        <v>165</v>
      </c>
    </row>
    <row r="169" spans="2:65" s="1" customFormat="1" ht="16.5" customHeight="1" x14ac:dyDescent="0.2">
      <c r="B169" s="32"/>
      <c r="C169" s="167" t="s">
        <v>216</v>
      </c>
      <c r="D169" s="167" t="s">
        <v>205</v>
      </c>
      <c r="E169" s="168" t="s">
        <v>1303</v>
      </c>
      <c r="F169" s="169" t="s">
        <v>1304</v>
      </c>
      <c r="G169" s="170" t="s">
        <v>238</v>
      </c>
      <c r="H169" s="171">
        <v>74.634</v>
      </c>
      <c r="I169" s="172"/>
      <c r="J169" s="173">
        <f>ROUND(I169*H169,2)</f>
        <v>0</v>
      </c>
      <c r="K169" s="169" t="s">
        <v>1254</v>
      </c>
      <c r="L169" s="174"/>
      <c r="M169" s="175" t="s">
        <v>1</v>
      </c>
      <c r="N169" s="176" t="s">
        <v>38</v>
      </c>
      <c r="P169" s="145">
        <f>O169*H169</f>
        <v>0</v>
      </c>
      <c r="Q169" s="145">
        <v>1</v>
      </c>
      <c r="R169" s="145">
        <f>Q169*H169</f>
        <v>74.634</v>
      </c>
      <c r="S169" s="145">
        <v>0</v>
      </c>
      <c r="T169" s="146">
        <f>S169*H169</f>
        <v>0</v>
      </c>
      <c r="AR169" s="147" t="s">
        <v>209</v>
      </c>
      <c r="AT169" s="147" t="s">
        <v>205</v>
      </c>
      <c r="AU169" s="147" t="s">
        <v>83</v>
      </c>
      <c r="AY169" s="17" t="s">
        <v>165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81</v>
      </c>
      <c r="BK169" s="148">
        <f>ROUND(I169*H169,2)</f>
        <v>0</v>
      </c>
      <c r="BL169" s="17" t="s">
        <v>172</v>
      </c>
      <c r="BM169" s="147" t="s">
        <v>1305</v>
      </c>
    </row>
    <row r="170" spans="2:65" s="1" customFormat="1" x14ac:dyDescent="0.2">
      <c r="B170" s="32"/>
      <c r="D170" s="149" t="s">
        <v>174</v>
      </c>
      <c r="F170" s="150" t="s">
        <v>1304</v>
      </c>
      <c r="I170" s="151"/>
      <c r="L170" s="32"/>
      <c r="M170" s="152"/>
      <c r="T170" s="56"/>
      <c r="AT170" s="17" t="s">
        <v>174</v>
      </c>
      <c r="AU170" s="17" t="s">
        <v>83</v>
      </c>
    </row>
    <row r="171" spans="2:65" s="12" customFormat="1" x14ac:dyDescent="0.2">
      <c r="B171" s="153"/>
      <c r="D171" s="149" t="s">
        <v>176</v>
      </c>
      <c r="E171" s="154" t="s">
        <v>1</v>
      </c>
      <c r="F171" s="155" t="s">
        <v>1306</v>
      </c>
      <c r="H171" s="156">
        <v>74.634</v>
      </c>
      <c r="I171" s="157"/>
      <c r="L171" s="153"/>
      <c r="M171" s="158"/>
      <c r="T171" s="159"/>
      <c r="AT171" s="154" t="s">
        <v>176</v>
      </c>
      <c r="AU171" s="154" t="s">
        <v>83</v>
      </c>
      <c r="AV171" s="12" t="s">
        <v>83</v>
      </c>
      <c r="AW171" s="12" t="s">
        <v>30</v>
      </c>
      <c r="AX171" s="12" t="s">
        <v>81</v>
      </c>
      <c r="AY171" s="154" t="s">
        <v>165</v>
      </c>
    </row>
    <row r="172" spans="2:65" s="1" customFormat="1" ht="16.5" customHeight="1" x14ac:dyDescent="0.2">
      <c r="B172" s="32"/>
      <c r="C172" s="136" t="s">
        <v>221</v>
      </c>
      <c r="D172" s="136" t="s">
        <v>167</v>
      </c>
      <c r="E172" s="137" t="s">
        <v>1307</v>
      </c>
      <c r="F172" s="138" t="s">
        <v>1308</v>
      </c>
      <c r="G172" s="139" t="s">
        <v>192</v>
      </c>
      <c r="H172" s="140">
        <v>110.4</v>
      </c>
      <c r="I172" s="141"/>
      <c r="J172" s="142">
        <f>ROUND(I172*H172,2)</f>
        <v>0</v>
      </c>
      <c r="K172" s="138" t="s">
        <v>1254</v>
      </c>
      <c r="L172" s="32"/>
      <c r="M172" s="143" t="s">
        <v>1</v>
      </c>
      <c r="N172" s="144" t="s">
        <v>38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172</v>
      </c>
      <c r="AT172" s="147" t="s">
        <v>167</v>
      </c>
      <c r="AU172" s="147" t="s">
        <v>83</v>
      </c>
      <c r="AY172" s="17" t="s">
        <v>165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81</v>
      </c>
      <c r="BK172" s="148">
        <f>ROUND(I172*H172,2)</f>
        <v>0</v>
      </c>
      <c r="BL172" s="17" t="s">
        <v>172</v>
      </c>
      <c r="BM172" s="147" t="s">
        <v>1309</v>
      </c>
    </row>
    <row r="173" spans="2:65" s="1" customFormat="1" ht="29.25" x14ac:dyDescent="0.2">
      <c r="B173" s="32"/>
      <c r="D173" s="149" t="s">
        <v>174</v>
      </c>
      <c r="F173" s="150" t="s">
        <v>1310</v>
      </c>
      <c r="I173" s="151"/>
      <c r="L173" s="32"/>
      <c r="M173" s="152"/>
      <c r="T173" s="56"/>
      <c r="AT173" s="17" t="s">
        <v>174</v>
      </c>
      <c r="AU173" s="17" t="s">
        <v>83</v>
      </c>
    </row>
    <row r="174" spans="2:65" s="15" customFormat="1" ht="22.5" x14ac:dyDescent="0.2">
      <c r="B174" s="184"/>
      <c r="D174" s="149" t="s">
        <v>176</v>
      </c>
      <c r="E174" s="185" t="s">
        <v>1</v>
      </c>
      <c r="F174" s="186" t="s">
        <v>1311</v>
      </c>
      <c r="H174" s="185" t="s">
        <v>1</v>
      </c>
      <c r="I174" s="187"/>
      <c r="L174" s="184"/>
      <c r="M174" s="188"/>
      <c r="T174" s="189"/>
      <c r="AT174" s="185" t="s">
        <v>176</v>
      </c>
      <c r="AU174" s="185" t="s">
        <v>83</v>
      </c>
      <c r="AV174" s="15" t="s">
        <v>81</v>
      </c>
      <c r="AW174" s="15" t="s">
        <v>30</v>
      </c>
      <c r="AX174" s="15" t="s">
        <v>73</v>
      </c>
      <c r="AY174" s="185" t="s">
        <v>165</v>
      </c>
    </row>
    <row r="175" spans="2:65" s="12" customFormat="1" x14ac:dyDescent="0.2">
      <c r="B175" s="153"/>
      <c r="D175" s="149" t="s">
        <v>176</v>
      </c>
      <c r="E175" s="154" t="s">
        <v>1</v>
      </c>
      <c r="F175" s="155" t="s">
        <v>1312</v>
      </c>
      <c r="H175" s="156">
        <v>110.4</v>
      </c>
      <c r="I175" s="157"/>
      <c r="L175" s="153"/>
      <c r="M175" s="158"/>
      <c r="T175" s="159"/>
      <c r="AT175" s="154" t="s">
        <v>176</v>
      </c>
      <c r="AU175" s="154" t="s">
        <v>83</v>
      </c>
      <c r="AV175" s="12" t="s">
        <v>83</v>
      </c>
      <c r="AW175" s="12" t="s">
        <v>30</v>
      </c>
      <c r="AX175" s="12" t="s">
        <v>81</v>
      </c>
      <c r="AY175" s="154" t="s">
        <v>165</v>
      </c>
    </row>
    <row r="176" spans="2:65" s="1" customFormat="1" ht="16.5" customHeight="1" x14ac:dyDescent="0.2">
      <c r="B176" s="32"/>
      <c r="C176" s="136" t="s">
        <v>226</v>
      </c>
      <c r="D176" s="136" t="s">
        <v>167</v>
      </c>
      <c r="E176" s="137" t="s">
        <v>1313</v>
      </c>
      <c r="F176" s="138" t="s">
        <v>1314</v>
      </c>
      <c r="G176" s="139" t="s">
        <v>192</v>
      </c>
      <c r="H176" s="140">
        <v>110.4</v>
      </c>
      <c r="I176" s="141"/>
      <c r="J176" s="142">
        <f>ROUND(I176*H176,2)</f>
        <v>0</v>
      </c>
      <c r="K176" s="138" t="s">
        <v>1254</v>
      </c>
      <c r="L176" s="32"/>
      <c r="M176" s="143" t="s">
        <v>1</v>
      </c>
      <c r="N176" s="144" t="s">
        <v>38</v>
      </c>
      <c r="P176" s="145">
        <f>O176*H176</f>
        <v>0</v>
      </c>
      <c r="Q176" s="145">
        <v>3.9699999999999996E-3</v>
      </c>
      <c r="R176" s="145">
        <f>Q176*H176</f>
        <v>0.43828799999999996</v>
      </c>
      <c r="S176" s="145">
        <v>0</v>
      </c>
      <c r="T176" s="146">
        <f>S176*H176</f>
        <v>0</v>
      </c>
      <c r="AR176" s="147" t="s">
        <v>172</v>
      </c>
      <c r="AT176" s="147" t="s">
        <v>167</v>
      </c>
      <c r="AU176" s="147" t="s">
        <v>83</v>
      </c>
      <c r="AY176" s="17" t="s">
        <v>165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81</v>
      </c>
      <c r="BK176" s="148">
        <f>ROUND(I176*H176,2)</f>
        <v>0</v>
      </c>
      <c r="BL176" s="17" t="s">
        <v>172</v>
      </c>
      <c r="BM176" s="147" t="s">
        <v>1315</v>
      </c>
    </row>
    <row r="177" spans="2:65" s="1" customFormat="1" x14ac:dyDescent="0.2">
      <c r="B177" s="32"/>
      <c r="D177" s="149" t="s">
        <v>174</v>
      </c>
      <c r="F177" s="150" t="s">
        <v>1314</v>
      </c>
      <c r="I177" s="151"/>
      <c r="L177" s="32"/>
      <c r="M177" s="152"/>
      <c r="T177" s="56"/>
      <c r="AT177" s="17" t="s">
        <v>174</v>
      </c>
      <c r="AU177" s="17" t="s">
        <v>83</v>
      </c>
    </row>
    <row r="178" spans="2:65" s="1" customFormat="1" ht="16.5" customHeight="1" x14ac:dyDescent="0.2">
      <c r="B178" s="32"/>
      <c r="C178" s="167" t="s">
        <v>8</v>
      </c>
      <c r="D178" s="167" t="s">
        <v>205</v>
      </c>
      <c r="E178" s="168" t="s">
        <v>1316</v>
      </c>
      <c r="F178" s="169" t="s">
        <v>207</v>
      </c>
      <c r="G178" s="170" t="s">
        <v>208</v>
      </c>
      <c r="H178" s="171">
        <v>2.76</v>
      </c>
      <c r="I178" s="172"/>
      <c r="J178" s="173">
        <f>ROUND(I178*H178,2)</f>
        <v>0</v>
      </c>
      <c r="K178" s="169" t="s">
        <v>1254</v>
      </c>
      <c r="L178" s="174"/>
      <c r="M178" s="175" t="s">
        <v>1</v>
      </c>
      <c r="N178" s="176" t="s">
        <v>38</v>
      </c>
      <c r="P178" s="145">
        <f>O178*H178</f>
        <v>0</v>
      </c>
      <c r="Q178" s="145">
        <v>1E-3</v>
      </c>
      <c r="R178" s="145">
        <f>Q178*H178</f>
        <v>2.7599999999999999E-3</v>
      </c>
      <c r="S178" s="145">
        <v>0</v>
      </c>
      <c r="T178" s="146">
        <f>S178*H178</f>
        <v>0</v>
      </c>
      <c r="AR178" s="147" t="s">
        <v>209</v>
      </c>
      <c r="AT178" s="147" t="s">
        <v>205</v>
      </c>
      <c r="AU178" s="147" t="s">
        <v>83</v>
      </c>
      <c r="AY178" s="17" t="s">
        <v>165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81</v>
      </c>
      <c r="BK178" s="148">
        <f>ROUND(I178*H178,2)</f>
        <v>0</v>
      </c>
      <c r="BL178" s="17" t="s">
        <v>172</v>
      </c>
      <c r="BM178" s="147" t="s">
        <v>1317</v>
      </c>
    </row>
    <row r="179" spans="2:65" s="1" customFormat="1" x14ac:dyDescent="0.2">
      <c r="B179" s="32"/>
      <c r="D179" s="149" t="s">
        <v>174</v>
      </c>
      <c r="F179" s="150" t="s">
        <v>207</v>
      </c>
      <c r="I179" s="151"/>
      <c r="L179" s="32"/>
      <c r="M179" s="152"/>
      <c r="T179" s="56"/>
      <c r="AT179" s="17" t="s">
        <v>174</v>
      </c>
      <c r="AU179" s="17" t="s">
        <v>83</v>
      </c>
    </row>
    <row r="180" spans="2:65" s="12" customFormat="1" x14ac:dyDescent="0.2">
      <c r="B180" s="153"/>
      <c r="D180" s="149" t="s">
        <v>176</v>
      </c>
      <c r="E180" s="154" t="s">
        <v>1</v>
      </c>
      <c r="F180" s="155" t="s">
        <v>1318</v>
      </c>
      <c r="H180" s="156">
        <v>2.76</v>
      </c>
      <c r="I180" s="157"/>
      <c r="L180" s="153"/>
      <c r="M180" s="158"/>
      <c r="T180" s="159"/>
      <c r="AT180" s="154" t="s">
        <v>176</v>
      </c>
      <c r="AU180" s="154" t="s">
        <v>83</v>
      </c>
      <c r="AV180" s="12" t="s">
        <v>83</v>
      </c>
      <c r="AW180" s="12" t="s">
        <v>30</v>
      </c>
      <c r="AX180" s="12" t="s">
        <v>81</v>
      </c>
      <c r="AY180" s="154" t="s">
        <v>165</v>
      </c>
    </row>
    <row r="181" spans="2:65" s="1" customFormat="1" ht="21.75" customHeight="1" x14ac:dyDescent="0.2">
      <c r="B181" s="32"/>
      <c r="C181" s="136" t="s">
        <v>243</v>
      </c>
      <c r="D181" s="136" t="s">
        <v>167</v>
      </c>
      <c r="E181" s="137" t="s">
        <v>1319</v>
      </c>
      <c r="F181" s="138" t="s">
        <v>1320</v>
      </c>
      <c r="G181" s="139" t="s">
        <v>192</v>
      </c>
      <c r="H181" s="140">
        <v>110.4</v>
      </c>
      <c r="I181" s="141"/>
      <c r="J181" s="142">
        <f>ROUND(I181*H181,2)</f>
        <v>0</v>
      </c>
      <c r="K181" s="138" t="s">
        <v>1254</v>
      </c>
      <c r="L181" s="32"/>
      <c r="M181" s="143" t="s">
        <v>1</v>
      </c>
      <c r="N181" s="144" t="s">
        <v>38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172</v>
      </c>
      <c r="AT181" s="147" t="s">
        <v>167</v>
      </c>
      <c r="AU181" s="147" t="s">
        <v>83</v>
      </c>
      <c r="AY181" s="17" t="s">
        <v>165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81</v>
      </c>
      <c r="BK181" s="148">
        <f>ROUND(I181*H181,2)</f>
        <v>0</v>
      </c>
      <c r="BL181" s="17" t="s">
        <v>172</v>
      </c>
      <c r="BM181" s="147" t="s">
        <v>1321</v>
      </c>
    </row>
    <row r="182" spans="2:65" s="1" customFormat="1" x14ac:dyDescent="0.2">
      <c r="B182" s="32"/>
      <c r="D182" s="149" t="s">
        <v>174</v>
      </c>
      <c r="F182" s="150" t="s">
        <v>1322</v>
      </c>
      <c r="I182" s="151"/>
      <c r="L182" s="32"/>
      <c r="M182" s="152"/>
      <c r="T182" s="56"/>
      <c r="AT182" s="17" t="s">
        <v>174</v>
      </c>
      <c r="AU182" s="17" t="s">
        <v>83</v>
      </c>
    </row>
    <row r="183" spans="2:65" s="1" customFormat="1" ht="16.5" customHeight="1" x14ac:dyDescent="0.2">
      <c r="B183" s="32"/>
      <c r="C183" s="136" t="s">
        <v>250</v>
      </c>
      <c r="D183" s="136" t="s">
        <v>167</v>
      </c>
      <c r="E183" s="137" t="s">
        <v>1323</v>
      </c>
      <c r="F183" s="138" t="s">
        <v>1324</v>
      </c>
      <c r="G183" s="139" t="s">
        <v>170</v>
      </c>
      <c r="H183" s="140">
        <v>2.76</v>
      </c>
      <c r="I183" s="141"/>
      <c r="J183" s="142">
        <f>ROUND(I183*H183,2)</f>
        <v>0</v>
      </c>
      <c r="K183" s="138" t="s">
        <v>1254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1325</v>
      </c>
    </row>
    <row r="184" spans="2:65" s="1" customFormat="1" x14ac:dyDescent="0.2">
      <c r="B184" s="32"/>
      <c r="D184" s="149" t="s">
        <v>174</v>
      </c>
      <c r="F184" s="150" t="s">
        <v>1326</v>
      </c>
      <c r="I184" s="151"/>
      <c r="L184" s="32"/>
      <c r="M184" s="152"/>
      <c r="T184" s="56"/>
      <c r="AT184" s="17" t="s">
        <v>174</v>
      </c>
      <c r="AU184" s="17" t="s">
        <v>83</v>
      </c>
    </row>
    <row r="185" spans="2:65" s="12" customFormat="1" x14ac:dyDescent="0.2">
      <c r="B185" s="153"/>
      <c r="D185" s="149" t="s">
        <v>176</v>
      </c>
      <c r="E185" s="154" t="s">
        <v>1</v>
      </c>
      <c r="F185" s="155" t="s">
        <v>1327</v>
      </c>
      <c r="H185" s="156">
        <v>2.76</v>
      </c>
      <c r="I185" s="157"/>
      <c r="L185" s="153"/>
      <c r="M185" s="158"/>
      <c r="T185" s="159"/>
      <c r="AT185" s="154" t="s">
        <v>176</v>
      </c>
      <c r="AU185" s="154" t="s">
        <v>83</v>
      </c>
      <c r="AV185" s="12" t="s">
        <v>83</v>
      </c>
      <c r="AW185" s="12" t="s">
        <v>30</v>
      </c>
      <c r="AX185" s="12" t="s">
        <v>81</v>
      </c>
      <c r="AY185" s="154" t="s">
        <v>165</v>
      </c>
    </row>
    <row r="186" spans="2:65" s="11" customFormat="1" ht="22.9" customHeight="1" x14ac:dyDescent="0.2">
      <c r="B186" s="124"/>
      <c r="D186" s="125" t="s">
        <v>72</v>
      </c>
      <c r="E186" s="134" t="s">
        <v>83</v>
      </c>
      <c r="F186" s="134" t="s">
        <v>1328</v>
      </c>
      <c r="I186" s="127"/>
      <c r="J186" s="135">
        <f>BK186</f>
        <v>0</v>
      </c>
      <c r="L186" s="124"/>
      <c r="M186" s="129"/>
      <c r="P186" s="130">
        <f>SUM(P187:P218)</f>
        <v>0</v>
      </c>
      <c r="R186" s="130">
        <f>SUM(R187:R218)</f>
        <v>40.651839080000002</v>
      </c>
      <c r="T186" s="131">
        <f>SUM(T187:T218)</f>
        <v>0</v>
      </c>
      <c r="AR186" s="125" t="s">
        <v>81</v>
      </c>
      <c r="AT186" s="132" t="s">
        <v>72</v>
      </c>
      <c r="AU186" s="132" t="s">
        <v>81</v>
      </c>
      <c r="AY186" s="125" t="s">
        <v>165</v>
      </c>
      <c r="BK186" s="133">
        <f>SUM(BK187:BK218)</f>
        <v>0</v>
      </c>
    </row>
    <row r="187" spans="2:65" s="1" customFormat="1" ht="24.2" customHeight="1" x14ac:dyDescent="0.2">
      <c r="B187" s="32"/>
      <c r="C187" s="136" t="s">
        <v>258</v>
      </c>
      <c r="D187" s="136" t="s">
        <v>167</v>
      </c>
      <c r="E187" s="137" t="s">
        <v>1329</v>
      </c>
      <c r="F187" s="138" t="s">
        <v>1330</v>
      </c>
      <c r="G187" s="139" t="s">
        <v>317</v>
      </c>
      <c r="H187" s="140">
        <v>2</v>
      </c>
      <c r="I187" s="141"/>
      <c r="J187" s="142">
        <f>ROUND(I187*H187,2)</f>
        <v>0</v>
      </c>
      <c r="K187" s="138" t="s">
        <v>1254</v>
      </c>
      <c r="L187" s="32"/>
      <c r="M187" s="143" t="s">
        <v>1</v>
      </c>
      <c r="N187" s="144" t="s">
        <v>38</v>
      </c>
      <c r="P187" s="145">
        <f>O187*H187</f>
        <v>0</v>
      </c>
      <c r="Q187" s="145">
        <v>0.15704000000000001</v>
      </c>
      <c r="R187" s="145">
        <f>Q187*H187</f>
        <v>0.31408000000000003</v>
      </c>
      <c r="S187" s="145">
        <v>0</v>
      </c>
      <c r="T187" s="146">
        <f>S187*H187</f>
        <v>0</v>
      </c>
      <c r="AR187" s="147" t="s">
        <v>172</v>
      </c>
      <c r="AT187" s="147" t="s">
        <v>167</v>
      </c>
      <c r="AU187" s="147" t="s">
        <v>83</v>
      </c>
      <c r="AY187" s="17" t="s">
        <v>165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172</v>
      </c>
      <c r="BM187" s="147" t="s">
        <v>1331</v>
      </c>
    </row>
    <row r="188" spans="2:65" s="1" customFormat="1" x14ac:dyDescent="0.2">
      <c r="B188" s="32"/>
      <c r="D188" s="149" t="s">
        <v>174</v>
      </c>
      <c r="F188" s="150" t="s">
        <v>1332</v>
      </c>
      <c r="I188" s="151"/>
      <c r="L188" s="32"/>
      <c r="M188" s="152"/>
      <c r="T188" s="56"/>
      <c r="AT188" s="17" t="s">
        <v>174</v>
      </c>
      <c r="AU188" s="17" t="s">
        <v>83</v>
      </c>
    </row>
    <row r="189" spans="2:65" s="1" customFormat="1" ht="33" customHeight="1" x14ac:dyDescent="0.2">
      <c r="B189" s="32"/>
      <c r="C189" s="136" t="s">
        <v>264</v>
      </c>
      <c r="D189" s="136" t="s">
        <v>167</v>
      </c>
      <c r="E189" s="137" t="s">
        <v>1333</v>
      </c>
      <c r="F189" s="138" t="s">
        <v>1334</v>
      </c>
      <c r="G189" s="139" t="s">
        <v>303</v>
      </c>
      <c r="H189" s="140">
        <v>19.600000000000001</v>
      </c>
      <c r="I189" s="141"/>
      <c r="J189" s="142">
        <f>ROUND(I189*H189,2)</f>
        <v>0</v>
      </c>
      <c r="K189" s="138" t="s">
        <v>1254</v>
      </c>
      <c r="L189" s="32"/>
      <c r="M189" s="143" t="s">
        <v>1</v>
      </c>
      <c r="N189" s="144" t="s">
        <v>38</v>
      </c>
      <c r="P189" s="145">
        <f>O189*H189</f>
        <v>0</v>
      </c>
      <c r="Q189" s="145">
        <v>1.52477</v>
      </c>
      <c r="R189" s="145">
        <f>Q189*H189</f>
        <v>29.885492000000003</v>
      </c>
      <c r="S189" s="145">
        <v>0</v>
      </c>
      <c r="T189" s="146">
        <f>S189*H189</f>
        <v>0</v>
      </c>
      <c r="AR189" s="147" t="s">
        <v>172</v>
      </c>
      <c r="AT189" s="147" t="s">
        <v>167</v>
      </c>
      <c r="AU189" s="147" t="s">
        <v>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1335</v>
      </c>
    </row>
    <row r="190" spans="2:65" s="1" customFormat="1" x14ac:dyDescent="0.2">
      <c r="B190" s="32"/>
      <c r="D190" s="149" t="s">
        <v>174</v>
      </c>
      <c r="F190" s="150" t="s">
        <v>1336</v>
      </c>
      <c r="I190" s="151"/>
      <c r="L190" s="32"/>
      <c r="M190" s="152"/>
      <c r="T190" s="56"/>
      <c r="AT190" s="17" t="s">
        <v>174</v>
      </c>
      <c r="AU190" s="17" t="s">
        <v>83</v>
      </c>
    </row>
    <row r="191" spans="2:65" s="1" customFormat="1" ht="24.2" customHeight="1" x14ac:dyDescent="0.2">
      <c r="B191" s="32"/>
      <c r="C191" s="136" t="s">
        <v>270</v>
      </c>
      <c r="D191" s="136" t="s">
        <v>167</v>
      </c>
      <c r="E191" s="137" t="s">
        <v>1337</v>
      </c>
      <c r="F191" s="138" t="s">
        <v>1338</v>
      </c>
      <c r="G191" s="139" t="s">
        <v>303</v>
      </c>
      <c r="H191" s="140">
        <v>40</v>
      </c>
      <c r="I191" s="141"/>
      <c r="J191" s="142">
        <f>ROUND(I191*H191,2)</f>
        <v>0</v>
      </c>
      <c r="K191" s="138" t="s">
        <v>1254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1339</v>
      </c>
    </row>
    <row r="192" spans="2:65" s="1" customFormat="1" ht="19.5" x14ac:dyDescent="0.2">
      <c r="B192" s="32"/>
      <c r="D192" s="149" t="s">
        <v>174</v>
      </c>
      <c r="F192" s="150" t="s">
        <v>1340</v>
      </c>
      <c r="I192" s="151"/>
      <c r="L192" s="32"/>
      <c r="M192" s="152"/>
      <c r="T192" s="56"/>
      <c r="AT192" s="17" t="s">
        <v>174</v>
      </c>
      <c r="AU192" s="17" t="s">
        <v>83</v>
      </c>
    </row>
    <row r="193" spans="2:65" s="15" customFormat="1" ht="22.5" x14ac:dyDescent="0.2">
      <c r="B193" s="184"/>
      <c r="D193" s="149" t="s">
        <v>176</v>
      </c>
      <c r="E193" s="185" t="s">
        <v>1</v>
      </c>
      <c r="F193" s="186" t="s">
        <v>1341</v>
      </c>
      <c r="H193" s="185" t="s">
        <v>1</v>
      </c>
      <c r="I193" s="187"/>
      <c r="L193" s="184"/>
      <c r="M193" s="188"/>
      <c r="T193" s="189"/>
      <c r="AT193" s="185" t="s">
        <v>176</v>
      </c>
      <c r="AU193" s="185" t="s">
        <v>83</v>
      </c>
      <c r="AV193" s="15" t="s">
        <v>81</v>
      </c>
      <c r="AW193" s="15" t="s">
        <v>30</v>
      </c>
      <c r="AX193" s="15" t="s">
        <v>73</v>
      </c>
      <c r="AY193" s="185" t="s">
        <v>165</v>
      </c>
    </row>
    <row r="194" spans="2:65" s="12" customFormat="1" x14ac:dyDescent="0.2">
      <c r="B194" s="153"/>
      <c r="D194" s="149" t="s">
        <v>176</v>
      </c>
      <c r="E194" s="154" t="s">
        <v>1</v>
      </c>
      <c r="F194" s="155" t="s">
        <v>1263</v>
      </c>
      <c r="H194" s="156">
        <v>40</v>
      </c>
      <c r="I194" s="157"/>
      <c r="L194" s="153"/>
      <c r="M194" s="158"/>
      <c r="T194" s="159"/>
      <c r="AT194" s="154" t="s">
        <v>176</v>
      </c>
      <c r="AU194" s="154" t="s">
        <v>83</v>
      </c>
      <c r="AV194" s="12" t="s">
        <v>83</v>
      </c>
      <c r="AW194" s="12" t="s">
        <v>30</v>
      </c>
      <c r="AX194" s="12" t="s">
        <v>81</v>
      </c>
      <c r="AY194" s="154" t="s">
        <v>165</v>
      </c>
    </row>
    <row r="195" spans="2:65" s="1" customFormat="1" ht="24.2" customHeight="1" x14ac:dyDescent="0.2">
      <c r="B195" s="32"/>
      <c r="C195" s="167" t="s">
        <v>278</v>
      </c>
      <c r="D195" s="167" t="s">
        <v>205</v>
      </c>
      <c r="E195" s="168" t="s">
        <v>1342</v>
      </c>
      <c r="F195" s="169" t="s">
        <v>1343</v>
      </c>
      <c r="G195" s="170" t="s">
        <v>303</v>
      </c>
      <c r="H195" s="171">
        <v>40</v>
      </c>
      <c r="I195" s="172"/>
      <c r="J195" s="173">
        <f>ROUND(I195*H195,2)</f>
        <v>0</v>
      </c>
      <c r="K195" s="169" t="s">
        <v>1254</v>
      </c>
      <c r="L195" s="174"/>
      <c r="M195" s="175" t="s">
        <v>1</v>
      </c>
      <c r="N195" s="176" t="s">
        <v>38</v>
      </c>
      <c r="P195" s="145">
        <f>O195*H195</f>
        <v>0</v>
      </c>
      <c r="Q195" s="145">
        <v>7.7999999999999999E-4</v>
      </c>
      <c r="R195" s="145">
        <f>Q195*H195</f>
        <v>3.1199999999999999E-2</v>
      </c>
      <c r="S195" s="145">
        <v>0</v>
      </c>
      <c r="T195" s="146">
        <f>S195*H195</f>
        <v>0</v>
      </c>
      <c r="AR195" s="147" t="s">
        <v>209</v>
      </c>
      <c r="AT195" s="147" t="s">
        <v>205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1344</v>
      </c>
    </row>
    <row r="196" spans="2:65" s="1" customFormat="1" x14ac:dyDescent="0.2">
      <c r="B196" s="32"/>
      <c r="D196" s="149" t="s">
        <v>174</v>
      </c>
      <c r="F196" s="150" t="s">
        <v>1343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" customFormat="1" ht="24.2" customHeight="1" x14ac:dyDescent="0.2">
      <c r="B197" s="32"/>
      <c r="C197" s="136" t="s">
        <v>284</v>
      </c>
      <c r="D197" s="136" t="s">
        <v>167</v>
      </c>
      <c r="E197" s="137" t="s">
        <v>1345</v>
      </c>
      <c r="F197" s="138" t="s">
        <v>1346</v>
      </c>
      <c r="G197" s="139" t="s">
        <v>170</v>
      </c>
      <c r="H197" s="140">
        <v>0.80400000000000005</v>
      </c>
      <c r="I197" s="141"/>
      <c r="J197" s="142">
        <f>ROUND(I197*H197,2)</f>
        <v>0</v>
      </c>
      <c r="K197" s="138" t="s">
        <v>1254</v>
      </c>
      <c r="L197" s="32"/>
      <c r="M197" s="143" t="s">
        <v>1</v>
      </c>
      <c r="N197" s="144" t="s">
        <v>38</v>
      </c>
      <c r="P197" s="145">
        <f>O197*H197</f>
        <v>0</v>
      </c>
      <c r="Q197" s="145">
        <v>2.5505399999999998</v>
      </c>
      <c r="R197" s="145">
        <f>Q197*H197</f>
        <v>2.05063416</v>
      </c>
      <c r="S197" s="145">
        <v>0</v>
      </c>
      <c r="T197" s="146">
        <f>S197*H197</f>
        <v>0</v>
      </c>
      <c r="AR197" s="147" t="s">
        <v>172</v>
      </c>
      <c r="AT197" s="147" t="s">
        <v>167</v>
      </c>
      <c r="AU197" s="147" t="s">
        <v>83</v>
      </c>
      <c r="AY197" s="17" t="s">
        <v>165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81</v>
      </c>
      <c r="BK197" s="148">
        <f>ROUND(I197*H197,2)</f>
        <v>0</v>
      </c>
      <c r="BL197" s="17" t="s">
        <v>172</v>
      </c>
      <c r="BM197" s="147" t="s">
        <v>1347</v>
      </c>
    </row>
    <row r="198" spans="2:65" s="1" customFormat="1" ht="19.5" x14ac:dyDescent="0.2">
      <c r="B198" s="32"/>
      <c r="D198" s="149" t="s">
        <v>174</v>
      </c>
      <c r="F198" s="150" t="s">
        <v>1348</v>
      </c>
      <c r="I198" s="151"/>
      <c r="L198" s="32"/>
      <c r="M198" s="152"/>
      <c r="T198" s="56"/>
      <c r="AT198" s="17" t="s">
        <v>174</v>
      </c>
      <c r="AU198" s="17" t="s">
        <v>83</v>
      </c>
    </row>
    <row r="199" spans="2:65" s="15" customFormat="1" ht="22.5" x14ac:dyDescent="0.2">
      <c r="B199" s="184"/>
      <c r="D199" s="149" t="s">
        <v>176</v>
      </c>
      <c r="E199" s="185" t="s">
        <v>1</v>
      </c>
      <c r="F199" s="186" t="s">
        <v>1349</v>
      </c>
      <c r="H199" s="185" t="s">
        <v>1</v>
      </c>
      <c r="I199" s="187"/>
      <c r="L199" s="184"/>
      <c r="M199" s="188"/>
      <c r="T199" s="189"/>
      <c r="AT199" s="185" t="s">
        <v>176</v>
      </c>
      <c r="AU199" s="185" t="s">
        <v>83</v>
      </c>
      <c r="AV199" s="15" t="s">
        <v>81</v>
      </c>
      <c r="AW199" s="15" t="s">
        <v>30</v>
      </c>
      <c r="AX199" s="15" t="s">
        <v>73</v>
      </c>
      <c r="AY199" s="185" t="s">
        <v>165</v>
      </c>
    </row>
    <row r="200" spans="2:65" s="12" customFormat="1" x14ac:dyDescent="0.2">
      <c r="B200" s="153"/>
      <c r="D200" s="149" t="s">
        <v>176</v>
      </c>
      <c r="E200" s="154" t="s">
        <v>1</v>
      </c>
      <c r="F200" s="155" t="s">
        <v>1350</v>
      </c>
      <c r="H200" s="156">
        <v>0.80400000000000005</v>
      </c>
      <c r="I200" s="157"/>
      <c r="L200" s="153"/>
      <c r="M200" s="158"/>
      <c r="T200" s="159"/>
      <c r="AT200" s="154" t="s">
        <v>176</v>
      </c>
      <c r="AU200" s="154" t="s">
        <v>83</v>
      </c>
      <c r="AV200" s="12" t="s">
        <v>83</v>
      </c>
      <c r="AW200" s="12" t="s">
        <v>30</v>
      </c>
      <c r="AX200" s="12" t="s">
        <v>81</v>
      </c>
      <c r="AY200" s="154" t="s">
        <v>165</v>
      </c>
    </row>
    <row r="201" spans="2:65" s="1" customFormat="1" ht="24.2" customHeight="1" x14ac:dyDescent="0.2">
      <c r="B201" s="32"/>
      <c r="C201" s="136" t="s">
        <v>289</v>
      </c>
      <c r="D201" s="136" t="s">
        <v>167</v>
      </c>
      <c r="E201" s="137" t="s">
        <v>1351</v>
      </c>
      <c r="F201" s="138" t="s">
        <v>1352</v>
      </c>
      <c r="G201" s="139" t="s">
        <v>170</v>
      </c>
      <c r="H201" s="140">
        <v>0.80400000000000005</v>
      </c>
      <c r="I201" s="141"/>
      <c r="J201" s="142">
        <f>ROUND(I201*H201,2)</f>
        <v>0</v>
      </c>
      <c r="K201" s="138" t="s">
        <v>1254</v>
      </c>
      <c r="L201" s="32"/>
      <c r="M201" s="143" t="s">
        <v>1</v>
      </c>
      <c r="N201" s="144" t="s">
        <v>38</v>
      </c>
      <c r="P201" s="145">
        <f>O201*H201</f>
        <v>0</v>
      </c>
      <c r="Q201" s="145">
        <v>4.8579999999999998E-2</v>
      </c>
      <c r="R201" s="145">
        <f>Q201*H201</f>
        <v>3.9058320000000001E-2</v>
      </c>
      <c r="S201" s="145">
        <v>0</v>
      </c>
      <c r="T201" s="146">
        <f>S201*H201</f>
        <v>0</v>
      </c>
      <c r="AR201" s="147" t="s">
        <v>172</v>
      </c>
      <c r="AT201" s="147" t="s">
        <v>167</v>
      </c>
      <c r="AU201" s="147" t="s">
        <v>83</v>
      </c>
      <c r="AY201" s="17" t="s">
        <v>165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81</v>
      </c>
      <c r="BK201" s="148">
        <f>ROUND(I201*H201,2)</f>
        <v>0</v>
      </c>
      <c r="BL201" s="17" t="s">
        <v>172</v>
      </c>
      <c r="BM201" s="147" t="s">
        <v>1353</v>
      </c>
    </row>
    <row r="202" spans="2:65" s="1" customFormat="1" ht="19.5" x14ac:dyDescent="0.2">
      <c r="B202" s="32"/>
      <c r="D202" s="149" t="s">
        <v>174</v>
      </c>
      <c r="F202" s="150" t="s">
        <v>1354</v>
      </c>
      <c r="I202" s="151"/>
      <c r="L202" s="32"/>
      <c r="M202" s="152"/>
      <c r="T202" s="56"/>
      <c r="AT202" s="17" t="s">
        <v>174</v>
      </c>
      <c r="AU202" s="17" t="s">
        <v>83</v>
      </c>
    </row>
    <row r="203" spans="2:65" s="1" customFormat="1" ht="16.5" customHeight="1" x14ac:dyDescent="0.2">
      <c r="B203" s="32"/>
      <c r="C203" s="136" t="s">
        <v>7</v>
      </c>
      <c r="D203" s="136" t="s">
        <v>167</v>
      </c>
      <c r="E203" s="137" t="s">
        <v>1355</v>
      </c>
      <c r="F203" s="138" t="s">
        <v>1356</v>
      </c>
      <c r="G203" s="139" t="s">
        <v>192</v>
      </c>
      <c r="H203" s="140">
        <v>5.14</v>
      </c>
      <c r="I203" s="141"/>
      <c r="J203" s="142">
        <f>ROUND(I203*H203,2)</f>
        <v>0</v>
      </c>
      <c r="K203" s="138" t="s">
        <v>1254</v>
      </c>
      <c r="L203" s="32"/>
      <c r="M203" s="143" t="s">
        <v>1</v>
      </c>
      <c r="N203" s="144" t="s">
        <v>38</v>
      </c>
      <c r="P203" s="145">
        <f>O203*H203</f>
        <v>0</v>
      </c>
      <c r="Q203" s="145">
        <v>1.2999999999999999E-3</v>
      </c>
      <c r="R203" s="145">
        <f>Q203*H203</f>
        <v>6.6819999999999996E-3</v>
      </c>
      <c r="S203" s="145">
        <v>0</v>
      </c>
      <c r="T203" s="146">
        <f>S203*H203</f>
        <v>0</v>
      </c>
      <c r="AR203" s="147" t="s">
        <v>172</v>
      </c>
      <c r="AT203" s="147" t="s">
        <v>167</v>
      </c>
      <c r="AU203" s="147" t="s">
        <v>83</v>
      </c>
      <c r="AY203" s="17" t="s">
        <v>165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172</v>
      </c>
      <c r="BM203" s="147" t="s">
        <v>1357</v>
      </c>
    </row>
    <row r="204" spans="2:65" s="1" customFormat="1" x14ac:dyDescent="0.2">
      <c r="B204" s="32"/>
      <c r="D204" s="149" t="s">
        <v>174</v>
      </c>
      <c r="F204" s="150" t="s">
        <v>1358</v>
      </c>
      <c r="I204" s="151"/>
      <c r="L204" s="32"/>
      <c r="M204" s="152"/>
      <c r="T204" s="56"/>
      <c r="AT204" s="17" t="s">
        <v>174</v>
      </c>
      <c r="AU204" s="17" t="s">
        <v>83</v>
      </c>
    </row>
    <row r="205" spans="2:65" s="12" customFormat="1" x14ac:dyDescent="0.2">
      <c r="B205" s="153"/>
      <c r="D205" s="149" t="s">
        <v>176</v>
      </c>
      <c r="E205" s="154" t="s">
        <v>1</v>
      </c>
      <c r="F205" s="155" t="s">
        <v>1359</v>
      </c>
      <c r="H205" s="156">
        <v>5.14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165</v>
      </c>
    </row>
    <row r="206" spans="2:65" s="1" customFormat="1" ht="16.5" customHeight="1" x14ac:dyDescent="0.2">
      <c r="B206" s="32"/>
      <c r="C206" s="136" t="s">
        <v>305</v>
      </c>
      <c r="D206" s="136" t="s">
        <v>167</v>
      </c>
      <c r="E206" s="137" t="s">
        <v>1360</v>
      </c>
      <c r="F206" s="138" t="s">
        <v>1361</v>
      </c>
      <c r="G206" s="139" t="s">
        <v>192</v>
      </c>
      <c r="H206" s="140">
        <v>5.14</v>
      </c>
      <c r="I206" s="141"/>
      <c r="J206" s="142">
        <f>ROUND(I206*H206,2)</f>
        <v>0</v>
      </c>
      <c r="K206" s="138" t="s">
        <v>1254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4.0000000000000003E-5</v>
      </c>
      <c r="R206" s="145">
        <f>Q206*H206</f>
        <v>2.0560000000000001E-4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1362</v>
      </c>
    </row>
    <row r="207" spans="2:65" s="1" customFormat="1" ht="19.5" x14ac:dyDescent="0.2">
      <c r="B207" s="32"/>
      <c r="D207" s="149" t="s">
        <v>174</v>
      </c>
      <c r="F207" s="150" t="s">
        <v>1363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" customFormat="1" ht="21.75" customHeight="1" x14ac:dyDescent="0.2">
      <c r="B208" s="32"/>
      <c r="C208" s="136" t="s">
        <v>309</v>
      </c>
      <c r="D208" s="136" t="s">
        <v>167</v>
      </c>
      <c r="E208" s="137" t="s">
        <v>1364</v>
      </c>
      <c r="F208" s="138" t="s">
        <v>1365</v>
      </c>
      <c r="G208" s="139" t="s">
        <v>170</v>
      </c>
      <c r="H208" s="140">
        <v>3.2</v>
      </c>
      <c r="I208" s="141"/>
      <c r="J208" s="142">
        <f>ROUND(I208*H208,2)</f>
        <v>0</v>
      </c>
      <c r="K208" s="138" t="s">
        <v>1254</v>
      </c>
      <c r="L208" s="32"/>
      <c r="M208" s="143" t="s">
        <v>1</v>
      </c>
      <c r="N208" s="144" t="s">
        <v>38</v>
      </c>
      <c r="P208" s="145">
        <f>O208*H208</f>
        <v>0</v>
      </c>
      <c r="Q208" s="145">
        <v>2.5505399999999998</v>
      </c>
      <c r="R208" s="145">
        <f>Q208*H208</f>
        <v>8.1617280000000001</v>
      </c>
      <c r="S208" s="145">
        <v>0</v>
      </c>
      <c r="T208" s="146">
        <f>S208*H208</f>
        <v>0</v>
      </c>
      <c r="AR208" s="147" t="s">
        <v>172</v>
      </c>
      <c r="AT208" s="147" t="s">
        <v>167</v>
      </c>
      <c r="AU208" s="147" t="s">
        <v>83</v>
      </c>
      <c r="AY208" s="17" t="s">
        <v>165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81</v>
      </c>
      <c r="BK208" s="148">
        <f>ROUND(I208*H208,2)</f>
        <v>0</v>
      </c>
      <c r="BL208" s="17" t="s">
        <v>172</v>
      </c>
      <c r="BM208" s="147" t="s">
        <v>1366</v>
      </c>
    </row>
    <row r="209" spans="2:65" s="1" customFormat="1" ht="19.5" x14ac:dyDescent="0.2">
      <c r="B209" s="32"/>
      <c r="D209" s="149" t="s">
        <v>174</v>
      </c>
      <c r="F209" s="150" t="s">
        <v>1367</v>
      </c>
      <c r="I209" s="151"/>
      <c r="L209" s="32"/>
      <c r="M209" s="152"/>
      <c r="T209" s="56"/>
      <c r="AT209" s="17" t="s">
        <v>174</v>
      </c>
      <c r="AU209" s="17" t="s">
        <v>83</v>
      </c>
    </row>
    <row r="210" spans="2:65" s="15" customFormat="1" x14ac:dyDescent="0.2">
      <c r="B210" s="184"/>
      <c r="D210" s="149" t="s">
        <v>176</v>
      </c>
      <c r="E210" s="185" t="s">
        <v>1</v>
      </c>
      <c r="F210" s="186" t="s">
        <v>1368</v>
      </c>
      <c r="H210" s="185" t="s">
        <v>1</v>
      </c>
      <c r="I210" s="187"/>
      <c r="L210" s="184"/>
      <c r="M210" s="188"/>
      <c r="T210" s="189"/>
      <c r="AT210" s="185" t="s">
        <v>176</v>
      </c>
      <c r="AU210" s="185" t="s">
        <v>83</v>
      </c>
      <c r="AV210" s="15" t="s">
        <v>81</v>
      </c>
      <c r="AW210" s="15" t="s">
        <v>30</v>
      </c>
      <c r="AX210" s="15" t="s">
        <v>73</v>
      </c>
      <c r="AY210" s="185" t="s">
        <v>165</v>
      </c>
    </row>
    <row r="211" spans="2:65" s="12" customFormat="1" x14ac:dyDescent="0.2">
      <c r="B211" s="153"/>
      <c r="D211" s="149" t="s">
        <v>176</v>
      </c>
      <c r="E211" s="154" t="s">
        <v>1</v>
      </c>
      <c r="F211" s="155" t="s">
        <v>1369</v>
      </c>
      <c r="H211" s="156">
        <v>3.2</v>
      </c>
      <c r="I211" s="157"/>
      <c r="L211" s="153"/>
      <c r="M211" s="158"/>
      <c r="T211" s="159"/>
      <c r="AT211" s="154" t="s">
        <v>176</v>
      </c>
      <c r="AU211" s="154" t="s">
        <v>83</v>
      </c>
      <c r="AV211" s="12" t="s">
        <v>83</v>
      </c>
      <c r="AW211" s="12" t="s">
        <v>30</v>
      </c>
      <c r="AX211" s="12" t="s">
        <v>81</v>
      </c>
      <c r="AY211" s="154" t="s">
        <v>165</v>
      </c>
    </row>
    <row r="212" spans="2:65" s="1" customFormat="1" ht="24.2" customHeight="1" x14ac:dyDescent="0.2">
      <c r="B212" s="32"/>
      <c r="C212" s="136" t="s">
        <v>314</v>
      </c>
      <c r="D212" s="136" t="s">
        <v>167</v>
      </c>
      <c r="E212" s="137" t="s">
        <v>1370</v>
      </c>
      <c r="F212" s="138" t="s">
        <v>1371</v>
      </c>
      <c r="G212" s="139" t="s">
        <v>170</v>
      </c>
      <c r="H212" s="140">
        <v>3.2</v>
      </c>
      <c r="I212" s="141"/>
      <c r="J212" s="142">
        <f>ROUND(I212*H212,2)</f>
        <v>0</v>
      </c>
      <c r="K212" s="138" t="s">
        <v>1254</v>
      </c>
      <c r="L212" s="32"/>
      <c r="M212" s="143" t="s">
        <v>1</v>
      </c>
      <c r="N212" s="144" t="s">
        <v>38</v>
      </c>
      <c r="P212" s="145">
        <f>O212*H212</f>
        <v>0</v>
      </c>
      <c r="Q212" s="145">
        <v>4.8579999999999998E-2</v>
      </c>
      <c r="R212" s="145">
        <f>Q212*H212</f>
        <v>0.15545600000000001</v>
      </c>
      <c r="S212" s="145">
        <v>0</v>
      </c>
      <c r="T212" s="146">
        <f>S212*H212</f>
        <v>0</v>
      </c>
      <c r="AR212" s="147" t="s">
        <v>172</v>
      </c>
      <c r="AT212" s="147" t="s">
        <v>167</v>
      </c>
      <c r="AU212" s="147" t="s">
        <v>83</v>
      </c>
      <c r="AY212" s="17" t="s">
        <v>165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81</v>
      </c>
      <c r="BK212" s="148">
        <f>ROUND(I212*H212,2)</f>
        <v>0</v>
      </c>
      <c r="BL212" s="17" t="s">
        <v>172</v>
      </c>
      <c r="BM212" s="147" t="s">
        <v>1372</v>
      </c>
    </row>
    <row r="213" spans="2:65" s="1" customFormat="1" ht="19.5" x14ac:dyDescent="0.2">
      <c r="B213" s="32"/>
      <c r="D213" s="149" t="s">
        <v>174</v>
      </c>
      <c r="F213" s="150" t="s">
        <v>1354</v>
      </c>
      <c r="I213" s="151"/>
      <c r="L213" s="32"/>
      <c r="M213" s="152"/>
      <c r="T213" s="56"/>
      <c r="AT213" s="17" t="s">
        <v>174</v>
      </c>
      <c r="AU213" s="17" t="s">
        <v>83</v>
      </c>
    </row>
    <row r="214" spans="2:65" s="1" customFormat="1" ht="16.5" customHeight="1" x14ac:dyDescent="0.2">
      <c r="B214" s="32"/>
      <c r="C214" s="136" t="s">
        <v>323</v>
      </c>
      <c r="D214" s="136" t="s">
        <v>167</v>
      </c>
      <c r="E214" s="137" t="s">
        <v>1373</v>
      </c>
      <c r="F214" s="138" t="s">
        <v>1374</v>
      </c>
      <c r="G214" s="139" t="s">
        <v>192</v>
      </c>
      <c r="H214" s="140">
        <v>5.45</v>
      </c>
      <c r="I214" s="141"/>
      <c r="J214" s="142">
        <f>ROUND(I214*H214,2)</f>
        <v>0</v>
      </c>
      <c r="K214" s="138" t="s">
        <v>1254</v>
      </c>
      <c r="L214" s="32"/>
      <c r="M214" s="143" t="s">
        <v>1</v>
      </c>
      <c r="N214" s="144" t="s">
        <v>38</v>
      </c>
      <c r="P214" s="145">
        <f>O214*H214</f>
        <v>0</v>
      </c>
      <c r="Q214" s="145">
        <v>1.2999999999999999E-3</v>
      </c>
      <c r="R214" s="145">
        <f>Q214*H214</f>
        <v>7.0850000000000002E-3</v>
      </c>
      <c r="S214" s="145">
        <v>0</v>
      </c>
      <c r="T214" s="146">
        <f>S214*H214</f>
        <v>0</v>
      </c>
      <c r="AR214" s="147" t="s">
        <v>172</v>
      </c>
      <c r="AT214" s="147" t="s">
        <v>167</v>
      </c>
      <c r="AU214" s="147" t="s">
        <v>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1375</v>
      </c>
    </row>
    <row r="215" spans="2:65" s="1" customFormat="1" x14ac:dyDescent="0.2">
      <c r="B215" s="32"/>
      <c r="D215" s="149" t="s">
        <v>174</v>
      </c>
      <c r="F215" s="150" t="s">
        <v>1376</v>
      </c>
      <c r="I215" s="151"/>
      <c r="L215" s="32"/>
      <c r="M215" s="152"/>
      <c r="T215" s="56"/>
      <c r="AT215" s="17" t="s">
        <v>174</v>
      </c>
      <c r="AU215" s="17" t="s">
        <v>83</v>
      </c>
    </row>
    <row r="216" spans="2:65" s="12" customFormat="1" x14ac:dyDescent="0.2">
      <c r="B216" s="153"/>
      <c r="D216" s="149" t="s">
        <v>176</v>
      </c>
      <c r="E216" s="154" t="s">
        <v>1</v>
      </c>
      <c r="F216" s="155" t="s">
        <v>1377</v>
      </c>
      <c r="H216" s="156">
        <v>5.45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81</v>
      </c>
      <c r="AY216" s="154" t="s">
        <v>165</v>
      </c>
    </row>
    <row r="217" spans="2:65" s="1" customFormat="1" ht="16.5" customHeight="1" x14ac:dyDescent="0.2">
      <c r="B217" s="32"/>
      <c r="C217" s="136" t="s">
        <v>328</v>
      </c>
      <c r="D217" s="136" t="s">
        <v>167</v>
      </c>
      <c r="E217" s="137" t="s">
        <v>1378</v>
      </c>
      <c r="F217" s="138" t="s">
        <v>1379</v>
      </c>
      <c r="G217" s="139" t="s">
        <v>192</v>
      </c>
      <c r="H217" s="140">
        <v>5.45</v>
      </c>
      <c r="I217" s="141"/>
      <c r="J217" s="142">
        <f>ROUND(I217*H217,2)</f>
        <v>0</v>
      </c>
      <c r="K217" s="138" t="s">
        <v>1254</v>
      </c>
      <c r="L217" s="32"/>
      <c r="M217" s="143" t="s">
        <v>1</v>
      </c>
      <c r="N217" s="144" t="s">
        <v>38</v>
      </c>
      <c r="P217" s="145">
        <f>O217*H217</f>
        <v>0</v>
      </c>
      <c r="Q217" s="145">
        <v>4.0000000000000003E-5</v>
      </c>
      <c r="R217" s="145">
        <f>Q217*H217</f>
        <v>2.1800000000000001E-4</v>
      </c>
      <c r="S217" s="145">
        <v>0</v>
      </c>
      <c r="T217" s="146">
        <f>S217*H217</f>
        <v>0</v>
      </c>
      <c r="AR217" s="147" t="s">
        <v>172</v>
      </c>
      <c r="AT217" s="147" t="s">
        <v>167</v>
      </c>
      <c r="AU217" s="147" t="s">
        <v>83</v>
      </c>
      <c r="AY217" s="17" t="s">
        <v>165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81</v>
      </c>
      <c r="BK217" s="148">
        <f>ROUND(I217*H217,2)</f>
        <v>0</v>
      </c>
      <c r="BL217" s="17" t="s">
        <v>172</v>
      </c>
      <c r="BM217" s="147" t="s">
        <v>1380</v>
      </c>
    </row>
    <row r="218" spans="2:65" s="1" customFormat="1" x14ac:dyDescent="0.2">
      <c r="B218" s="32"/>
      <c r="D218" s="149" t="s">
        <v>174</v>
      </c>
      <c r="F218" s="150" t="s">
        <v>1381</v>
      </c>
      <c r="I218" s="151"/>
      <c r="L218" s="32"/>
      <c r="M218" s="152"/>
      <c r="T218" s="56"/>
      <c r="AT218" s="17" t="s">
        <v>174</v>
      </c>
      <c r="AU218" s="17" t="s">
        <v>83</v>
      </c>
    </row>
    <row r="219" spans="2:65" s="11" customFormat="1" ht="22.9" customHeight="1" x14ac:dyDescent="0.2">
      <c r="B219" s="124"/>
      <c r="D219" s="125" t="s">
        <v>72</v>
      </c>
      <c r="E219" s="134" t="s">
        <v>183</v>
      </c>
      <c r="F219" s="134" t="s">
        <v>1382</v>
      </c>
      <c r="I219" s="127"/>
      <c r="J219" s="135">
        <f>BK219</f>
        <v>0</v>
      </c>
      <c r="L219" s="124"/>
      <c r="M219" s="129"/>
      <c r="P219" s="130">
        <f>SUM(P220:P241)</f>
        <v>0</v>
      </c>
      <c r="R219" s="130">
        <f>SUM(R220:R241)</f>
        <v>20.605256820000001</v>
      </c>
      <c r="T219" s="131">
        <f>SUM(T220:T241)</f>
        <v>0</v>
      </c>
      <c r="AR219" s="125" t="s">
        <v>81</v>
      </c>
      <c r="AT219" s="132" t="s">
        <v>72</v>
      </c>
      <c r="AU219" s="132" t="s">
        <v>81</v>
      </c>
      <c r="AY219" s="125" t="s">
        <v>165</v>
      </c>
      <c r="BK219" s="133">
        <f>SUM(BK220:BK241)</f>
        <v>0</v>
      </c>
    </row>
    <row r="220" spans="2:65" s="1" customFormat="1" ht="24.2" customHeight="1" x14ac:dyDescent="0.2">
      <c r="B220" s="32"/>
      <c r="C220" s="136" t="s">
        <v>342</v>
      </c>
      <c r="D220" s="136" t="s">
        <v>167</v>
      </c>
      <c r="E220" s="137" t="s">
        <v>1383</v>
      </c>
      <c r="F220" s="138" t="s">
        <v>1384</v>
      </c>
      <c r="G220" s="139" t="s">
        <v>170</v>
      </c>
      <c r="H220" s="140">
        <v>0.53</v>
      </c>
      <c r="I220" s="141"/>
      <c r="J220" s="142">
        <f>ROUND(I220*H220,2)</f>
        <v>0</v>
      </c>
      <c r="K220" s="138" t="s">
        <v>1254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3.6889999999999999E-2</v>
      </c>
      <c r="R220" s="145">
        <f>Q220*H220</f>
        <v>1.9551700000000002E-2</v>
      </c>
      <c r="S220" s="145">
        <v>0</v>
      </c>
      <c r="T220" s="146">
        <f>S220*H220</f>
        <v>0</v>
      </c>
      <c r="AR220" s="147" t="s">
        <v>172</v>
      </c>
      <c r="AT220" s="147" t="s">
        <v>167</v>
      </c>
      <c r="AU220" s="147" t="s">
        <v>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1385</v>
      </c>
    </row>
    <row r="221" spans="2:65" s="1" customFormat="1" x14ac:dyDescent="0.2">
      <c r="B221" s="32"/>
      <c r="D221" s="149" t="s">
        <v>174</v>
      </c>
      <c r="F221" s="150" t="s">
        <v>1384</v>
      </c>
      <c r="I221" s="151"/>
      <c r="L221" s="32"/>
      <c r="M221" s="152"/>
      <c r="T221" s="56"/>
      <c r="AT221" s="17" t="s">
        <v>174</v>
      </c>
      <c r="AU221" s="17" t="s">
        <v>83</v>
      </c>
    </row>
    <row r="222" spans="2:65" s="15" customFormat="1" ht="22.5" x14ac:dyDescent="0.2">
      <c r="B222" s="184"/>
      <c r="D222" s="149" t="s">
        <v>176</v>
      </c>
      <c r="E222" s="185" t="s">
        <v>1</v>
      </c>
      <c r="F222" s="186" t="s">
        <v>1386</v>
      </c>
      <c r="H222" s="185" t="s">
        <v>1</v>
      </c>
      <c r="I222" s="187"/>
      <c r="L222" s="184"/>
      <c r="M222" s="188"/>
      <c r="T222" s="189"/>
      <c r="AT222" s="185" t="s">
        <v>176</v>
      </c>
      <c r="AU222" s="185" t="s">
        <v>83</v>
      </c>
      <c r="AV222" s="15" t="s">
        <v>81</v>
      </c>
      <c r="AW222" s="15" t="s">
        <v>30</v>
      </c>
      <c r="AX222" s="15" t="s">
        <v>73</v>
      </c>
      <c r="AY222" s="185" t="s">
        <v>165</v>
      </c>
    </row>
    <row r="223" spans="2:65" s="12" customFormat="1" x14ac:dyDescent="0.2">
      <c r="B223" s="153"/>
      <c r="D223" s="149" t="s">
        <v>176</v>
      </c>
      <c r="E223" s="154" t="s">
        <v>1</v>
      </c>
      <c r="F223" s="155" t="s">
        <v>1387</v>
      </c>
      <c r="H223" s="156">
        <v>0.53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81</v>
      </c>
      <c r="AY223" s="154" t="s">
        <v>165</v>
      </c>
    </row>
    <row r="224" spans="2:65" s="1" customFormat="1" ht="16.5" customHeight="1" x14ac:dyDescent="0.2">
      <c r="B224" s="32"/>
      <c r="C224" s="136" t="s">
        <v>348</v>
      </c>
      <c r="D224" s="136" t="s">
        <v>167</v>
      </c>
      <c r="E224" s="137" t="s">
        <v>1388</v>
      </c>
      <c r="F224" s="138" t="s">
        <v>1389</v>
      </c>
      <c r="G224" s="139" t="s">
        <v>170</v>
      </c>
      <c r="H224" s="140">
        <v>7.04</v>
      </c>
      <c r="I224" s="141"/>
      <c r="J224" s="142">
        <f>ROUND(I224*H224,2)</f>
        <v>0</v>
      </c>
      <c r="K224" s="138" t="s">
        <v>1254</v>
      </c>
      <c r="L224" s="32"/>
      <c r="M224" s="143" t="s">
        <v>1</v>
      </c>
      <c r="N224" s="144" t="s">
        <v>38</v>
      </c>
      <c r="P224" s="145">
        <f>O224*H224</f>
        <v>0</v>
      </c>
      <c r="Q224" s="145">
        <v>2.5021499999999999</v>
      </c>
      <c r="R224" s="145">
        <f>Q224*H224</f>
        <v>17.615136</v>
      </c>
      <c r="S224" s="145">
        <v>0</v>
      </c>
      <c r="T224" s="146">
        <f>S224*H224</f>
        <v>0</v>
      </c>
      <c r="AR224" s="147" t="s">
        <v>172</v>
      </c>
      <c r="AT224" s="147" t="s">
        <v>167</v>
      </c>
      <c r="AU224" s="147" t="s">
        <v>83</v>
      </c>
      <c r="AY224" s="17" t="s">
        <v>165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81</v>
      </c>
      <c r="BK224" s="148">
        <f>ROUND(I224*H224,2)</f>
        <v>0</v>
      </c>
      <c r="BL224" s="17" t="s">
        <v>172</v>
      </c>
      <c r="BM224" s="147" t="s">
        <v>1390</v>
      </c>
    </row>
    <row r="225" spans="2:65" s="1" customFormat="1" x14ac:dyDescent="0.2">
      <c r="B225" s="32"/>
      <c r="D225" s="149" t="s">
        <v>174</v>
      </c>
      <c r="F225" s="150" t="s">
        <v>1391</v>
      </c>
      <c r="I225" s="151"/>
      <c r="L225" s="32"/>
      <c r="M225" s="152"/>
      <c r="T225" s="56"/>
      <c r="AT225" s="17" t="s">
        <v>174</v>
      </c>
      <c r="AU225" s="17" t="s">
        <v>83</v>
      </c>
    </row>
    <row r="226" spans="2:65" s="15" customFormat="1" x14ac:dyDescent="0.2">
      <c r="B226" s="184"/>
      <c r="D226" s="149" t="s">
        <v>176</v>
      </c>
      <c r="E226" s="185" t="s">
        <v>1</v>
      </c>
      <c r="F226" s="186" t="s">
        <v>1392</v>
      </c>
      <c r="H226" s="185" t="s">
        <v>1</v>
      </c>
      <c r="I226" s="187"/>
      <c r="L226" s="184"/>
      <c r="M226" s="188"/>
      <c r="T226" s="189"/>
      <c r="AT226" s="185" t="s">
        <v>176</v>
      </c>
      <c r="AU226" s="185" t="s">
        <v>83</v>
      </c>
      <c r="AV226" s="15" t="s">
        <v>81</v>
      </c>
      <c r="AW226" s="15" t="s">
        <v>30</v>
      </c>
      <c r="AX226" s="15" t="s">
        <v>73</v>
      </c>
      <c r="AY226" s="185" t="s">
        <v>165</v>
      </c>
    </row>
    <row r="227" spans="2:65" s="12" customFormat="1" x14ac:dyDescent="0.2">
      <c r="B227" s="153"/>
      <c r="D227" s="149" t="s">
        <v>176</v>
      </c>
      <c r="E227" s="154" t="s">
        <v>1</v>
      </c>
      <c r="F227" s="155" t="s">
        <v>1393</v>
      </c>
      <c r="H227" s="156">
        <v>7.04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81</v>
      </c>
      <c r="AY227" s="154" t="s">
        <v>165</v>
      </c>
    </row>
    <row r="228" spans="2:65" s="1" customFormat="1" ht="24.2" customHeight="1" x14ac:dyDescent="0.2">
      <c r="B228" s="32"/>
      <c r="C228" s="136" t="s">
        <v>361</v>
      </c>
      <c r="D228" s="136" t="s">
        <v>167</v>
      </c>
      <c r="E228" s="137" t="s">
        <v>1394</v>
      </c>
      <c r="F228" s="138" t="s">
        <v>1395</v>
      </c>
      <c r="G228" s="139" t="s">
        <v>170</v>
      </c>
      <c r="H228" s="140">
        <v>7.04</v>
      </c>
      <c r="I228" s="141"/>
      <c r="J228" s="142">
        <f>ROUND(I228*H228,2)</f>
        <v>0</v>
      </c>
      <c r="K228" s="138" t="s">
        <v>1254</v>
      </c>
      <c r="L228" s="32"/>
      <c r="M228" s="143" t="s">
        <v>1</v>
      </c>
      <c r="N228" s="144" t="s">
        <v>38</v>
      </c>
      <c r="P228" s="145">
        <f>O228*H228</f>
        <v>0</v>
      </c>
      <c r="Q228" s="145">
        <v>4.8579999999999998E-2</v>
      </c>
      <c r="R228" s="145">
        <f>Q228*H228</f>
        <v>0.34200320000000001</v>
      </c>
      <c r="S228" s="145">
        <v>0</v>
      </c>
      <c r="T228" s="146">
        <f>S228*H228</f>
        <v>0</v>
      </c>
      <c r="AR228" s="147" t="s">
        <v>172</v>
      </c>
      <c r="AT228" s="147" t="s">
        <v>167</v>
      </c>
      <c r="AU228" s="147" t="s">
        <v>83</v>
      </c>
      <c r="AY228" s="17" t="s">
        <v>165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172</v>
      </c>
      <c r="BM228" s="147" t="s">
        <v>1396</v>
      </c>
    </row>
    <row r="229" spans="2:65" s="1" customFormat="1" ht="19.5" x14ac:dyDescent="0.2">
      <c r="B229" s="32"/>
      <c r="D229" s="149" t="s">
        <v>174</v>
      </c>
      <c r="F229" s="150" t="s">
        <v>1397</v>
      </c>
      <c r="I229" s="151"/>
      <c r="L229" s="32"/>
      <c r="M229" s="152"/>
      <c r="T229" s="56"/>
      <c r="AT229" s="17" t="s">
        <v>174</v>
      </c>
      <c r="AU229" s="17" t="s">
        <v>83</v>
      </c>
    </row>
    <row r="230" spans="2:65" s="1" customFormat="1" ht="16.5" customHeight="1" x14ac:dyDescent="0.2">
      <c r="B230" s="32"/>
      <c r="C230" s="136" t="s">
        <v>367</v>
      </c>
      <c r="D230" s="136" t="s">
        <v>167</v>
      </c>
      <c r="E230" s="137" t="s">
        <v>1398</v>
      </c>
      <c r="F230" s="138" t="s">
        <v>1399</v>
      </c>
      <c r="G230" s="139" t="s">
        <v>192</v>
      </c>
      <c r="H230" s="140">
        <v>36.76</v>
      </c>
      <c r="I230" s="141"/>
      <c r="J230" s="142">
        <f>ROUND(I230*H230,2)</f>
        <v>0</v>
      </c>
      <c r="K230" s="138" t="s">
        <v>1254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4.1259999999999998E-2</v>
      </c>
      <c r="R230" s="145">
        <f>Q230*H230</f>
        <v>1.5167175999999998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1400</v>
      </c>
    </row>
    <row r="231" spans="2:65" s="1" customFormat="1" x14ac:dyDescent="0.2">
      <c r="B231" s="32"/>
      <c r="D231" s="149" t="s">
        <v>174</v>
      </c>
      <c r="F231" s="150" t="s">
        <v>1401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2" customFormat="1" x14ac:dyDescent="0.2">
      <c r="B232" s="153"/>
      <c r="D232" s="149" t="s">
        <v>176</v>
      </c>
      <c r="E232" s="154" t="s">
        <v>1</v>
      </c>
      <c r="F232" s="155" t="s">
        <v>1402</v>
      </c>
      <c r="H232" s="156">
        <v>36.76</v>
      </c>
      <c r="I232" s="157"/>
      <c r="L232" s="153"/>
      <c r="M232" s="158"/>
      <c r="T232" s="159"/>
      <c r="AT232" s="154" t="s">
        <v>176</v>
      </c>
      <c r="AU232" s="154" t="s">
        <v>83</v>
      </c>
      <c r="AV232" s="12" t="s">
        <v>83</v>
      </c>
      <c r="AW232" s="12" t="s">
        <v>30</v>
      </c>
      <c r="AX232" s="12" t="s">
        <v>81</v>
      </c>
      <c r="AY232" s="154" t="s">
        <v>165</v>
      </c>
    </row>
    <row r="233" spans="2:65" s="1" customFormat="1" ht="16.5" customHeight="1" x14ac:dyDescent="0.2">
      <c r="B233" s="32"/>
      <c r="C233" s="136" t="s">
        <v>377</v>
      </c>
      <c r="D233" s="136" t="s">
        <v>167</v>
      </c>
      <c r="E233" s="137" t="s">
        <v>1403</v>
      </c>
      <c r="F233" s="138" t="s">
        <v>1404</v>
      </c>
      <c r="G233" s="139" t="s">
        <v>192</v>
      </c>
      <c r="H233" s="140">
        <v>36.76</v>
      </c>
      <c r="I233" s="141"/>
      <c r="J233" s="142">
        <f>ROUND(I233*H233,2)</f>
        <v>0</v>
      </c>
      <c r="K233" s="138" t="s">
        <v>1254</v>
      </c>
      <c r="L233" s="32"/>
      <c r="M233" s="143" t="s">
        <v>1</v>
      </c>
      <c r="N233" s="144" t="s">
        <v>38</v>
      </c>
      <c r="P233" s="145">
        <f>O233*H233</f>
        <v>0</v>
      </c>
      <c r="Q233" s="145">
        <v>2.0000000000000002E-5</v>
      </c>
      <c r="R233" s="145">
        <f>Q233*H233</f>
        <v>7.3519999999999998E-4</v>
      </c>
      <c r="S233" s="145">
        <v>0</v>
      </c>
      <c r="T233" s="146">
        <f>S233*H233</f>
        <v>0</v>
      </c>
      <c r="AR233" s="147" t="s">
        <v>172</v>
      </c>
      <c r="AT233" s="147" t="s">
        <v>167</v>
      </c>
      <c r="AU233" s="147" t="s">
        <v>83</v>
      </c>
      <c r="AY233" s="17" t="s">
        <v>165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81</v>
      </c>
      <c r="BK233" s="148">
        <f>ROUND(I233*H233,2)</f>
        <v>0</v>
      </c>
      <c r="BL233" s="17" t="s">
        <v>172</v>
      </c>
      <c r="BM233" s="147" t="s">
        <v>1405</v>
      </c>
    </row>
    <row r="234" spans="2:65" s="1" customFormat="1" x14ac:dyDescent="0.2">
      <c r="B234" s="32"/>
      <c r="D234" s="149" t="s">
        <v>174</v>
      </c>
      <c r="F234" s="150" t="s">
        <v>1406</v>
      </c>
      <c r="I234" s="151"/>
      <c r="L234" s="32"/>
      <c r="M234" s="152"/>
      <c r="T234" s="56"/>
      <c r="AT234" s="17" t="s">
        <v>174</v>
      </c>
      <c r="AU234" s="17" t="s">
        <v>83</v>
      </c>
    </row>
    <row r="235" spans="2:65" s="1" customFormat="1" ht="16.5" customHeight="1" x14ac:dyDescent="0.2">
      <c r="B235" s="32"/>
      <c r="C235" s="136" t="s">
        <v>382</v>
      </c>
      <c r="D235" s="136" t="s">
        <v>167</v>
      </c>
      <c r="E235" s="137" t="s">
        <v>1407</v>
      </c>
      <c r="F235" s="138" t="s">
        <v>1408</v>
      </c>
      <c r="G235" s="139" t="s">
        <v>238</v>
      </c>
      <c r="H235" s="140">
        <v>1.056</v>
      </c>
      <c r="I235" s="141"/>
      <c r="J235" s="142">
        <f>ROUND(I235*H235,2)</f>
        <v>0</v>
      </c>
      <c r="K235" s="138" t="s">
        <v>1254</v>
      </c>
      <c r="L235" s="32"/>
      <c r="M235" s="143" t="s">
        <v>1</v>
      </c>
      <c r="N235" s="144" t="s">
        <v>38</v>
      </c>
      <c r="P235" s="145">
        <f>O235*H235</f>
        <v>0</v>
      </c>
      <c r="Q235" s="145">
        <v>1.04877</v>
      </c>
      <c r="R235" s="145">
        <f>Q235*H235</f>
        <v>1.10750112</v>
      </c>
      <c r="S235" s="145">
        <v>0</v>
      </c>
      <c r="T235" s="146">
        <f>S235*H235</f>
        <v>0</v>
      </c>
      <c r="AR235" s="147" t="s">
        <v>172</v>
      </c>
      <c r="AT235" s="147" t="s">
        <v>167</v>
      </c>
      <c r="AU235" s="147" t="s">
        <v>83</v>
      </c>
      <c r="AY235" s="17" t="s">
        <v>165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172</v>
      </c>
      <c r="BM235" s="147" t="s">
        <v>1409</v>
      </c>
    </row>
    <row r="236" spans="2:65" s="1" customFormat="1" ht="19.5" x14ac:dyDescent="0.2">
      <c r="B236" s="32"/>
      <c r="D236" s="149" t="s">
        <v>174</v>
      </c>
      <c r="F236" s="150" t="s">
        <v>1410</v>
      </c>
      <c r="I236" s="151"/>
      <c r="L236" s="32"/>
      <c r="M236" s="152"/>
      <c r="T236" s="56"/>
      <c r="AT236" s="17" t="s">
        <v>174</v>
      </c>
      <c r="AU236" s="17" t="s">
        <v>83</v>
      </c>
    </row>
    <row r="237" spans="2:65" s="15" customFormat="1" x14ac:dyDescent="0.2">
      <c r="B237" s="184"/>
      <c r="D237" s="149" t="s">
        <v>176</v>
      </c>
      <c r="E237" s="185" t="s">
        <v>1</v>
      </c>
      <c r="F237" s="186" t="s">
        <v>1411</v>
      </c>
      <c r="H237" s="185" t="s">
        <v>1</v>
      </c>
      <c r="I237" s="187"/>
      <c r="L237" s="184"/>
      <c r="M237" s="188"/>
      <c r="T237" s="189"/>
      <c r="AT237" s="185" t="s">
        <v>176</v>
      </c>
      <c r="AU237" s="185" t="s">
        <v>83</v>
      </c>
      <c r="AV237" s="15" t="s">
        <v>81</v>
      </c>
      <c r="AW237" s="15" t="s">
        <v>30</v>
      </c>
      <c r="AX237" s="15" t="s">
        <v>73</v>
      </c>
      <c r="AY237" s="185" t="s">
        <v>165</v>
      </c>
    </row>
    <row r="238" spans="2:65" s="12" customFormat="1" x14ac:dyDescent="0.2">
      <c r="B238" s="153"/>
      <c r="D238" s="149" t="s">
        <v>176</v>
      </c>
      <c r="E238" s="154" t="s">
        <v>1</v>
      </c>
      <c r="F238" s="155" t="s">
        <v>1412</v>
      </c>
      <c r="H238" s="156">
        <v>1.056</v>
      </c>
      <c r="I238" s="157"/>
      <c r="L238" s="153"/>
      <c r="M238" s="158"/>
      <c r="T238" s="159"/>
      <c r="AT238" s="154" t="s">
        <v>176</v>
      </c>
      <c r="AU238" s="154" t="s">
        <v>83</v>
      </c>
      <c r="AV238" s="12" t="s">
        <v>83</v>
      </c>
      <c r="AW238" s="12" t="s">
        <v>30</v>
      </c>
      <c r="AX238" s="12" t="s">
        <v>81</v>
      </c>
      <c r="AY238" s="154" t="s">
        <v>165</v>
      </c>
    </row>
    <row r="239" spans="2:65" s="1" customFormat="1" ht="24.2" customHeight="1" x14ac:dyDescent="0.2">
      <c r="B239" s="32"/>
      <c r="C239" s="136" t="s">
        <v>388</v>
      </c>
      <c r="D239" s="136" t="s">
        <v>167</v>
      </c>
      <c r="E239" s="137" t="s">
        <v>1413</v>
      </c>
      <c r="F239" s="138" t="s">
        <v>1414</v>
      </c>
      <c r="G239" s="139" t="s">
        <v>303</v>
      </c>
      <c r="H239" s="140">
        <v>8.6</v>
      </c>
      <c r="I239" s="141"/>
      <c r="J239" s="142">
        <f>ROUND(I239*H239,2)</f>
        <v>0</v>
      </c>
      <c r="K239" s="138" t="s">
        <v>1254</v>
      </c>
      <c r="L239" s="32"/>
      <c r="M239" s="143" t="s">
        <v>1</v>
      </c>
      <c r="N239" s="144" t="s">
        <v>38</v>
      </c>
      <c r="P239" s="145">
        <f>O239*H239</f>
        <v>0</v>
      </c>
      <c r="Q239" s="145">
        <v>4.2000000000000002E-4</v>
      </c>
      <c r="R239" s="145">
        <f>Q239*H239</f>
        <v>3.6120000000000002E-3</v>
      </c>
      <c r="S239" s="145">
        <v>0</v>
      </c>
      <c r="T239" s="146">
        <f>S239*H239</f>
        <v>0</v>
      </c>
      <c r="AR239" s="147" t="s">
        <v>172</v>
      </c>
      <c r="AT239" s="147" t="s">
        <v>167</v>
      </c>
      <c r="AU239" s="147" t="s">
        <v>83</v>
      </c>
      <c r="AY239" s="17" t="s">
        <v>165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81</v>
      </c>
      <c r="BK239" s="148">
        <f>ROUND(I239*H239,2)</f>
        <v>0</v>
      </c>
      <c r="BL239" s="17" t="s">
        <v>172</v>
      </c>
      <c r="BM239" s="147" t="s">
        <v>1415</v>
      </c>
    </row>
    <row r="240" spans="2:65" s="1" customFormat="1" ht="19.5" x14ac:dyDescent="0.2">
      <c r="B240" s="32"/>
      <c r="D240" s="149" t="s">
        <v>174</v>
      </c>
      <c r="F240" s="150" t="s">
        <v>1416</v>
      </c>
      <c r="I240" s="151"/>
      <c r="L240" s="32"/>
      <c r="M240" s="152"/>
      <c r="T240" s="56"/>
      <c r="AT240" s="17" t="s">
        <v>174</v>
      </c>
      <c r="AU240" s="17" t="s">
        <v>83</v>
      </c>
    </row>
    <row r="241" spans="2:65" s="12" customFormat="1" x14ac:dyDescent="0.2">
      <c r="B241" s="153"/>
      <c r="D241" s="149" t="s">
        <v>176</v>
      </c>
      <c r="E241" s="154" t="s">
        <v>1</v>
      </c>
      <c r="F241" s="155" t="s">
        <v>1417</v>
      </c>
      <c r="H241" s="156">
        <v>8.6</v>
      </c>
      <c r="I241" s="157"/>
      <c r="L241" s="153"/>
      <c r="M241" s="158"/>
      <c r="T241" s="159"/>
      <c r="AT241" s="154" t="s">
        <v>176</v>
      </c>
      <c r="AU241" s="154" t="s">
        <v>83</v>
      </c>
      <c r="AV241" s="12" t="s">
        <v>83</v>
      </c>
      <c r="AW241" s="12" t="s">
        <v>30</v>
      </c>
      <c r="AX241" s="12" t="s">
        <v>81</v>
      </c>
      <c r="AY241" s="154" t="s">
        <v>165</v>
      </c>
    </row>
    <row r="242" spans="2:65" s="11" customFormat="1" ht="22.9" customHeight="1" x14ac:dyDescent="0.2">
      <c r="B242" s="124"/>
      <c r="D242" s="125" t="s">
        <v>72</v>
      </c>
      <c r="E242" s="134" t="s">
        <v>172</v>
      </c>
      <c r="F242" s="134" t="s">
        <v>1418</v>
      </c>
      <c r="I242" s="127"/>
      <c r="J242" s="135">
        <f>BK242</f>
        <v>0</v>
      </c>
      <c r="L242" s="124"/>
      <c r="M242" s="129"/>
      <c r="P242" s="130">
        <f>SUM(P243:P273)</f>
        <v>0</v>
      </c>
      <c r="R242" s="130">
        <f>SUM(R243:R273)</f>
        <v>104.06992811000001</v>
      </c>
      <c r="T242" s="131">
        <f>SUM(T243:T273)</f>
        <v>0</v>
      </c>
      <c r="AR242" s="125" t="s">
        <v>81</v>
      </c>
      <c r="AT242" s="132" t="s">
        <v>72</v>
      </c>
      <c r="AU242" s="132" t="s">
        <v>81</v>
      </c>
      <c r="AY242" s="125" t="s">
        <v>165</v>
      </c>
      <c r="BK242" s="133">
        <f>SUM(BK243:BK273)</f>
        <v>0</v>
      </c>
    </row>
    <row r="243" spans="2:65" s="1" customFormat="1" ht="21.75" customHeight="1" x14ac:dyDescent="0.2">
      <c r="B243" s="32"/>
      <c r="C243" s="136" t="s">
        <v>394</v>
      </c>
      <c r="D243" s="136" t="s">
        <v>167</v>
      </c>
      <c r="E243" s="137" t="s">
        <v>1419</v>
      </c>
      <c r="F243" s="138" t="s">
        <v>1420</v>
      </c>
      <c r="G243" s="139" t="s">
        <v>170</v>
      </c>
      <c r="H243" s="140">
        <v>27.88</v>
      </c>
      <c r="I243" s="141"/>
      <c r="J243" s="142">
        <f>ROUND(I243*H243,2)</f>
        <v>0</v>
      </c>
      <c r="K243" s="138" t="s">
        <v>1254</v>
      </c>
      <c r="L243" s="32"/>
      <c r="M243" s="143" t="s">
        <v>1</v>
      </c>
      <c r="N243" s="144" t="s">
        <v>38</v>
      </c>
      <c r="P243" s="145">
        <f>O243*H243</f>
        <v>0</v>
      </c>
      <c r="Q243" s="145">
        <v>2.5022000000000002</v>
      </c>
      <c r="R243" s="145">
        <f>Q243*H243</f>
        <v>69.761336</v>
      </c>
      <c r="S243" s="145">
        <v>0</v>
      </c>
      <c r="T243" s="146">
        <f>S243*H243</f>
        <v>0</v>
      </c>
      <c r="AR243" s="147" t="s">
        <v>172</v>
      </c>
      <c r="AT243" s="147" t="s">
        <v>167</v>
      </c>
      <c r="AU243" s="147" t="s">
        <v>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1421</v>
      </c>
    </row>
    <row r="244" spans="2:65" s="1" customFormat="1" ht="19.5" x14ac:dyDescent="0.2">
      <c r="B244" s="32"/>
      <c r="D244" s="149" t="s">
        <v>174</v>
      </c>
      <c r="F244" s="150" t="s">
        <v>1422</v>
      </c>
      <c r="I244" s="151"/>
      <c r="L244" s="32"/>
      <c r="M244" s="152"/>
      <c r="T244" s="56"/>
      <c r="AT244" s="17" t="s">
        <v>174</v>
      </c>
      <c r="AU244" s="17" t="s">
        <v>83</v>
      </c>
    </row>
    <row r="245" spans="2:65" s="15" customFormat="1" x14ac:dyDescent="0.2">
      <c r="B245" s="184"/>
      <c r="D245" s="149" t="s">
        <v>176</v>
      </c>
      <c r="E245" s="185" t="s">
        <v>1</v>
      </c>
      <c r="F245" s="186" t="s">
        <v>1423</v>
      </c>
      <c r="H245" s="185" t="s">
        <v>1</v>
      </c>
      <c r="I245" s="187"/>
      <c r="L245" s="184"/>
      <c r="M245" s="188"/>
      <c r="T245" s="189"/>
      <c r="AT245" s="185" t="s">
        <v>176</v>
      </c>
      <c r="AU245" s="185" t="s">
        <v>83</v>
      </c>
      <c r="AV245" s="15" t="s">
        <v>81</v>
      </c>
      <c r="AW245" s="15" t="s">
        <v>30</v>
      </c>
      <c r="AX245" s="15" t="s">
        <v>73</v>
      </c>
      <c r="AY245" s="185" t="s">
        <v>165</v>
      </c>
    </row>
    <row r="246" spans="2:65" s="12" customFormat="1" x14ac:dyDescent="0.2">
      <c r="B246" s="153"/>
      <c r="D246" s="149" t="s">
        <v>176</v>
      </c>
      <c r="E246" s="154" t="s">
        <v>1</v>
      </c>
      <c r="F246" s="155" t="s">
        <v>1424</v>
      </c>
      <c r="H246" s="156">
        <v>27.88</v>
      </c>
      <c r="I246" s="157"/>
      <c r="L246" s="153"/>
      <c r="M246" s="158"/>
      <c r="T246" s="159"/>
      <c r="AT246" s="154" t="s">
        <v>176</v>
      </c>
      <c r="AU246" s="154" t="s">
        <v>83</v>
      </c>
      <c r="AV246" s="12" t="s">
        <v>83</v>
      </c>
      <c r="AW246" s="12" t="s">
        <v>30</v>
      </c>
      <c r="AX246" s="12" t="s">
        <v>81</v>
      </c>
      <c r="AY246" s="154" t="s">
        <v>165</v>
      </c>
    </row>
    <row r="247" spans="2:65" s="1" customFormat="1" ht="37.9" customHeight="1" x14ac:dyDescent="0.2">
      <c r="B247" s="32"/>
      <c r="C247" s="136" t="s">
        <v>403</v>
      </c>
      <c r="D247" s="136" t="s">
        <v>167</v>
      </c>
      <c r="E247" s="137" t="s">
        <v>1425</v>
      </c>
      <c r="F247" s="138" t="s">
        <v>1426</v>
      </c>
      <c r="G247" s="139" t="s">
        <v>170</v>
      </c>
      <c r="H247" s="140">
        <v>27.88</v>
      </c>
      <c r="I247" s="141"/>
      <c r="J247" s="142">
        <f>ROUND(I247*H247,2)</f>
        <v>0</v>
      </c>
      <c r="K247" s="138" t="s">
        <v>1254</v>
      </c>
      <c r="L247" s="32"/>
      <c r="M247" s="143" t="s">
        <v>1</v>
      </c>
      <c r="N247" s="144" t="s">
        <v>38</v>
      </c>
      <c r="P247" s="145">
        <f>O247*H247</f>
        <v>0</v>
      </c>
      <c r="Q247" s="145">
        <v>4.8579999999999998E-2</v>
      </c>
      <c r="R247" s="145">
        <f>Q247*H247</f>
        <v>1.3544103999999999</v>
      </c>
      <c r="S247" s="145">
        <v>0</v>
      </c>
      <c r="T247" s="146">
        <f>S247*H247</f>
        <v>0</v>
      </c>
      <c r="AR247" s="147" t="s">
        <v>172</v>
      </c>
      <c r="AT247" s="147" t="s">
        <v>167</v>
      </c>
      <c r="AU247" s="147" t="s">
        <v>83</v>
      </c>
      <c r="AY247" s="17" t="s">
        <v>165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81</v>
      </c>
      <c r="BK247" s="148">
        <f>ROUND(I247*H247,2)</f>
        <v>0</v>
      </c>
      <c r="BL247" s="17" t="s">
        <v>172</v>
      </c>
      <c r="BM247" s="147" t="s">
        <v>1427</v>
      </c>
    </row>
    <row r="248" spans="2:65" s="1" customFormat="1" ht="19.5" x14ac:dyDescent="0.2">
      <c r="B248" s="32"/>
      <c r="D248" s="149" t="s">
        <v>174</v>
      </c>
      <c r="F248" s="150" t="s">
        <v>1428</v>
      </c>
      <c r="I248" s="151"/>
      <c r="L248" s="32"/>
      <c r="M248" s="152"/>
      <c r="T248" s="56"/>
      <c r="AT248" s="17" t="s">
        <v>174</v>
      </c>
      <c r="AU248" s="17" t="s">
        <v>83</v>
      </c>
    </row>
    <row r="249" spans="2:65" s="1" customFormat="1" ht="24.2" customHeight="1" x14ac:dyDescent="0.2">
      <c r="B249" s="32"/>
      <c r="C249" s="136" t="s">
        <v>407</v>
      </c>
      <c r="D249" s="136" t="s">
        <v>167</v>
      </c>
      <c r="E249" s="137" t="s">
        <v>1429</v>
      </c>
      <c r="F249" s="138" t="s">
        <v>1430</v>
      </c>
      <c r="G249" s="139" t="s">
        <v>192</v>
      </c>
      <c r="H249" s="140">
        <v>22.013999999999999</v>
      </c>
      <c r="I249" s="141"/>
      <c r="J249" s="142">
        <f>ROUND(I249*H249,2)</f>
        <v>0</v>
      </c>
      <c r="K249" s="138" t="s">
        <v>1254</v>
      </c>
      <c r="L249" s="32"/>
      <c r="M249" s="143" t="s">
        <v>1</v>
      </c>
      <c r="N249" s="144" t="s">
        <v>38</v>
      </c>
      <c r="P249" s="145">
        <f>O249*H249</f>
        <v>0</v>
      </c>
      <c r="Q249" s="145">
        <v>1.7639999999999999E-2</v>
      </c>
      <c r="R249" s="145">
        <f>Q249*H249</f>
        <v>0.38832696</v>
      </c>
      <c r="S249" s="145">
        <v>0</v>
      </c>
      <c r="T249" s="146">
        <f>S249*H249</f>
        <v>0</v>
      </c>
      <c r="AR249" s="147" t="s">
        <v>172</v>
      </c>
      <c r="AT249" s="147" t="s">
        <v>167</v>
      </c>
      <c r="AU249" s="147" t="s">
        <v>83</v>
      </c>
      <c r="AY249" s="17" t="s">
        <v>165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172</v>
      </c>
      <c r="BM249" s="147" t="s">
        <v>1431</v>
      </c>
    </row>
    <row r="250" spans="2:65" s="1" customFormat="1" ht="19.5" x14ac:dyDescent="0.2">
      <c r="B250" s="32"/>
      <c r="D250" s="149" t="s">
        <v>174</v>
      </c>
      <c r="F250" s="150" t="s">
        <v>1432</v>
      </c>
      <c r="I250" s="151"/>
      <c r="L250" s="32"/>
      <c r="M250" s="152"/>
      <c r="T250" s="56"/>
      <c r="AT250" s="17" t="s">
        <v>174</v>
      </c>
      <c r="AU250" s="17" t="s">
        <v>83</v>
      </c>
    </row>
    <row r="251" spans="2:65" s="12" customFormat="1" x14ac:dyDescent="0.2">
      <c r="B251" s="153"/>
      <c r="D251" s="149" t="s">
        <v>176</v>
      </c>
      <c r="E251" s="154" t="s">
        <v>1</v>
      </c>
      <c r="F251" s="155" t="s">
        <v>1433</v>
      </c>
      <c r="H251" s="156">
        <v>22.013999999999999</v>
      </c>
      <c r="I251" s="157"/>
      <c r="L251" s="153"/>
      <c r="M251" s="158"/>
      <c r="T251" s="159"/>
      <c r="AT251" s="154" t="s">
        <v>176</v>
      </c>
      <c r="AU251" s="154" t="s">
        <v>83</v>
      </c>
      <c r="AV251" s="12" t="s">
        <v>83</v>
      </c>
      <c r="AW251" s="12" t="s">
        <v>30</v>
      </c>
      <c r="AX251" s="12" t="s">
        <v>81</v>
      </c>
      <c r="AY251" s="154" t="s">
        <v>165</v>
      </c>
    </row>
    <row r="252" spans="2:65" s="1" customFormat="1" ht="24.2" customHeight="1" x14ac:dyDescent="0.2">
      <c r="B252" s="32"/>
      <c r="C252" s="136" t="s">
        <v>410</v>
      </c>
      <c r="D252" s="136" t="s">
        <v>167</v>
      </c>
      <c r="E252" s="137" t="s">
        <v>1434</v>
      </c>
      <c r="F252" s="138" t="s">
        <v>1435</v>
      </c>
      <c r="G252" s="139" t="s">
        <v>192</v>
      </c>
      <c r="H252" s="140">
        <v>22.013999999999999</v>
      </c>
      <c r="I252" s="141"/>
      <c r="J252" s="142">
        <f>ROUND(I252*H252,2)</f>
        <v>0</v>
      </c>
      <c r="K252" s="138" t="s">
        <v>1254</v>
      </c>
      <c r="L252" s="32"/>
      <c r="M252" s="143" t="s">
        <v>1</v>
      </c>
      <c r="N252" s="144" t="s">
        <v>38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172</v>
      </c>
      <c r="AT252" s="147" t="s">
        <v>167</v>
      </c>
      <c r="AU252" s="147" t="s">
        <v>83</v>
      </c>
      <c r="AY252" s="17" t="s">
        <v>165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172</v>
      </c>
      <c r="BM252" s="147" t="s">
        <v>1436</v>
      </c>
    </row>
    <row r="253" spans="2:65" s="1" customFormat="1" ht="19.5" x14ac:dyDescent="0.2">
      <c r="B253" s="32"/>
      <c r="D253" s="149" t="s">
        <v>174</v>
      </c>
      <c r="F253" s="150" t="s">
        <v>1437</v>
      </c>
      <c r="I253" s="151"/>
      <c r="L253" s="32"/>
      <c r="M253" s="152"/>
      <c r="T253" s="56"/>
      <c r="AT253" s="17" t="s">
        <v>174</v>
      </c>
      <c r="AU253" s="17" t="s">
        <v>83</v>
      </c>
    </row>
    <row r="254" spans="2:65" s="1" customFormat="1" ht="21.75" customHeight="1" x14ac:dyDescent="0.2">
      <c r="B254" s="32"/>
      <c r="C254" s="136" t="s">
        <v>413</v>
      </c>
      <c r="D254" s="136" t="s">
        <v>167</v>
      </c>
      <c r="E254" s="137" t="s">
        <v>1438</v>
      </c>
      <c r="F254" s="138" t="s">
        <v>1439</v>
      </c>
      <c r="G254" s="139" t="s">
        <v>238</v>
      </c>
      <c r="H254" s="140">
        <v>4.1820000000000004</v>
      </c>
      <c r="I254" s="141"/>
      <c r="J254" s="142">
        <f>ROUND(I254*H254,2)</f>
        <v>0</v>
      </c>
      <c r="K254" s="138" t="s">
        <v>1254</v>
      </c>
      <c r="L254" s="32"/>
      <c r="M254" s="143" t="s">
        <v>1</v>
      </c>
      <c r="N254" s="144" t="s">
        <v>38</v>
      </c>
      <c r="P254" s="145">
        <f>O254*H254</f>
        <v>0</v>
      </c>
      <c r="Q254" s="145">
        <v>1.0492699999999999</v>
      </c>
      <c r="R254" s="145">
        <f>Q254*H254</f>
        <v>4.3880471400000003</v>
      </c>
      <c r="S254" s="145">
        <v>0</v>
      </c>
      <c r="T254" s="146">
        <f>S254*H254</f>
        <v>0</v>
      </c>
      <c r="AR254" s="147" t="s">
        <v>172</v>
      </c>
      <c r="AT254" s="147" t="s">
        <v>167</v>
      </c>
      <c r="AU254" s="147" t="s">
        <v>83</v>
      </c>
      <c r="AY254" s="17" t="s">
        <v>165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81</v>
      </c>
      <c r="BK254" s="148">
        <f>ROUND(I254*H254,2)</f>
        <v>0</v>
      </c>
      <c r="BL254" s="17" t="s">
        <v>172</v>
      </c>
      <c r="BM254" s="147" t="s">
        <v>1440</v>
      </c>
    </row>
    <row r="255" spans="2:65" s="1" customFormat="1" ht="19.5" x14ac:dyDescent="0.2">
      <c r="B255" s="32"/>
      <c r="D255" s="149" t="s">
        <v>174</v>
      </c>
      <c r="F255" s="150" t="s">
        <v>1441</v>
      </c>
      <c r="I255" s="151"/>
      <c r="L255" s="32"/>
      <c r="M255" s="152"/>
      <c r="T255" s="56"/>
      <c r="AT255" s="17" t="s">
        <v>174</v>
      </c>
      <c r="AU255" s="17" t="s">
        <v>83</v>
      </c>
    </row>
    <row r="256" spans="2:65" s="15" customFormat="1" x14ac:dyDescent="0.2">
      <c r="B256" s="184"/>
      <c r="D256" s="149" t="s">
        <v>176</v>
      </c>
      <c r="E256" s="185" t="s">
        <v>1</v>
      </c>
      <c r="F256" s="186" t="s">
        <v>1442</v>
      </c>
      <c r="H256" s="185" t="s">
        <v>1</v>
      </c>
      <c r="I256" s="187"/>
      <c r="L256" s="184"/>
      <c r="M256" s="188"/>
      <c r="T256" s="189"/>
      <c r="AT256" s="185" t="s">
        <v>176</v>
      </c>
      <c r="AU256" s="185" t="s">
        <v>83</v>
      </c>
      <c r="AV256" s="15" t="s">
        <v>81</v>
      </c>
      <c r="AW256" s="15" t="s">
        <v>30</v>
      </c>
      <c r="AX256" s="15" t="s">
        <v>73</v>
      </c>
      <c r="AY256" s="185" t="s">
        <v>165</v>
      </c>
    </row>
    <row r="257" spans="2:65" s="12" customFormat="1" x14ac:dyDescent="0.2">
      <c r="B257" s="153"/>
      <c r="D257" s="149" t="s">
        <v>176</v>
      </c>
      <c r="E257" s="154" t="s">
        <v>1</v>
      </c>
      <c r="F257" s="155" t="s">
        <v>1443</v>
      </c>
      <c r="H257" s="156">
        <v>4.1820000000000004</v>
      </c>
      <c r="I257" s="157"/>
      <c r="L257" s="153"/>
      <c r="M257" s="158"/>
      <c r="T257" s="159"/>
      <c r="AT257" s="154" t="s">
        <v>176</v>
      </c>
      <c r="AU257" s="154" t="s">
        <v>83</v>
      </c>
      <c r="AV257" s="12" t="s">
        <v>83</v>
      </c>
      <c r="AW257" s="12" t="s">
        <v>30</v>
      </c>
      <c r="AX257" s="12" t="s">
        <v>81</v>
      </c>
      <c r="AY257" s="154" t="s">
        <v>165</v>
      </c>
    </row>
    <row r="258" spans="2:65" s="1" customFormat="1" ht="24.2" customHeight="1" x14ac:dyDescent="0.2">
      <c r="B258" s="32"/>
      <c r="C258" s="136" t="s">
        <v>419</v>
      </c>
      <c r="D258" s="136" t="s">
        <v>167</v>
      </c>
      <c r="E258" s="137" t="s">
        <v>1444</v>
      </c>
      <c r="F258" s="138" t="s">
        <v>1445</v>
      </c>
      <c r="G258" s="139" t="s">
        <v>192</v>
      </c>
      <c r="H258" s="140">
        <v>106.86</v>
      </c>
      <c r="I258" s="141"/>
      <c r="J258" s="142">
        <f>ROUND(I258*H258,2)</f>
        <v>0</v>
      </c>
      <c r="K258" s="138" t="s">
        <v>1254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0.24315999999999999</v>
      </c>
      <c r="R258" s="145">
        <f>Q258*H258</f>
        <v>25.984077599999999</v>
      </c>
      <c r="S258" s="145">
        <v>0</v>
      </c>
      <c r="T258" s="146">
        <f>S258*H258</f>
        <v>0</v>
      </c>
      <c r="AR258" s="147" t="s">
        <v>172</v>
      </c>
      <c r="AT258" s="147" t="s">
        <v>167</v>
      </c>
      <c r="AU258" s="147" t="s">
        <v>83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172</v>
      </c>
      <c r="BM258" s="147" t="s">
        <v>1446</v>
      </c>
    </row>
    <row r="259" spans="2:65" s="1" customFormat="1" ht="19.5" x14ac:dyDescent="0.2">
      <c r="B259" s="32"/>
      <c r="D259" s="149" t="s">
        <v>174</v>
      </c>
      <c r="F259" s="150" t="s">
        <v>1447</v>
      </c>
      <c r="I259" s="151"/>
      <c r="L259" s="32"/>
      <c r="M259" s="152"/>
      <c r="T259" s="56"/>
      <c r="AT259" s="17" t="s">
        <v>174</v>
      </c>
      <c r="AU259" s="17" t="s">
        <v>83</v>
      </c>
    </row>
    <row r="260" spans="2:65" s="15" customFormat="1" ht="22.5" x14ac:dyDescent="0.2">
      <c r="B260" s="184"/>
      <c r="D260" s="149" t="s">
        <v>176</v>
      </c>
      <c r="E260" s="185" t="s">
        <v>1</v>
      </c>
      <c r="F260" s="186" t="s">
        <v>1448</v>
      </c>
      <c r="H260" s="185" t="s">
        <v>1</v>
      </c>
      <c r="I260" s="187"/>
      <c r="L260" s="184"/>
      <c r="M260" s="188"/>
      <c r="T260" s="189"/>
      <c r="AT260" s="185" t="s">
        <v>176</v>
      </c>
      <c r="AU260" s="185" t="s">
        <v>83</v>
      </c>
      <c r="AV260" s="15" t="s">
        <v>81</v>
      </c>
      <c r="AW260" s="15" t="s">
        <v>30</v>
      </c>
      <c r="AX260" s="15" t="s">
        <v>73</v>
      </c>
      <c r="AY260" s="185" t="s">
        <v>165</v>
      </c>
    </row>
    <row r="261" spans="2:65" s="12" customFormat="1" x14ac:dyDescent="0.2">
      <c r="B261" s="153"/>
      <c r="D261" s="149" t="s">
        <v>176</v>
      </c>
      <c r="E261" s="154" t="s">
        <v>1</v>
      </c>
      <c r="F261" s="155" t="s">
        <v>1287</v>
      </c>
      <c r="H261" s="156">
        <v>106.86</v>
      </c>
      <c r="I261" s="157"/>
      <c r="L261" s="153"/>
      <c r="M261" s="158"/>
      <c r="T261" s="159"/>
      <c r="AT261" s="154" t="s">
        <v>176</v>
      </c>
      <c r="AU261" s="154" t="s">
        <v>83</v>
      </c>
      <c r="AV261" s="12" t="s">
        <v>83</v>
      </c>
      <c r="AW261" s="12" t="s">
        <v>30</v>
      </c>
      <c r="AX261" s="12" t="s">
        <v>81</v>
      </c>
      <c r="AY261" s="154" t="s">
        <v>165</v>
      </c>
    </row>
    <row r="262" spans="2:65" s="1" customFormat="1" ht="24.2" customHeight="1" x14ac:dyDescent="0.2">
      <c r="B262" s="32"/>
      <c r="C262" s="136" t="s">
        <v>424</v>
      </c>
      <c r="D262" s="136" t="s">
        <v>167</v>
      </c>
      <c r="E262" s="137" t="s">
        <v>1449</v>
      </c>
      <c r="F262" s="138" t="s">
        <v>1450</v>
      </c>
      <c r="G262" s="139" t="s">
        <v>192</v>
      </c>
      <c r="H262" s="140">
        <v>0.81100000000000005</v>
      </c>
      <c r="I262" s="141"/>
      <c r="J262" s="142">
        <f>ROUND(I262*H262,2)</f>
        <v>0</v>
      </c>
      <c r="K262" s="138" t="s">
        <v>1254</v>
      </c>
      <c r="L262" s="32"/>
      <c r="M262" s="143" t="s">
        <v>1</v>
      </c>
      <c r="N262" s="144" t="s">
        <v>38</v>
      </c>
      <c r="P262" s="145">
        <f>O262*H262</f>
        <v>0</v>
      </c>
      <c r="Q262" s="145">
        <v>1.453E-2</v>
      </c>
      <c r="R262" s="145">
        <f>Q262*H262</f>
        <v>1.178383E-2</v>
      </c>
      <c r="S262" s="145">
        <v>0</v>
      </c>
      <c r="T262" s="146">
        <f>S262*H262</f>
        <v>0</v>
      </c>
      <c r="AR262" s="147" t="s">
        <v>172</v>
      </c>
      <c r="AT262" s="147" t="s">
        <v>167</v>
      </c>
      <c r="AU262" s="147" t="s">
        <v>83</v>
      </c>
      <c r="AY262" s="17" t="s">
        <v>165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81</v>
      </c>
      <c r="BK262" s="148">
        <f>ROUND(I262*H262,2)</f>
        <v>0</v>
      </c>
      <c r="BL262" s="17" t="s">
        <v>172</v>
      </c>
      <c r="BM262" s="147" t="s">
        <v>1451</v>
      </c>
    </row>
    <row r="263" spans="2:65" s="1" customFormat="1" ht="19.5" x14ac:dyDescent="0.2">
      <c r="B263" s="32"/>
      <c r="D263" s="149" t="s">
        <v>174</v>
      </c>
      <c r="F263" s="150" t="s">
        <v>1452</v>
      </c>
      <c r="I263" s="151"/>
      <c r="L263" s="32"/>
      <c r="M263" s="152"/>
      <c r="T263" s="56"/>
      <c r="AT263" s="17" t="s">
        <v>174</v>
      </c>
      <c r="AU263" s="17" t="s">
        <v>83</v>
      </c>
    </row>
    <row r="264" spans="2:65" s="15" customFormat="1" x14ac:dyDescent="0.2">
      <c r="B264" s="184"/>
      <c r="D264" s="149" t="s">
        <v>176</v>
      </c>
      <c r="E264" s="185" t="s">
        <v>1</v>
      </c>
      <c r="F264" s="186" t="s">
        <v>1453</v>
      </c>
      <c r="H264" s="185" t="s">
        <v>1</v>
      </c>
      <c r="I264" s="187"/>
      <c r="L264" s="184"/>
      <c r="M264" s="188"/>
      <c r="T264" s="189"/>
      <c r="AT264" s="185" t="s">
        <v>176</v>
      </c>
      <c r="AU264" s="185" t="s">
        <v>83</v>
      </c>
      <c r="AV264" s="15" t="s">
        <v>81</v>
      </c>
      <c r="AW264" s="15" t="s">
        <v>30</v>
      </c>
      <c r="AX264" s="15" t="s">
        <v>73</v>
      </c>
      <c r="AY264" s="185" t="s">
        <v>165</v>
      </c>
    </row>
    <row r="265" spans="2:65" s="12" customFormat="1" x14ac:dyDescent="0.2">
      <c r="B265" s="153"/>
      <c r="D265" s="149" t="s">
        <v>176</v>
      </c>
      <c r="E265" s="154" t="s">
        <v>1</v>
      </c>
      <c r="F265" s="155" t="s">
        <v>1454</v>
      </c>
      <c r="H265" s="156">
        <v>0.81100000000000005</v>
      </c>
      <c r="I265" s="157"/>
      <c r="L265" s="153"/>
      <c r="M265" s="158"/>
      <c r="T265" s="159"/>
      <c r="AT265" s="154" t="s">
        <v>176</v>
      </c>
      <c r="AU265" s="154" t="s">
        <v>83</v>
      </c>
      <c r="AV265" s="12" t="s">
        <v>83</v>
      </c>
      <c r="AW265" s="12" t="s">
        <v>30</v>
      </c>
      <c r="AX265" s="12" t="s">
        <v>81</v>
      </c>
      <c r="AY265" s="154" t="s">
        <v>165</v>
      </c>
    </row>
    <row r="266" spans="2:65" s="1" customFormat="1" ht="24.2" customHeight="1" x14ac:dyDescent="0.2">
      <c r="B266" s="32"/>
      <c r="C266" s="136" t="s">
        <v>430</v>
      </c>
      <c r="D266" s="136" t="s">
        <v>167</v>
      </c>
      <c r="E266" s="137" t="s">
        <v>1455</v>
      </c>
      <c r="F266" s="138" t="s">
        <v>1456</v>
      </c>
      <c r="G266" s="139" t="s">
        <v>192</v>
      </c>
      <c r="H266" s="140">
        <v>1.2170000000000001</v>
      </c>
      <c r="I266" s="141"/>
      <c r="J266" s="142">
        <f>ROUND(I266*H266,2)</f>
        <v>0</v>
      </c>
      <c r="K266" s="138" t="s">
        <v>1254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1.5140000000000001E-2</v>
      </c>
      <c r="R266" s="145">
        <f>Q266*H266</f>
        <v>1.8425380000000002E-2</v>
      </c>
      <c r="S266" s="145">
        <v>0</v>
      </c>
      <c r="T266" s="146">
        <f>S266*H266</f>
        <v>0</v>
      </c>
      <c r="AR266" s="147" t="s">
        <v>172</v>
      </c>
      <c r="AT266" s="147" t="s">
        <v>167</v>
      </c>
      <c r="AU266" s="147" t="s">
        <v>83</v>
      </c>
      <c r="AY266" s="17" t="s">
        <v>165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172</v>
      </c>
      <c r="BM266" s="147" t="s">
        <v>1457</v>
      </c>
    </row>
    <row r="267" spans="2:65" s="1" customFormat="1" ht="19.5" x14ac:dyDescent="0.2">
      <c r="B267" s="32"/>
      <c r="D267" s="149" t="s">
        <v>174</v>
      </c>
      <c r="F267" s="150" t="s">
        <v>1458</v>
      </c>
      <c r="I267" s="151"/>
      <c r="L267" s="32"/>
      <c r="M267" s="152"/>
      <c r="T267" s="56"/>
      <c r="AT267" s="17" t="s">
        <v>174</v>
      </c>
      <c r="AU267" s="17" t="s">
        <v>83</v>
      </c>
    </row>
    <row r="268" spans="2:65" s="15" customFormat="1" x14ac:dyDescent="0.2">
      <c r="B268" s="184"/>
      <c r="D268" s="149" t="s">
        <v>176</v>
      </c>
      <c r="E268" s="185" t="s">
        <v>1</v>
      </c>
      <c r="F268" s="186" t="s">
        <v>1459</v>
      </c>
      <c r="H268" s="185" t="s">
        <v>1</v>
      </c>
      <c r="I268" s="187"/>
      <c r="L268" s="184"/>
      <c r="M268" s="188"/>
      <c r="T268" s="189"/>
      <c r="AT268" s="185" t="s">
        <v>176</v>
      </c>
      <c r="AU268" s="185" t="s">
        <v>83</v>
      </c>
      <c r="AV268" s="15" t="s">
        <v>81</v>
      </c>
      <c r="AW268" s="15" t="s">
        <v>30</v>
      </c>
      <c r="AX268" s="15" t="s">
        <v>73</v>
      </c>
      <c r="AY268" s="185" t="s">
        <v>165</v>
      </c>
    </row>
    <row r="269" spans="2:65" s="12" customFormat="1" x14ac:dyDescent="0.2">
      <c r="B269" s="153"/>
      <c r="D269" s="149" t="s">
        <v>176</v>
      </c>
      <c r="E269" s="154" t="s">
        <v>1</v>
      </c>
      <c r="F269" s="155" t="s">
        <v>1460</v>
      </c>
      <c r="H269" s="156">
        <v>1.2170000000000001</v>
      </c>
      <c r="I269" s="157"/>
      <c r="L269" s="153"/>
      <c r="M269" s="158"/>
      <c r="T269" s="159"/>
      <c r="AT269" s="154" t="s">
        <v>176</v>
      </c>
      <c r="AU269" s="154" t="s">
        <v>83</v>
      </c>
      <c r="AV269" s="12" t="s">
        <v>83</v>
      </c>
      <c r="AW269" s="12" t="s">
        <v>30</v>
      </c>
      <c r="AX269" s="12" t="s">
        <v>81</v>
      </c>
      <c r="AY269" s="154" t="s">
        <v>165</v>
      </c>
    </row>
    <row r="270" spans="2:65" s="1" customFormat="1" ht="33" customHeight="1" x14ac:dyDescent="0.2">
      <c r="B270" s="32"/>
      <c r="C270" s="136" t="s">
        <v>436</v>
      </c>
      <c r="D270" s="136" t="s">
        <v>167</v>
      </c>
      <c r="E270" s="137" t="s">
        <v>1461</v>
      </c>
      <c r="F270" s="138" t="s">
        <v>1462</v>
      </c>
      <c r="G270" s="139" t="s">
        <v>192</v>
      </c>
      <c r="H270" s="140">
        <v>1.68</v>
      </c>
      <c r="I270" s="141"/>
      <c r="J270" s="142">
        <f>ROUND(I270*H270,2)</f>
        <v>0</v>
      </c>
      <c r="K270" s="138" t="s">
        <v>1254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1.2878099999999999</v>
      </c>
      <c r="R270" s="145">
        <f>Q270*H270</f>
        <v>2.1635207999999997</v>
      </c>
      <c r="S270" s="145">
        <v>0</v>
      </c>
      <c r="T270" s="146">
        <f>S270*H270</f>
        <v>0</v>
      </c>
      <c r="AR270" s="147" t="s">
        <v>172</v>
      </c>
      <c r="AT270" s="147" t="s">
        <v>167</v>
      </c>
      <c r="AU270" s="147" t="s">
        <v>83</v>
      </c>
      <c r="AY270" s="17" t="s">
        <v>165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172</v>
      </c>
      <c r="BM270" s="147" t="s">
        <v>1463</v>
      </c>
    </row>
    <row r="271" spans="2:65" s="1" customFormat="1" ht="29.25" x14ac:dyDescent="0.2">
      <c r="B271" s="32"/>
      <c r="D271" s="149" t="s">
        <v>174</v>
      </c>
      <c r="F271" s="150" t="s">
        <v>1464</v>
      </c>
      <c r="I271" s="151"/>
      <c r="L271" s="32"/>
      <c r="M271" s="152"/>
      <c r="T271" s="56"/>
      <c r="AT271" s="17" t="s">
        <v>174</v>
      </c>
      <c r="AU271" s="17" t="s">
        <v>83</v>
      </c>
    </row>
    <row r="272" spans="2:65" s="15" customFormat="1" x14ac:dyDescent="0.2">
      <c r="B272" s="184"/>
      <c r="D272" s="149" t="s">
        <v>176</v>
      </c>
      <c r="E272" s="185" t="s">
        <v>1</v>
      </c>
      <c r="F272" s="186" t="s">
        <v>1465</v>
      </c>
      <c r="H272" s="185" t="s">
        <v>1</v>
      </c>
      <c r="I272" s="187"/>
      <c r="L272" s="184"/>
      <c r="M272" s="188"/>
      <c r="T272" s="189"/>
      <c r="AT272" s="185" t="s">
        <v>176</v>
      </c>
      <c r="AU272" s="185" t="s">
        <v>83</v>
      </c>
      <c r="AV272" s="15" t="s">
        <v>81</v>
      </c>
      <c r="AW272" s="15" t="s">
        <v>30</v>
      </c>
      <c r="AX272" s="15" t="s">
        <v>73</v>
      </c>
      <c r="AY272" s="185" t="s">
        <v>165</v>
      </c>
    </row>
    <row r="273" spans="2:65" s="12" customFormat="1" x14ac:dyDescent="0.2">
      <c r="B273" s="153"/>
      <c r="D273" s="149" t="s">
        <v>176</v>
      </c>
      <c r="E273" s="154" t="s">
        <v>1</v>
      </c>
      <c r="F273" s="155" t="s">
        <v>1466</v>
      </c>
      <c r="H273" s="156">
        <v>1.68</v>
      </c>
      <c r="I273" s="157"/>
      <c r="L273" s="153"/>
      <c r="M273" s="158"/>
      <c r="T273" s="159"/>
      <c r="AT273" s="154" t="s">
        <v>176</v>
      </c>
      <c r="AU273" s="154" t="s">
        <v>83</v>
      </c>
      <c r="AV273" s="12" t="s">
        <v>83</v>
      </c>
      <c r="AW273" s="12" t="s">
        <v>30</v>
      </c>
      <c r="AX273" s="12" t="s">
        <v>81</v>
      </c>
      <c r="AY273" s="154" t="s">
        <v>165</v>
      </c>
    </row>
    <row r="274" spans="2:65" s="11" customFormat="1" ht="22.9" customHeight="1" x14ac:dyDescent="0.2">
      <c r="B274" s="124"/>
      <c r="D274" s="125" t="s">
        <v>72</v>
      </c>
      <c r="E274" s="134" t="s">
        <v>200</v>
      </c>
      <c r="F274" s="134" t="s">
        <v>1467</v>
      </c>
      <c r="I274" s="127"/>
      <c r="J274" s="135">
        <f>BK274</f>
        <v>0</v>
      </c>
      <c r="L274" s="124"/>
      <c r="M274" s="129"/>
      <c r="P274" s="130">
        <f>SUM(P275:P278)</f>
        <v>0</v>
      </c>
      <c r="R274" s="130">
        <f>SUM(R275:R278)</f>
        <v>1.5628464000000002</v>
      </c>
      <c r="T274" s="131">
        <f>SUM(T275:T278)</f>
        <v>1.7504999999999999</v>
      </c>
      <c r="AR274" s="125" t="s">
        <v>81</v>
      </c>
      <c r="AT274" s="132" t="s">
        <v>72</v>
      </c>
      <c r="AU274" s="132" t="s">
        <v>81</v>
      </c>
      <c r="AY274" s="125" t="s">
        <v>165</v>
      </c>
      <c r="BK274" s="133">
        <f>SUM(BK275:BK278)</f>
        <v>0</v>
      </c>
    </row>
    <row r="275" spans="2:65" s="1" customFormat="1" ht="33" customHeight="1" x14ac:dyDescent="0.2">
      <c r="B275" s="32"/>
      <c r="C275" s="136" t="s">
        <v>441</v>
      </c>
      <c r="D275" s="136" t="s">
        <v>167</v>
      </c>
      <c r="E275" s="137" t="s">
        <v>1468</v>
      </c>
      <c r="F275" s="138" t="s">
        <v>1469</v>
      </c>
      <c r="G275" s="139" t="s">
        <v>192</v>
      </c>
      <c r="H275" s="140">
        <v>23.34</v>
      </c>
      <c r="I275" s="141"/>
      <c r="J275" s="142">
        <f>ROUND(I275*H275,2)</f>
        <v>0</v>
      </c>
      <c r="K275" s="138" t="s">
        <v>1254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6.6960000000000006E-2</v>
      </c>
      <c r="R275" s="145">
        <f>Q275*H275</f>
        <v>1.5628464000000002</v>
      </c>
      <c r="S275" s="145">
        <v>7.4999999999999997E-2</v>
      </c>
      <c r="T275" s="146">
        <f>S275*H275</f>
        <v>1.7504999999999999</v>
      </c>
      <c r="AR275" s="147" t="s">
        <v>172</v>
      </c>
      <c r="AT275" s="147" t="s">
        <v>167</v>
      </c>
      <c r="AU275" s="147" t="s">
        <v>83</v>
      </c>
      <c r="AY275" s="17" t="s">
        <v>165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172</v>
      </c>
      <c r="BM275" s="147" t="s">
        <v>1470</v>
      </c>
    </row>
    <row r="276" spans="2:65" s="1" customFormat="1" ht="29.25" x14ac:dyDescent="0.2">
      <c r="B276" s="32"/>
      <c r="D276" s="149" t="s">
        <v>174</v>
      </c>
      <c r="F276" s="150" t="s">
        <v>1471</v>
      </c>
      <c r="I276" s="151"/>
      <c r="L276" s="32"/>
      <c r="M276" s="152"/>
      <c r="T276" s="56"/>
      <c r="AT276" s="17" t="s">
        <v>174</v>
      </c>
      <c r="AU276" s="17" t="s">
        <v>83</v>
      </c>
    </row>
    <row r="277" spans="2:65" s="15" customFormat="1" x14ac:dyDescent="0.2">
      <c r="B277" s="184"/>
      <c r="D277" s="149" t="s">
        <v>176</v>
      </c>
      <c r="E277" s="185" t="s">
        <v>1</v>
      </c>
      <c r="F277" s="186" t="s">
        <v>1472</v>
      </c>
      <c r="H277" s="185" t="s">
        <v>1</v>
      </c>
      <c r="I277" s="187"/>
      <c r="L277" s="184"/>
      <c r="M277" s="188"/>
      <c r="T277" s="189"/>
      <c r="AT277" s="185" t="s">
        <v>176</v>
      </c>
      <c r="AU277" s="185" t="s">
        <v>83</v>
      </c>
      <c r="AV277" s="15" t="s">
        <v>81</v>
      </c>
      <c r="AW277" s="15" t="s">
        <v>30</v>
      </c>
      <c r="AX277" s="15" t="s">
        <v>73</v>
      </c>
      <c r="AY277" s="185" t="s">
        <v>165</v>
      </c>
    </row>
    <row r="278" spans="2:65" s="12" customFormat="1" x14ac:dyDescent="0.2">
      <c r="B278" s="153"/>
      <c r="D278" s="149" t="s">
        <v>176</v>
      </c>
      <c r="E278" s="154" t="s">
        <v>1</v>
      </c>
      <c r="F278" s="155" t="s">
        <v>1473</v>
      </c>
      <c r="H278" s="156">
        <v>23.34</v>
      </c>
      <c r="I278" s="157"/>
      <c r="L278" s="153"/>
      <c r="M278" s="158"/>
      <c r="T278" s="159"/>
      <c r="AT278" s="154" t="s">
        <v>176</v>
      </c>
      <c r="AU278" s="154" t="s">
        <v>83</v>
      </c>
      <c r="AV278" s="12" t="s">
        <v>83</v>
      </c>
      <c r="AW278" s="12" t="s">
        <v>30</v>
      </c>
      <c r="AX278" s="12" t="s">
        <v>81</v>
      </c>
      <c r="AY278" s="154" t="s">
        <v>165</v>
      </c>
    </row>
    <row r="279" spans="2:65" s="11" customFormat="1" ht="22.9" customHeight="1" x14ac:dyDescent="0.2">
      <c r="B279" s="124"/>
      <c r="D279" s="125" t="s">
        <v>72</v>
      </c>
      <c r="E279" s="134" t="s">
        <v>216</v>
      </c>
      <c r="F279" s="134" t="s">
        <v>429</v>
      </c>
      <c r="I279" s="127"/>
      <c r="J279" s="135">
        <f>BK279</f>
        <v>0</v>
      </c>
      <c r="L279" s="124"/>
      <c r="M279" s="129"/>
      <c r="P279" s="130">
        <f>SUM(P280:P456)</f>
        <v>0</v>
      </c>
      <c r="R279" s="130">
        <f>SUM(R280:R456)</f>
        <v>59.546740939999999</v>
      </c>
      <c r="T279" s="131">
        <f>SUM(T280:T456)</f>
        <v>120.22809360000001</v>
      </c>
      <c r="AR279" s="125" t="s">
        <v>81</v>
      </c>
      <c r="AT279" s="132" t="s">
        <v>72</v>
      </c>
      <c r="AU279" s="132" t="s">
        <v>81</v>
      </c>
      <c r="AY279" s="125" t="s">
        <v>165</v>
      </c>
      <c r="BK279" s="133">
        <f>SUM(BK280:BK456)</f>
        <v>0</v>
      </c>
    </row>
    <row r="280" spans="2:65" s="1" customFormat="1" ht="16.5" customHeight="1" x14ac:dyDescent="0.2">
      <c r="B280" s="32"/>
      <c r="C280" s="136" t="s">
        <v>445</v>
      </c>
      <c r="D280" s="136" t="s">
        <v>167</v>
      </c>
      <c r="E280" s="137" t="s">
        <v>1474</v>
      </c>
      <c r="F280" s="138" t="s">
        <v>1475</v>
      </c>
      <c r="G280" s="139" t="s">
        <v>303</v>
      </c>
      <c r="H280" s="140">
        <v>22</v>
      </c>
      <c r="I280" s="141"/>
      <c r="J280" s="142">
        <f>ROUND(I280*H280,2)</f>
        <v>0</v>
      </c>
      <c r="K280" s="138" t="s">
        <v>1254</v>
      </c>
      <c r="L280" s="32"/>
      <c r="M280" s="143" t="s">
        <v>1</v>
      </c>
      <c r="N280" s="144" t="s">
        <v>38</v>
      </c>
      <c r="P280" s="145">
        <f>O280*H280</f>
        <v>0</v>
      </c>
      <c r="Q280" s="145">
        <v>1.17E-3</v>
      </c>
      <c r="R280" s="145">
        <f>Q280*H280</f>
        <v>2.5739999999999999E-2</v>
      </c>
      <c r="S280" s="145">
        <v>0</v>
      </c>
      <c r="T280" s="146">
        <f>S280*H280</f>
        <v>0</v>
      </c>
      <c r="AR280" s="147" t="s">
        <v>172</v>
      </c>
      <c r="AT280" s="147" t="s">
        <v>167</v>
      </c>
      <c r="AU280" s="147" t="s">
        <v>83</v>
      </c>
      <c r="AY280" s="17" t="s">
        <v>165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81</v>
      </c>
      <c r="BK280" s="148">
        <f>ROUND(I280*H280,2)</f>
        <v>0</v>
      </c>
      <c r="BL280" s="17" t="s">
        <v>172</v>
      </c>
      <c r="BM280" s="147" t="s">
        <v>1476</v>
      </c>
    </row>
    <row r="281" spans="2:65" s="1" customFormat="1" x14ac:dyDescent="0.2">
      <c r="B281" s="32"/>
      <c r="D281" s="149" t="s">
        <v>174</v>
      </c>
      <c r="F281" s="150" t="s">
        <v>1477</v>
      </c>
      <c r="I281" s="151"/>
      <c r="L281" s="32"/>
      <c r="M281" s="152"/>
      <c r="T281" s="56"/>
      <c r="AT281" s="17" t="s">
        <v>174</v>
      </c>
      <c r="AU281" s="17" t="s">
        <v>83</v>
      </c>
    </row>
    <row r="282" spans="2:65" s="15" customFormat="1" x14ac:dyDescent="0.2">
      <c r="B282" s="184"/>
      <c r="D282" s="149" t="s">
        <v>176</v>
      </c>
      <c r="E282" s="185" t="s">
        <v>1</v>
      </c>
      <c r="F282" s="186" t="s">
        <v>1478</v>
      </c>
      <c r="H282" s="185" t="s">
        <v>1</v>
      </c>
      <c r="I282" s="187"/>
      <c r="L282" s="184"/>
      <c r="M282" s="188"/>
      <c r="T282" s="189"/>
      <c r="AT282" s="185" t="s">
        <v>176</v>
      </c>
      <c r="AU282" s="185" t="s">
        <v>83</v>
      </c>
      <c r="AV282" s="15" t="s">
        <v>81</v>
      </c>
      <c r="AW282" s="15" t="s">
        <v>30</v>
      </c>
      <c r="AX282" s="15" t="s">
        <v>73</v>
      </c>
      <c r="AY282" s="185" t="s">
        <v>165</v>
      </c>
    </row>
    <row r="283" spans="2:65" s="12" customFormat="1" x14ac:dyDescent="0.2">
      <c r="B283" s="153"/>
      <c r="D283" s="149" t="s">
        <v>176</v>
      </c>
      <c r="E283" s="154" t="s">
        <v>1</v>
      </c>
      <c r="F283" s="155" t="s">
        <v>1479</v>
      </c>
      <c r="H283" s="156">
        <v>22</v>
      </c>
      <c r="I283" s="157"/>
      <c r="L283" s="153"/>
      <c r="M283" s="158"/>
      <c r="T283" s="159"/>
      <c r="AT283" s="154" t="s">
        <v>176</v>
      </c>
      <c r="AU283" s="154" t="s">
        <v>83</v>
      </c>
      <c r="AV283" s="12" t="s">
        <v>83</v>
      </c>
      <c r="AW283" s="12" t="s">
        <v>30</v>
      </c>
      <c r="AX283" s="12" t="s">
        <v>81</v>
      </c>
      <c r="AY283" s="154" t="s">
        <v>165</v>
      </c>
    </row>
    <row r="284" spans="2:65" s="1" customFormat="1" ht="24.2" customHeight="1" x14ac:dyDescent="0.2">
      <c r="B284" s="32"/>
      <c r="C284" s="167" t="s">
        <v>449</v>
      </c>
      <c r="D284" s="167" t="s">
        <v>205</v>
      </c>
      <c r="E284" s="168" t="s">
        <v>1480</v>
      </c>
      <c r="F284" s="169" t="s">
        <v>1481</v>
      </c>
      <c r="G284" s="170" t="s">
        <v>238</v>
      </c>
      <c r="H284" s="171">
        <v>0.13600000000000001</v>
      </c>
      <c r="I284" s="172"/>
      <c r="J284" s="173">
        <f>ROUND(I284*H284,2)</f>
        <v>0</v>
      </c>
      <c r="K284" s="169" t="s">
        <v>1254</v>
      </c>
      <c r="L284" s="174"/>
      <c r="M284" s="175" t="s">
        <v>1</v>
      </c>
      <c r="N284" s="176" t="s">
        <v>38</v>
      </c>
      <c r="P284" s="145">
        <f>O284*H284</f>
        <v>0</v>
      </c>
      <c r="Q284" s="145">
        <v>1</v>
      </c>
      <c r="R284" s="145">
        <f>Q284*H284</f>
        <v>0.13600000000000001</v>
      </c>
      <c r="S284" s="145">
        <v>0</v>
      </c>
      <c r="T284" s="146">
        <f>S284*H284</f>
        <v>0</v>
      </c>
      <c r="AR284" s="147" t="s">
        <v>209</v>
      </c>
      <c r="AT284" s="147" t="s">
        <v>205</v>
      </c>
      <c r="AU284" s="147" t="s">
        <v>83</v>
      </c>
      <c r="AY284" s="17" t="s">
        <v>165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172</v>
      </c>
      <c r="BM284" s="147" t="s">
        <v>1482</v>
      </c>
    </row>
    <row r="285" spans="2:65" s="1" customFormat="1" x14ac:dyDescent="0.2">
      <c r="B285" s="32"/>
      <c r="D285" s="149" t="s">
        <v>174</v>
      </c>
      <c r="F285" s="150" t="s">
        <v>1481</v>
      </c>
      <c r="I285" s="151"/>
      <c r="L285" s="32"/>
      <c r="M285" s="152"/>
      <c r="T285" s="56"/>
      <c r="AT285" s="17" t="s">
        <v>174</v>
      </c>
      <c r="AU285" s="17" t="s">
        <v>83</v>
      </c>
    </row>
    <row r="286" spans="2:65" s="12" customFormat="1" x14ac:dyDescent="0.2">
      <c r="B286" s="153"/>
      <c r="D286" s="149" t="s">
        <v>176</v>
      </c>
      <c r="E286" s="154" t="s">
        <v>1</v>
      </c>
      <c r="F286" s="155" t="s">
        <v>1483</v>
      </c>
      <c r="H286" s="156">
        <v>0.13600000000000001</v>
      </c>
      <c r="I286" s="157"/>
      <c r="L286" s="153"/>
      <c r="M286" s="158"/>
      <c r="T286" s="159"/>
      <c r="AT286" s="154" t="s">
        <v>176</v>
      </c>
      <c r="AU286" s="154" t="s">
        <v>83</v>
      </c>
      <c r="AV286" s="12" t="s">
        <v>83</v>
      </c>
      <c r="AW286" s="12" t="s">
        <v>30</v>
      </c>
      <c r="AX286" s="12" t="s">
        <v>81</v>
      </c>
      <c r="AY286" s="154" t="s">
        <v>165</v>
      </c>
    </row>
    <row r="287" spans="2:65" s="1" customFormat="1" ht="24.2" customHeight="1" x14ac:dyDescent="0.2">
      <c r="B287" s="32"/>
      <c r="C287" s="167" t="s">
        <v>456</v>
      </c>
      <c r="D287" s="167" t="s">
        <v>205</v>
      </c>
      <c r="E287" s="168" t="s">
        <v>1484</v>
      </c>
      <c r="F287" s="169" t="s">
        <v>1485</v>
      </c>
      <c r="G287" s="170" t="s">
        <v>238</v>
      </c>
      <c r="H287" s="171">
        <v>0.46500000000000002</v>
      </c>
      <c r="I287" s="172"/>
      <c r="J287" s="173">
        <f>ROUND(I287*H287,2)</f>
        <v>0</v>
      </c>
      <c r="K287" s="169" t="s">
        <v>1254</v>
      </c>
      <c r="L287" s="174"/>
      <c r="M287" s="175" t="s">
        <v>1</v>
      </c>
      <c r="N287" s="176" t="s">
        <v>38</v>
      </c>
      <c r="P287" s="145">
        <f>O287*H287</f>
        <v>0</v>
      </c>
      <c r="Q287" s="145">
        <v>1</v>
      </c>
      <c r="R287" s="145">
        <f>Q287*H287</f>
        <v>0.46500000000000002</v>
      </c>
      <c r="S287" s="145">
        <v>0</v>
      </c>
      <c r="T287" s="146">
        <f>S287*H287</f>
        <v>0</v>
      </c>
      <c r="AR287" s="147" t="s">
        <v>209</v>
      </c>
      <c r="AT287" s="147" t="s">
        <v>205</v>
      </c>
      <c r="AU287" s="147" t="s">
        <v>83</v>
      </c>
      <c r="AY287" s="17" t="s">
        <v>165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81</v>
      </c>
      <c r="BK287" s="148">
        <f>ROUND(I287*H287,2)</f>
        <v>0</v>
      </c>
      <c r="BL287" s="17" t="s">
        <v>172</v>
      </c>
      <c r="BM287" s="147" t="s">
        <v>1486</v>
      </c>
    </row>
    <row r="288" spans="2:65" s="1" customFormat="1" x14ac:dyDescent="0.2">
      <c r="B288" s="32"/>
      <c r="D288" s="149" t="s">
        <v>174</v>
      </c>
      <c r="F288" s="150" t="s">
        <v>1485</v>
      </c>
      <c r="I288" s="151"/>
      <c r="L288" s="32"/>
      <c r="M288" s="152"/>
      <c r="T288" s="56"/>
      <c r="AT288" s="17" t="s">
        <v>174</v>
      </c>
      <c r="AU288" s="17" t="s">
        <v>83</v>
      </c>
    </row>
    <row r="289" spans="2:65" s="12" customFormat="1" x14ac:dyDescent="0.2">
      <c r="B289" s="153"/>
      <c r="D289" s="149" t="s">
        <v>176</v>
      </c>
      <c r="E289" s="154" t="s">
        <v>1</v>
      </c>
      <c r="F289" s="155" t="s">
        <v>1487</v>
      </c>
      <c r="H289" s="156">
        <v>0.46500000000000002</v>
      </c>
      <c r="I289" s="157"/>
      <c r="L289" s="153"/>
      <c r="M289" s="158"/>
      <c r="T289" s="159"/>
      <c r="AT289" s="154" t="s">
        <v>176</v>
      </c>
      <c r="AU289" s="154" t="s">
        <v>83</v>
      </c>
      <c r="AV289" s="12" t="s">
        <v>83</v>
      </c>
      <c r="AW289" s="12" t="s">
        <v>30</v>
      </c>
      <c r="AX289" s="12" t="s">
        <v>81</v>
      </c>
      <c r="AY289" s="154" t="s">
        <v>165</v>
      </c>
    </row>
    <row r="290" spans="2:65" s="1" customFormat="1" ht="21.75" customHeight="1" x14ac:dyDescent="0.2">
      <c r="B290" s="32"/>
      <c r="C290" s="167" t="s">
        <v>463</v>
      </c>
      <c r="D290" s="167" t="s">
        <v>205</v>
      </c>
      <c r="E290" s="168" t="s">
        <v>1488</v>
      </c>
      <c r="F290" s="169" t="s">
        <v>1489</v>
      </c>
      <c r="G290" s="170" t="s">
        <v>238</v>
      </c>
      <c r="H290" s="171">
        <v>0.09</v>
      </c>
      <c r="I290" s="172"/>
      <c r="J290" s="173">
        <f>ROUND(I290*H290,2)</f>
        <v>0</v>
      </c>
      <c r="K290" s="169" t="s">
        <v>1254</v>
      </c>
      <c r="L290" s="174"/>
      <c r="M290" s="175" t="s">
        <v>1</v>
      </c>
      <c r="N290" s="176" t="s">
        <v>38</v>
      </c>
      <c r="P290" s="145">
        <f>O290*H290</f>
        <v>0</v>
      </c>
      <c r="Q290" s="145">
        <v>1</v>
      </c>
      <c r="R290" s="145">
        <f>Q290*H290</f>
        <v>0.09</v>
      </c>
      <c r="S290" s="145">
        <v>0</v>
      </c>
      <c r="T290" s="146">
        <f>S290*H290</f>
        <v>0</v>
      </c>
      <c r="AR290" s="147" t="s">
        <v>209</v>
      </c>
      <c r="AT290" s="147" t="s">
        <v>205</v>
      </c>
      <c r="AU290" s="147" t="s">
        <v>83</v>
      </c>
      <c r="AY290" s="17" t="s">
        <v>165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81</v>
      </c>
      <c r="BK290" s="148">
        <f>ROUND(I290*H290,2)</f>
        <v>0</v>
      </c>
      <c r="BL290" s="17" t="s">
        <v>172</v>
      </c>
      <c r="BM290" s="147" t="s">
        <v>1490</v>
      </c>
    </row>
    <row r="291" spans="2:65" s="1" customFormat="1" x14ac:dyDescent="0.2">
      <c r="B291" s="32"/>
      <c r="D291" s="149" t="s">
        <v>174</v>
      </c>
      <c r="F291" s="150" t="s">
        <v>1489</v>
      </c>
      <c r="I291" s="151"/>
      <c r="L291" s="32"/>
      <c r="M291" s="152"/>
      <c r="T291" s="56"/>
      <c r="AT291" s="17" t="s">
        <v>174</v>
      </c>
      <c r="AU291" s="17" t="s">
        <v>83</v>
      </c>
    </row>
    <row r="292" spans="2:65" s="12" customFormat="1" x14ac:dyDescent="0.2">
      <c r="B292" s="153"/>
      <c r="D292" s="149" t="s">
        <v>176</v>
      </c>
      <c r="E292" s="154" t="s">
        <v>1</v>
      </c>
      <c r="F292" s="155" t="s">
        <v>1491</v>
      </c>
      <c r="H292" s="156">
        <v>0.09</v>
      </c>
      <c r="I292" s="157"/>
      <c r="L292" s="153"/>
      <c r="M292" s="158"/>
      <c r="T292" s="159"/>
      <c r="AT292" s="154" t="s">
        <v>176</v>
      </c>
      <c r="AU292" s="154" t="s">
        <v>83</v>
      </c>
      <c r="AV292" s="12" t="s">
        <v>83</v>
      </c>
      <c r="AW292" s="12" t="s">
        <v>30</v>
      </c>
      <c r="AX292" s="12" t="s">
        <v>81</v>
      </c>
      <c r="AY292" s="154" t="s">
        <v>165</v>
      </c>
    </row>
    <row r="293" spans="2:65" s="1" customFormat="1" ht="16.5" customHeight="1" x14ac:dyDescent="0.2">
      <c r="B293" s="32"/>
      <c r="C293" s="136" t="s">
        <v>468</v>
      </c>
      <c r="D293" s="136" t="s">
        <v>167</v>
      </c>
      <c r="E293" s="137" t="s">
        <v>1492</v>
      </c>
      <c r="F293" s="138" t="s">
        <v>1493</v>
      </c>
      <c r="G293" s="139" t="s">
        <v>303</v>
      </c>
      <c r="H293" s="140">
        <v>22</v>
      </c>
      <c r="I293" s="141"/>
      <c r="J293" s="142">
        <f>ROUND(I293*H293,2)</f>
        <v>0</v>
      </c>
      <c r="K293" s="138" t="s">
        <v>1254</v>
      </c>
      <c r="L293" s="32"/>
      <c r="M293" s="143" t="s">
        <v>1</v>
      </c>
      <c r="N293" s="144" t="s">
        <v>38</v>
      </c>
      <c r="P293" s="145">
        <f>O293*H293</f>
        <v>0</v>
      </c>
      <c r="Q293" s="145">
        <v>5.8E-4</v>
      </c>
      <c r="R293" s="145">
        <f>Q293*H293</f>
        <v>1.2760000000000001E-2</v>
      </c>
      <c r="S293" s="145">
        <v>0</v>
      </c>
      <c r="T293" s="146">
        <f>S293*H293</f>
        <v>0</v>
      </c>
      <c r="AR293" s="147" t="s">
        <v>172</v>
      </c>
      <c r="AT293" s="147" t="s">
        <v>167</v>
      </c>
      <c r="AU293" s="147" t="s">
        <v>83</v>
      </c>
      <c r="AY293" s="17" t="s">
        <v>165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81</v>
      </c>
      <c r="BK293" s="148">
        <f>ROUND(I293*H293,2)</f>
        <v>0</v>
      </c>
      <c r="BL293" s="17" t="s">
        <v>172</v>
      </c>
      <c r="BM293" s="147" t="s">
        <v>1494</v>
      </c>
    </row>
    <row r="294" spans="2:65" s="1" customFormat="1" x14ac:dyDescent="0.2">
      <c r="B294" s="32"/>
      <c r="D294" s="149" t="s">
        <v>174</v>
      </c>
      <c r="F294" s="150" t="s">
        <v>1495</v>
      </c>
      <c r="I294" s="151"/>
      <c r="L294" s="32"/>
      <c r="M294" s="152"/>
      <c r="T294" s="56"/>
      <c r="AT294" s="17" t="s">
        <v>174</v>
      </c>
      <c r="AU294" s="17" t="s">
        <v>83</v>
      </c>
    </row>
    <row r="295" spans="2:65" s="15" customFormat="1" x14ac:dyDescent="0.2">
      <c r="B295" s="184"/>
      <c r="D295" s="149" t="s">
        <v>176</v>
      </c>
      <c r="E295" s="185" t="s">
        <v>1</v>
      </c>
      <c r="F295" s="186" t="s">
        <v>1496</v>
      </c>
      <c r="H295" s="185" t="s">
        <v>1</v>
      </c>
      <c r="I295" s="187"/>
      <c r="L295" s="184"/>
      <c r="M295" s="188"/>
      <c r="T295" s="189"/>
      <c r="AT295" s="185" t="s">
        <v>176</v>
      </c>
      <c r="AU295" s="185" t="s">
        <v>83</v>
      </c>
      <c r="AV295" s="15" t="s">
        <v>81</v>
      </c>
      <c r="AW295" s="15" t="s">
        <v>30</v>
      </c>
      <c r="AX295" s="15" t="s">
        <v>73</v>
      </c>
      <c r="AY295" s="185" t="s">
        <v>165</v>
      </c>
    </row>
    <row r="296" spans="2:65" s="12" customFormat="1" x14ac:dyDescent="0.2">
      <c r="B296" s="153"/>
      <c r="D296" s="149" t="s">
        <v>176</v>
      </c>
      <c r="E296" s="154" t="s">
        <v>1</v>
      </c>
      <c r="F296" s="155" t="s">
        <v>1479</v>
      </c>
      <c r="H296" s="156">
        <v>22</v>
      </c>
      <c r="I296" s="157"/>
      <c r="L296" s="153"/>
      <c r="M296" s="158"/>
      <c r="T296" s="159"/>
      <c r="AT296" s="154" t="s">
        <v>176</v>
      </c>
      <c r="AU296" s="154" t="s">
        <v>83</v>
      </c>
      <c r="AV296" s="12" t="s">
        <v>83</v>
      </c>
      <c r="AW296" s="12" t="s">
        <v>30</v>
      </c>
      <c r="AX296" s="12" t="s">
        <v>81</v>
      </c>
      <c r="AY296" s="154" t="s">
        <v>165</v>
      </c>
    </row>
    <row r="297" spans="2:65" s="1" customFormat="1" ht="24.2" customHeight="1" x14ac:dyDescent="0.2">
      <c r="B297" s="32"/>
      <c r="C297" s="136" t="s">
        <v>473</v>
      </c>
      <c r="D297" s="136" t="s">
        <v>167</v>
      </c>
      <c r="E297" s="137" t="s">
        <v>1497</v>
      </c>
      <c r="F297" s="138" t="s">
        <v>1498</v>
      </c>
      <c r="G297" s="139" t="s">
        <v>317</v>
      </c>
      <c r="H297" s="140">
        <v>1</v>
      </c>
      <c r="I297" s="141"/>
      <c r="J297" s="142">
        <f>ROUND(I297*H297,2)</f>
        <v>0</v>
      </c>
      <c r="K297" s="138" t="s">
        <v>1254</v>
      </c>
      <c r="L297" s="32"/>
      <c r="M297" s="143" t="s">
        <v>1</v>
      </c>
      <c r="N297" s="144" t="s">
        <v>38</v>
      </c>
      <c r="P297" s="145">
        <f>O297*H297</f>
        <v>0</v>
      </c>
      <c r="Q297" s="145">
        <v>6.4900000000000001E-3</v>
      </c>
      <c r="R297" s="145">
        <f>Q297*H297</f>
        <v>6.4900000000000001E-3</v>
      </c>
      <c r="S297" s="145">
        <v>0</v>
      </c>
      <c r="T297" s="146">
        <f>S297*H297</f>
        <v>0</v>
      </c>
      <c r="AR297" s="147" t="s">
        <v>172</v>
      </c>
      <c r="AT297" s="147" t="s">
        <v>167</v>
      </c>
      <c r="AU297" s="147" t="s">
        <v>83</v>
      </c>
      <c r="AY297" s="17" t="s">
        <v>165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81</v>
      </c>
      <c r="BK297" s="148">
        <f>ROUND(I297*H297,2)</f>
        <v>0</v>
      </c>
      <c r="BL297" s="17" t="s">
        <v>172</v>
      </c>
      <c r="BM297" s="147" t="s">
        <v>1499</v>
      </c>
    </row>
    <row r="298" spans="2:65" s="1" customFormat="1" ht="19.5" x14ac:dyDescent="0.2">
      <c r="B298" s="32"/>
      <c r="D298" s="149" t="s">
        <v>174</v>
      </c>
      <c r="F298" s="150" t="s">
        <v>1500</v>
      </c>
      <c r="I298" s="151"/>
      <c r="L298" s="32"/>
      <c r="M298" s="152"/>
      <c r="T298" s="56"/>
      <c r="AT298" s="17" t="s">
        <v>174</v>
      </c>
      <c r="AU298" s="17" t="s">
        <v>83</v>
      </c>
    </row>
    <row r="299" spans="2:65" s="1" customFormat="1" ht="24.2" customHeight="1" x14ac:dyDescent="0.2">
      <c r="B299" s="32"/>
      <c r="C299" s="136" t="s">
        <v>477</v>
      </c>
      <c r="D299" s="136" t="s">
        <v>167</v>
      </c>
      <c r="E299" s="137" t="s">
        <v>1501</v>
      </c>
      <c r="F299" s="138" t="s">
        <v>1502</v>
      </c>
      <c r="G299" s="139" t="s">
        <v>192</v>
      </c>
      <c r="H299" s="140">
        <v>50</v>
      </c>
      <c r="I299" s="141"/>
      <c r="J299" s="142">
        <f>ROUND(I299*H299,2)</f>
        <v>0</v>
      </c>
      <c r="K299" s="138" t="s">
        <v>1254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0</v>
      </c>
      <c r="R299" s="145">
        <f>Q299*H299</f>
        <v>0</v>
      </c>
      <c r="S299" s="145">
        <v>5.0000000000000001E-4</v>
      </c>
      <c r="T299" s="146">
        <f>S299*H299</f>
        <v>2.5000000000000001E-2</v>
      </c>
      <c r="AR299" s="147" t="s">
        <v>172</v>
      </c>
      <c r="AT299" s="147" t="s">
        <v>167</v>
      </c>
      <c r="AU299" s="147" t="s">
        <v>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1503</v>
      </c>
    </row>
    <row r="300" spans="2:65" s="1" customFormat="1" ht="19.5" x14ac:dyDescent="0.2">
      <c r="B300" s="32"/>
      <c r="D300" s="149" t="s">
        <v>174</v>
      </c>
      <c r="F300" s="150" t="s">
        <v>1504</v>
      </c>
      <c r="I300" s="151"/>
      <c r="L300" s="32"/>
      <c r="M300" s="152"/>
      <c r="T300" s="56"/>
      <c r="AT300" s="17" t="s">
        <v>174</v>
      </c>
      <c r="AU300" s="17" t="s">
        <v>83</v>
      </c>
    </row>
    <row r="301" spans="2:65" s="15" customFormat="1" x14ac:dyDescent="0.2">
      <c r="B301" s="184"/>
      <c r="D301" s="149" t="s">
        <v>176</v>
      </c>
      <c r="E301" s="185" t="s">
        <v>1</v>
      </c>
      <c r="F301" s="186" t="s">
        <v>1505</v>
      </c>
      <c r="H301" s="185" t="s">
        <v>1</v>
      </c>
      <c r="I301" s="187"/>
      <c r="L301" s="184"/>
      <c r="M301" s="188"/>
      <c r="T301" s="189"/>
      <c r="AT301" s="185" t="s">
        <v>176</v>
      </c>
      <c r="AU301" s="185" t="s">
        <v>83</v>
      </c>
      <c r="AV301" s="15" t="s">
        <v>81</v>
      </c>
      <c r="AW301" s="15" t="s">
        <v>30</v>
      </c>
      <c r="AX301" s="15" t="s">
        <v>73</v>
      </c>
      <c r="AY301" s="185" t="s">
        <v>165</v>
      </c>
    </row>
    <row r="302" spans="2:65" s="12" customFormat="1" x14ac:dyDescent="0.2">
      <c r="B302" s="153"/>
      <c r="D302" s="149" t="s">
        <v>176</v>
      </c>
      <c r="E302" s="154" t="s">
        <v>1</v>
      </c>
      <c r="F302" s="155" t="s">
        <v>477</v>
      </c>
      <c r="H302" s="156">
        <v>50</v>
      </c>
      <c r="I302" s="157"/>
      <c r="L302" s="153"/>
      <c r="M302" s="158"/>
      <c r="T302" s="159"/>
      <c r="AT302" s="154" t="s">
        <v>176</v>
      </c>
      <c r="AU302" s="154" t="s">
        <v>83</v>
      </c>
      <c r="AV302" s="12" t="s">
        <v>83</v>
      </c>
      <c r="AW302" s="12" t="s">
        <v>30</v>
      </c>
      <c r="AX302" s="12" t="s">
        <v>81</v>
      </c>
      <c r="AY302" s="154" t="s">
        <v>165</v>
      </c>
    </row>
    <row r="303" spans="2:65" s="1" customFormat="1" ht="24.2" customHeight="1" x14ac:dyDescent="0.2">
      <c r="B303" s="32"/>
      <c r="C303" s="136" t="s">
        <v>484</v>
      </c>
      <c r="D303" s="136" t="s">
        <v>167</v>
      </c>
      <c r="E303" s="137" t="s">
        <v>1506</v>
      </c>
      <c r="F303" s="138" t="s">
        <v>1507</v>
      </c>
      <c r="G303" s="139" t="s">
        <v>170</v>
      </c>
      <c r="H303" s="140">
        <v>161.28</v>
      </c>
      <c r="I303" s="141"/>
      <c r="J303" s="142">
        <f>ROUND(I303*H303,2)</f>
        <v>0</v>
      </c>
      <c r="K303" s="138" t="s">
        <v>1254</v>
      </c>
      <c r="L303" s="32"/>
      <c r="M303" s="143" t="s">
        <v>1</v>
      </c>
      <c r="N303" s="144" t="s">
        <v>38</v>
      </c>
      <c r="P303" s="145">
        <f>O303*H303</f>
        <v>0</v>
      </c>
      <c r="Q303" s="145">
        <v>0</v>
      </c>
      <c r="R303" s="145">
        <f>Q303*H303</f>
        <v>0</v>
      </c>
      <c r="S303" s="145">
        <v>0</v>
      </c>
      <c r="T303" s="146">
        <f>S303*H303</f>
        <v>0</v>
      </c>
      <c r="AR303" s="147" t="s">
        <v>172</v>
      </c>
      <c r="AT303" s="147" t="s">
        <v>167</v>
      </c>
      <c r="AU303" s="147" t="s">
        <v>83</v>
      </c>
      <c r="AY303" s="17" t="s">
        <v>165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7" t="s">
        <v>81</v>
      </c>
      <c r="BK303" s="148">
        <f>ROUND(I303*H303,2)</f>
        <v>0</v>
      </c>
      <c r="BL303" s="17" t="s">
        <v>172</v>
      </c>
      <c r="BM303" s="147" t="s">
        <v>1508</v>
      </c>
    </row>
    <row r="304" spans="2:65" s="1" customFormat="1" ht="19.5" x14ac:dyDescent="0.2">
      <c r="B304" s="32"/>
      <c r="D304" s="149" t="s">
        <v>174</v>
      </c>
      <c r="F304" s="150" t="s">
        <v>1509</v>
      </c>
      <c r="I304" s="151"/>
      <c r="L304" s="32"/>
      <c r="M304" s="152"/>
      <c r="T304" s="56"/>
      <c r="AT304" s="17" t="s">
        <v>174</v>
      </c>
      <c r="AU304" s="17" t="s">
        <v>83</v>
      </c>
    </row>
    <row r="305" spans="2:65" s="15" customFormat="1" x14ac:dyDescent="0.2">
      <c r="B305" s="184"/>
      <c r="D305" s="149" t="s">
        <v>176</v>
      </c>
      <c r="E305" s="185" t="s">
        <v>1</v>
      </c>
      <c r="F305" s="186" t="s">
        <v>1510</v>
      </c>
      <c r="H305" s="185" t="s">
        <v>1</v>
      </c>
      <c r="I305" s="187"/>
      <c r="L305" s="184"/>
      <c r="M305" s="188"/>
      <c r="T305" s="189"/>
      <c r="AT305" s="185" t="s">
        <v>176</v>
      </c>
      <c r="AU305" s="185" t="s">
        <v>83</v>
      </c>
      <c r="AV305" s="15" t="s">
        <v>81</v>
      </c>
      <c r="AW305" s="15" t="s">
        <v>30</v>
      </c>
      <c r="AX305" s="15" t="s">
        <v>73</v>
      </c>
      <c r="AY305" s="185" t="s">
        <v>165</v>
      </c>
    </row>
    <row r="306" spans="2:65" s="12" customFormat="1" x14ac:dyDescent="0.2">
      <c r="B306" s="153"/>
      <c r="D306" s="149" t="s">
        <v>176</v>
      </c>
      <c r="E306" s="154" t="s">
        <v>1</v>
      </c>
      <c r="F306" s="155" t="s">
        <v>1511</v>
      </c>
      <c r="H306" s="156">
        <v>102.4</v>
      </c>
      <c r="I306" s="157"/>
      <c r="L306" s="153"/>
      <c r="M306" s="158"/>
      <c r="T306" s="159"/>
      <c r="AT306" s="154" t="s">
        <v>176</v>
      </c>
      <c r="AU306" s="154" t="s">
        <v>83</v>
      </c>
      <c r="AV306" s="12" t="s">
        <v>83</v>
      </c>
      <c r="AW306" s="12" t="s">
        <v>30</v>
      </c>
      <c r="AX306" s="12" t="s">
        <v>73</v>
      </c>
      <c r="AY306" s="154" t="s">
        <v>165</v>
      </c>
    </row>
    <row r="307" spans="2:65" s="15" customFormat="1" x14ac:dyDescent="0.2">
      <c r="B307" s="184"/>
      <c r="D307" s="149" t="s">
        <v>176</v>
      </c>
      <c r="E307" s="185" t="s">
        <v>1</v>
      </c>
      <c r="F307" s="186" t="s">
        <v>1512</v>
      </c>
      <c r="H307" s="185" t="s">
        <v>1</v>
      </c>
      <c r="I307" s="187"/>
      <c r="L307" s="184"/>
      <c r="M307" s="188"/>
      <c r="T307" s="189"/>
      <c r="AT307" s="185" t="s">
        <v>176</v>
      </c>
      <c r="AU307" s="185" t="s">
        <v>83</v>
      </c>
      <c r="AV307" s="15" t="s">
        <v>81</v>
      </c>
      <c r="AW307" s="15" t="s">
        <v>30</v>
      </c>
      <c r="AX307" s="15" t="s">
        <v>73</v>
      </c>
      <c r="AY307" s="185" t="s">
        <v>165</v>
      </c>
    </row>
    <row r="308" spans="2:65" s="12" customFormat="1" x14ac:dyDescent="0.2">
      <c r="B308" s="153"/>
      <c r="D308" s="149" t="s">
        <v>176</v>
      </c>
      <c r="E308" s="154" t="s">
        <v>1</v>
      </c>
      <c r="F308" s="155" t="s">
        <v>1513</v>
      </c>
      <c r="H308" s="156">
        <v>58.88</v>
      </c>
      <c r="I308" s="157"/>
      <c r="L308" s="153"/>
      <c r="M308" s="158"/>
      <c r="T308" s="159"/>
      <c r="AT308" s="154" t="s">
        <v>176</v>
      </c>
      <c r="AU308" s="154" t="s">
        <v>83</v>
      </c>
      <c r="AV308" s="12" t="s">
        <v>83</v>
      </c>
      <c r="AW308" s="12" t="s">
        <v>30</v>
      </c>
      <c r="AX308" s="12" t="s">
        <v>73</v>
      </c>
      <c r="AY308" s="154" t="s">
        <v>165</v>
      </c>
    </row>
    <row r="309" spans="2:65" s="13" customFormat="1" x14ac:dyDescent="0.2">
      <c r="B309" s="160"/>
      <c r="D309" s="149" t="s">
        <v>176</v>
      </c>
      <c r="E309" s="161" t="s">
        <v>1</v>
      </c>
      <c r="F309" s="162" t="s">
        <v>189</v>
      </c>
      <c r="H309" s="163">
        <v>161.28</v>
      </c>
      <c r="I309" s="164"/>
      <c r="L309" s="160"/>
      <c r="M309" s="165"/>
      <c r="T309" s="166"/>
      <c r="AT309" s="161" t="s">
        <v>176</v>
      </c>
      <c r="AU309" s="161" t="s">
        <v>83</v>
      </c>
      <c r="AV309" s="13" t="s">
        <v>172</v>
      </c>
      <c r="AW309" s="13" t="s">
        <v>30</v>
      </c>
      <c r="AX309" s="13" t="s">
        <v>81</v>
      </c>
      <c r="AY309" s="161" t="s">
        <v>165</v>
      </c>
    </row>
    <row r="310" spans="2:65" s="1" customFormat="1" ht="37.9" customHeight="1" x14ac:dyDescent="0.2">
      <c r="B310" s="32"/>
      <c r="C310" s="136" t="s">
        <v>488</v>
      </c>
      <c r="D310" s="136" t="s">
        <v>167</v>
      </c>
      <c r="E310" s="137" t="s">
        <v>1514</v>
      </c>
      <c r="F310" s="138" t="s">
        <v>1515</v>
      </c>
      <c r="G310" s="139" t="s">
        <v>170</v>
      </c>
      <c r="H310" s="140">
        <v>9676.7999999999993</v>
      </c>
      <c r="I310" s="141"/>
      <c r="J310" s="142">
        <f>ROUND(I310*H310,2)</f>
        <v>0</v>
      </c>
      <c r="K310" s="138" t="s">
        <v>1254</v>
      </c>
      <c r="L310" s="32"/>
      <c r="M310" s="143" t="s">
        <v>1</v>
      </c>
      <c r="N310" s="144" t="s">
        <v>38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172</v>
      </c>
      <c r="AT310" s="147" t="s">
        <v>167</v>
      </c>
      <c r="AU310" s="147" t="s">
        <v>83</v>
      </c>
      <c r="AY310" s="17" t="s">
        <v>165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81</v>
      </c>
      <c r="BK310" s="148">
        <f>ROUND(I310*H310,2)</f>
        <v>0</v>
      </c>
      <c r="BL310" s="17" t="s">
        <v>172</v>
      </c>
      <c r="BM310" s="147" t="s">
        <v>1516</v>
      </c>
    </row>
    <row r="311" spans="2:65" s="1" customFormat="1" ht="29.25" x14ac:dyDescent="0.2">
      <c r="B311" s="32"/>
      <c r="D311" s="149" t="s">
        <v>174</v>
      </c>
      <c r="F311" s="150" t="s">
        <v>1517</v>
      </c>
      <c r="I311" s="151"/>
      <c r="L311" s="32"/>
      <c r="M311" s="152"/>
      <c r="T311" s="56"/>
      <c r="AT311" s="17" t="s">
        <v>174</v>
      </c>
      <c r="AU311" s="17" t="s">
        <v>83</v>
      </c>
    </row>
    <row r="312" spans="2:65" s="15" customFormat="1" x14ac:dyDescent="0.2">
      <c r="B312" s="184"/>
      <c r="D312" s="149" t="s">
        <v>176</v>
      </c>
      <c r="E312" s="185" t="s">
        <v>1</v>
      </c>
      <c r="F312" s="186" t="s">
        <v>1518</v>
      </c>
      <c r="H312" s="185" t="s">
        <v>1</v>
      </c>
      <c r="I312" s="187"/>
      <c r="L312" s="184"/>
      <c r="M312" s="188"/>
      <c r="T312" s="189"/>
      <c r="AT312" s="185" t="s">
        <v>176</v>
      </c>
      <c r="AU312" s="185" t="s">
        <v>83</v>
      </c>
      <c r="AV312" s="15" t="s">
        <v>81</v>
      </c>
      <c r="AW312" s="15" t="s">
        <v>30</v>
      </c>
      <c r="AX312" s="15" t="s">
        <v>73</v>
      </c>
      <c r="AY312" s="185" t="s">
        <v>165</v>
      </c>
    </row>
    <row r="313" spans="2:65" s="12" customFormat="1" x14ac:dyDescent="0.2">
      <c r="B313" s="153"/>
      <c r="D313" s="149" t="s">
        <v>176</v>
      </c>
      <c r="E313" s="154" t="s">
        <v>1</v>
      </c>
      <c r="F313" s="155" t="s">
        <v>1519</v>
      </c>
      <c r="H313" s="156">
        <v>9676.7999999999993</v>
      </c>
      <c r="I313" s="157"/>
      <c r="L313" s="153"/>
      <c r="M313" s="158"/>
      <c r="T313" s="159"/>
      <c r="AT313" s="154" t="s">
        <v>176</v>
      </c>
      <c r="AU313" s="154" t="s">
        <v>83</v>
      </c>
      <c r="AV313" s="12" t="s">
        <v>83</v>
      </c>
      <c r="AW313" s="12" t="s">
        <v>30</v>
      </c>
      <c r="AX313" s="12" t="s">
        <v>81</v>
      </c>
      <c r="AY313" s="154" t="s">
        <v>165</v>
      </c>
    </row>
    <row r="314" spans="2:65" s="1" customFormat="1" ht="33" customHeight="1" x14ac:dyDescent="0.2">
      <c r="B314" s="32"/>
      <c r="C314" s="136" t="s">
        <v>493</v>
      </c>
      <c r="D314" s="136" t="s">
        <v>167</v>
      </c>
      <c r="E314" s="137" t="s">
        <v>1520</v>
      </c>
      <c r="F314" s="138" t="s">
        <v>1521</v>
      </c>
      <c r="G314" s="139" t="s">
        <v>170</v>
      </c>
      <c r="H314" s="140">
        <v>161.28</v>
      </c>
      <c r="I314" s="141"/>
      <c r="J314" s="142">
        <f>ROUND(I314*H314,2)</f>
        <v>0</v>
      </c>
      <c r="K314" s="138" t="s">
        <v>1254</v>
      </c>
      <c r="L314" s="32"/>
      <c r="M314" s="143" t="s">
        <v>1</v>
      </c>
      <c r="N314" s="144" t="s">
        <v>38</v>
      </c>
      <c r="P314" s="145">
        <f>O314*H314</f>
        <v>0</v>
      </c>
      <c r="Q314" s="145">
        <v>0</v>
      </c>
      <c r="R314" s="145">
        <f>Q314*H314</f>
        <v>0</v>
      </c>
      <c r="S314" s="145">
        <v>0</v>
      </c>
      <c r="T314" s="146">
        <f>S314*H314</f>
        <v>0</v>
      </c>
      <c r="AR314" s="147" t="s">
        <v>172</v>
      </c>
      <c r="AT314" s="147" t="s">
        <v>167</v>
      </c>
      <c r="AU314" s="147" t="s">
        <v>83</v>
      </c>
      <c r="AY314" s="17" t="s">
        <v>165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81</v>
      </c>
      <c r="BK314" s="148">
        <f>ROUND(I314*H314,2)</f>
        <v>0</v>
      </c>
      <c r="BL314" s="17" t="s">
        <v>172</v>
      </c>
      <c r="BM314" s="147" t="s">
        <v>1522</v>
      </c>
    </row>
    <row r="315" spans="2:65" s="1" customFormat="1" ht="19.5" x14ac:dyDescent="0.2">
      <c r="B315" s="32"/>
      <c r="D315" s="149" t="s">
        <v>174</v>
      </c>
      <c r="F315" s="150" t="s">
        <v>1523</v>
      </c>
      <c r="I315" s="151"/>
      <c r="L315" s="32"/>
      <c r="M315" s="152"/>
      <c r="T315" s="56"/>
      <c r="AT315" s="17" t="s">
        <v>174</v>
      </c>
      <c r="AU315" s="17" t="s">
        <v>83</v>
      </c>
    </row>
    <row r="316" spans="2:65" s="1" customFormat="1" ht="24.2" customHeight="1" x14ac:dyDescent="0.2">
      <c r="B316" s="32"/>
      <c r="C316" s="136" t="s">
        <v>499</v>
      </c>
      <c r="D316" s="136" t="s">
        <v>167</v>
      </c>
      <c r="E316" s="137" t="s">
        <v>1524</v>
      </c>
      <c r="F316" s="138" t="s">
        <v>1525</v>
      </c>
      <c r="G316" s="139" t="s">
        <v>170</v>
      </c>
      <c r="H316" s="140">
        <v>41.183999999999997</v>
      </c>
      <c r="I316" s="141"/>
      <c r="J316" s="142">
        <f>ROUND(I316*H316,2)</f>
        <v>0</v>
      </c>
      <c r="K316" s="138" t="s">
        <v>1254</v>
      </c>
      <c r="L316" s="32"/>
      <c r="M316" s="143" t="s">
        <v>1</v>
      </c>
      <c r="N316" s="144" t="s">
        <v>38</v>
      </c>
      <c r="P316" s="145">
        <f>O316*H316</f>
        <v>0</v>
      </c>
      <c r="Q316" s="145">
        <v>8.8000000000000003E-4</v>
      </c>
      <c r="R316" s="145">
        <f>Q316*H316</f>
        <v>3.6241919999999997E-2</v>
      </c>
      <c r="S316" s="145">
        <v>0</v>
      </c>
      <c r="T316" s="146">
        <f>S316*H316</f>
        <v>0</v>
      </c>
      <c r="AR316" s="147" t="s">
        <v>172</v>
      </c>
      <c r="AT316" s="147" t="s">
        <v>167</v>
      </c>
      <c r="AU316" s="147" t="s">
        <v>83</v>
      </c>
      <c r="AY316" s="17" t="s">
        <v>165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81</v>
      </c>
      <c r="BK316" s="148">
        <f>ROUND(I316*H316,2)</f>
        <v>0</v>
      </c>
      <c r="BL316" s="17" t="s">
        <v>172</v>
      </c>
      <c r="BM316" s="147" t="s">
        <v>1526</v>
      </c>
    </row>
    <row r="317" spans="2:65" s="1" customFormat="1" ht="19.5" x14ac:dyDescent="0.2">
      <c r="B317" s="32"/>
      <c r="D317" s="149" t="s">
        <v>174</v>
      </c>
      <c r="F317" s="150" t="s">
        <v>1527</v>
      </c>
      <c r="I317" s="151"/>
      <c r="L317" s="32"/>
      <c r="M317" s="152"/>
      <c r="T317" s="56"/>
      <c r="AT317" s="17" t="s">
        <v>174</v>
      </c>
      <c r="AU317" s="17" t="s">
        <v>83</v>
      </c>
    </row>
    <row r="318" spans="2:65" s="15" customFormat="1" x14ac:dyDescent="0.2">
      <c r="B318" s="184"/>
      <c r="D318" s="149" t="s">
        <v>176</v>
      </c>
      <c r="E318" s="185" t="s">
        <v>1</v>
      </c>
      <c r="F318" s="186" t="s">
        <v>1528</v>
      </c>
      <c r="H318" s="185" t="s">
        <v>1</v>
      </c>
      <c r="I318" s="187"/>
      <c r="L318" s="184"/>
      <c r="M318" s="188"/>
      <c r="T318" s="189"/>
      <c r="AT318" s="185" t="s">
        <v>176</v>
      </c>
      <c r="AU318" s="185" t="s">
        <v>83</v>
      </c>
      <c r="AV318" s="15" t="s">
        <v>81</v>
      </c>
      <c r="AW318" s="15" t="s">
        <v>30</v>
      </c>
      <c r="AX318" s="15" t="s">
        <v>73</v>
      </c>
      <c r="AY318" s="185" t="s">
        <v>165</v>
      </c>
    </row>
    <row r="319" spans="2:65" s="12" customFormat="1" x14ac:dyDescent="0.2">
      <c r="B319" s="153"/>
      <c r="D319" s="149" t="s">
        <v>176</v>
      </c>
      <c r="E319" s="154" t="s">
        <v>1</v>
      </c>
      <c r="F319" s="155" t="s">
        <v>1529</v>
      </c>
      <c r="H319" s="156">
        <v>41.183999999999997</v>
      </c>
      <c r="I319" s="157"/>
      <c r="L319" s="153"/>
      <c r="M319" s="158"/>
      <c r="T319" s="159"/>
      <c r="AT319" s="154" t="s">
        <v>176</v>
      </c>
      <c r="AU319" s="154" t="s">
        <v>83</v>
      </c>
      <c r="AV319" s="12" t="s">
        <v>83</v>
      </c>
      <c r="AW319" s="12" t="s">
        <v>30</v>
      </c>
      <c r="AX319" s="12" t="s">
        <v>81</v>
      </c>
      <c r="AY319" s="154" t="s">
        <v>165</v>
      </c>
    </row>
    <row r="320" spans="2:65" s="1" customFormat="1" ht="24.2" customHeight="1" x14ac:dyDescent="0.2">
      <c r="B320" s="32"/>
      <c r="C320" s="136" t="s">
        <v>504</v>
      </c>
      <c r="D320" s="136" t="s">
        <v>167</v>
      </c>
      <c r="E320" s="137" t="s">
        <v>1530</v>
      </c>
      <c r="F320" s="138" t="s">
        <v>1531</v>
      </c>
      <c r="G320" s="139" t="s">
        <v>170</v>
      </c>
      <c r="H320" s="140">
        <v>41.183999999999997</v>
      </c>
      <c r="I320" s="141"/>
      <c r="J320" s="142">
        <f>ROUND(I320*H320,2)</f>
        <v>0</v>
      </c>
      <c r="K320" s="138" t="s">
        <v>1254</v>
      </c>
      <c r="L320" s="32"/>
      <c r="M320" s="143" t="s">
        <v>1</v>
      </c>
      <c r="N320" s="144" t="s">
        <v>38</v>
      </c>
      <c r="P320" s="145">
        <f>O320*H320</f>
        <v>0</v>
      </c>
      <c r="Q320" s="145">
        <v>0</v>
      </c>
      <c r="R320" s="145">
        <f>Q320*H320</f>
        <v>0</v>
      </c>
      <c r="S320" s="145">
        <v>0</v>
      </c>
      <c r="T320" s="146">
        <f>S320*H320</f>
        <v>0</v>
      </c>
      <c r="AR320" s="147" t="s">
        <v>172</v>
      </c>
      <c r="AT320" s="147" t="s">
        <v>167</v>
      </c>
      <c r="AU320" s="147" t="s">
        <v>83</v>
      </c>
      <c r="AY320" s="17" t="s">
        <v>165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7" t="s">
        <v>81</v>
      </c>
      <c r="BK320" s="148">
        <f>ROUND(I320*H320,2)</f>
        <v>0</v>
      </c>
      <c r="BL320" s="17" t="s">
        <v>172</v>
      </c>
      <c r="BM320" s="147" t="s">
        <v>1532</v>
      </c>
    </row>
    <row r="321" spans="2:65" s="1" customFormat="1" ht="19.5" x14ac:dyDescent="0.2">
      <c r="B321" s="32"/>
      <c r="D321" s="149" t="s">
        <v>174</v>
      </c>
      <c r="F321" s="150" t="s">
        <v>1533</v>
      </c>
      <c r="I321" s="151"/>
      <c r="L321" s="32"/>
      <c r="M321" s="152"/>
      <c r="T321" s="56"/>
      <c r="AT321" s="17" t="s">
        <v>174</v>
      </c>
      <c r="AU321" s="17" t="s">
        <v>83</v>
      </c>
    </row>
    <row r="322" spans="2:65" s="1" customFormat="1" ht="24.2" customHeight="1" x14ac:dyDescent="0.2">
      <c r="B322" s="32"/>
      <c r="C322" s="136" t="s">
        <v>508</v>
      </c>
      <c r="D322" s="136" t="s">
        <v>167</v>
      </c>
      <c r="E322" s="137" t="s">
        <v>1534</v>
      </c>
      <c r="F322" s="138" t="s">
        <v>1535</v>
      </c>
      <c r="G322" s="139" t="s">
        <v>170</v>
      </c>
      <c r="H322" s="140">
        <v>82.367999999999995</v>
      </c>
      <c r="I322" s="141"/>
      <c r="J322" s="142">
        <f>ROUND(I322*H322,2)</f>
        <v>0</v>
      </c>
      <c r="K322" s="138" t="s">
        <v>1254</v>
      </c>
      <c r="L322" s="32"/>
      <c r="M322" s="143" t="s">
        <v>1</v>
      </c>
      <c r="N322" s="144" t="s">
        <v>38</v>
      </c>
      <c r="P322" s="145">
        <f>O322*H322</f>
        <v>0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AR322" s="147" t="s">
        <v>172</v>
      </c>
      <c r="AT322" s="147" t="s">
        <v>167</v>
      </c>
      <c r="AU322" s="147" t="s">
        <v>83</v>
      </c>
      <c r="AY322" s="17" t="s">
        <v>165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81</v>
      </c>
      <c r="BK322" s="148">
        <f>ROUND(I322*H322,2)</f>
        <v>0</v>
      </c>
      <c r="BL322" s="17" t="s">
        <v>172</v>
      </c>
      <c r="BM322" s="147" t="s">
        <v>1536</v>
      </c>
    </row>
    <row r="323" spans="2:65" s="1" customFormat="1" ht="19.5" x14ac:dyDescent="0.2">
      <c r="B323" s="32"/>
      <c r="D323" s="149" t="s">
        <v>174</v>
      </c>
      <c r="F323" s="150" t="s">
        <v>1537</v>
      </c>
      <c r="I323" s="151"/>
      <c r="L323" s="32"/>
      <c r="M323" s="152"/>
      <c r="T323" s="56"/>
      <c r="AT323" s="17" t="s">
        <v>174</v>
      </c>
      <c r="AU323" s="17" t="s">
        <v>83</v>
      </c>
    </row>
    <row r="324" spans="2:65" s="15" customFormat="1" x14ac:dyDescent="0.2">
      <c r="B324" s="184"/>
      <c r="D324" s="149" t="s">
        <v>176</v>
      </c>
      <c r="E324" s="185" t="s">
        <v>1</v>
      </c>
      <c r="F324" s="186" t="s">
        <v>1518</v>
      </c>
      <c r="H324" s="185" t="s">
        <v>1</v>
      </c>
      <c r="I324" s="187"/>
      <c r="L324" s="184"/>
      <c r="M324" s="188"/>
      <c r="T324" s="189"/>
      <c r="AT324" s="185" t="s">
        <v>176</v>
      </c>
      <c r="AU324" s="185" t="s">
        <v>83</v>
      </c>
      <c r="AV324" s="15" t="s">
        <v>81</v>
      </c>
      <c r="AW324" s="15" t="s">
        <v>30</v>
      </c>
      <c r="AX324" s="15" t="s">
        <v>73</v>
      </c>
      <c r="AY324" s="185" t="s">
        <v>165</v>
      </c>
    </row>
    <row r="325" spans="2:65" s="12" customFormat="1" x14ac:dyDescent="0.2">
      <c r="B325" s="153"/>
      <c r="D325" s="149" t="s">
        <v>176</v>
      </c>
      <c r="E325" s="154" t="s">
        <v>1</v>
      </c>
      <c r="F325" s="155" t="s">
        <v>1538</v>
      </c>
      <c r="H325" s="156">
        <v>82.367999999999995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81</v>
      </c>
      <c r="AY325" s="154" t="s">
        <v>165</v>
      </c>
    </row>
    <row r="326" spans="2:65" s="1" customFormat="1" ht="24.2" customHeight="1" x14ac:dyDescent="0.2">
      <c r="B326" s="32"/>
      <c r="C326" s="136" t="s">
        <v>513</v>
      </c>
      <c r="D326" s="136" t="s">
        <v>167</v>
      </c>
      <c r="E326" s="137" t="s">
        <v>1539</v>
      </c>
      <c r="F326" s="138" t="s">
        <v>1540</v>
      </c>
      <c r="G326" s="139" t="s">
        <v>192</v>
      </c>
      <c r="H326" s="140">
        <v>12</v>
      </c>
      <c r="I326" s="141"/>
      <c r="J326" s="142">
        <f>ROUND(I326*H326,2)</f>
        <v>0</v>
      </c>
      <c r="K326" s="138" t="s">
        <v>1254</v>
      </c>
      <c r="L326" s="32"/>
      <c r="M326" s="143" t="s">
        <v>1</v>
      </c>
      <c r="N326" s="144" t="s">
        <v>38</v>
      </c>
      <c r="P326" s="145">
        <f>O326*H326</f>
        <v>0</v>
      </c>
      <c r="Q326" s="145">
        <v>8.3000000000000001E-4</v>
      </c>
      <c r="R326" s="145">
        <f>Q326*H326</f>
        <v>9.9600000000000001E-3</v>
      </c>
      <c r="S326" s="145">
        <v>0</v>
      </c>
      <c r="T326" s="146">
        <f>S326*H326</f>
        <v>0</v>
      </c>
      <c r="AR326" s="147" t="s">
        <v>172</v>
      </c>
      <c r="AT326" s="147" t="s">
        <v>167</v>
      </c>
      <c r="AU326" s="147" t="s">
        <v>83</v>
      </c>
      <c r="AY326" s="17" t="s">
        <v>165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81</v>
      </c>
      <c r="BK326" s="148">
        <f>ROUND(I326*H326,2)</f>
        <v>0</v>
      </c>
      <c r="BL326" s="17" t="s">
        <v>172</v>
      </c>
      <c r="BM326" s="147" t="s">
        <v>1541</v>
      </c>
    </row>
    <row r="327" spans="2:65" s="1" customFormat="1" x14ac:dyDescent="0.2">
      <c r="B327" s="32"/>
      <c r="D327" s="149" t="s">
        <v>174</v>
      </c>
      <c r="F327" s="150" t="s">
        <v>1542</v>
      </c>
      <c r="I327" s="151"/>
      <c r="L327" s="32"/>
      <c r="M327" s="152"/>
      <c r="T327" s="56"/>
      <c r="AT327" s="17" t="s">
        <v>174</v>
      </c>
      <c r="AU327" s="17" t="s">
        <v>83</v>
      </c>
    </row>
    <row r="328" spans="2:65" s="15" customFormat="1" x14ac:dyDescent="0.2">
      <c r="B328" s="184"/>
      <c r="D328" s="149" t="s">
        <v>176</v>
      </c>
      <c r="E328" s="185" t="s">
        <v>1</v>
      </c>
      <c r="F328" s="186" t="s">
        <v>1528</v>
      </c>
      <c r="H328" s="185" t="s">
        <v>1</v>
      </c>
      <c r="I328" s="187"/>
      <c r="L328" s="184"/>
      <c r="M328" s="188"/>
      <c r="T328" s="189"/>
      <c r="AT328" s="185" t="s">
        <v>176</v>
      </c>
      <c r="AU328" s="185" t="s">
        <v>83</v>
      </c>
      <c r="AV328" s="15" t="s">
        <v>81</v>
      </c>
      <c r="AW328" s="15" t="s">
        <v>30</v>
      </c>
      <c r="AX328" s="15" t="s">
        <v>73</v>
      </c>
      <c r="AY328" s="185" t="s">
        <v>165</v>
      </c>
    </row>
    <row r="329" spans="2:65" s="12" customFormat="1" x14ac:dyDescent="0.2">
      <c r="B329" s="153"/>
      <c r="D329" s="149" t="s">
        <v>176</v>
      </c>
      <c r="E329" s="154" t="s">
        <v>1</v>
      </c>
      <c r="F329" s="155" t="s">
        <v>1543</v>
      </c>
      <c r="H329" s="156">
        <v>12</v>
      </c>
      <c r="I329" s="157"/>
      <c r="L329" s="153"/>
      <c r="M329" s="158"/>
      <c r="T329" s="159"/>
      <c r="AT329" s="154" t="s">
        <v>176</v>
      </c>
      <c r="AU329" s="154" t="s">
        <v>83</v>
      </c>
      <c r="AV329" s="12" t="s">
        <v>83</v>
      </c>
      <c r="AW329" s="12" t="s">
        <v>30</v>
      </c>
      <c r="AX329" s="12" t="s">
        <v>81</v>
      </c>
      <c r="AY329" s="154" t="s">
        <v>165</v>
      </c>
    </row>
    <row r="330" spans="2:65" s="1" customFormat="1" ht="24.2" customHeight="1" x14ac:dyDescent="0.2">
      <c r="B330" s="32"/>
      <c r="C330" s="136" t="s">
        <v>519</v>
      </c>
      <c r="D330" s="136" t="s">
        <v>167</v>
      </c>
      <c r="E330" s="137" t="s">
        <v>1544</v>
      </c>
      <c r="F330" s="138" t="s">
        <v>1545</v>
      </c>
      <c r="G330" s="139" t="s">
        <v>192</v>
      </c>
      <c r="H330" s="140">
        <v>12</v>
      </c>
      <c r="I330" s="141"/>
      <c r="J330" s="142">
        <f>ROUND(I330*H330,2)</f>
        <v>0</v>
      </c>
      <c r="K330" s="138" t="s">
        <v>1254</v>
      </c>
      <c r="L330" s="32"/>
      <c r="M330" s="143" t="s">
        <v>1</v>
      </c>
      <c r="N330" s="144" t="s">
        <v>38</v>
      </c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172</v>
      </c>
      <c r="AT330" s="147" t="s">
        <v>167</v>
      </c>
      <c r="AU330" s="147" t="s">
        <v>83</v>
      </c>
      <c r="AY330" s="17" t="s">
        <v>165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7" t="s">
        <v>81</v>
      </c>
      <c r="BK330" s="148">
        <f>ROUND(I330*H330,2)</f>
        <v>0</v>
      </c>
      <c r="BL330" s="17" t="s">
        <v>172</v>
      </c>
      <c r="BM330" s="147" t="s">
        <v>1546</v>
      </c>
    </row>
    <row r="331" spans="2:65" s="1" customFormat="1" x14ac:dyDescent="0.2">
      <c r="B331" s="32"/>
      <c r="D331" s="149" t="s">
        <v>174</v>
      </c>
      <c r="F331" s="150" t="s">
        <v>1547</v>
      </c>
      <c r="I331" s="151"/>
      <c r="L331" s="32"/>
      <c r="M331" s="152"/>
      <c r="T331" s="56"/>
      <c r="AT331" s="17" t="s">
        <v>174</v>
      </c>
      <c r="AU331" s="17" t="s">
        <v>83</v>
      </c>
    </row>
    <row r="332" spans="2:65" s="1" customFormat="1" ht="24.2" customHeight="1" x14ac:dyDescent="0.2">
      <c r="B332" s="32"/>
      <c r="C332" s="136" t="s">
        <v>524</v>
      </c>
      <c r="D332" s="136" t="s">
        <v>167</v>
      </c>
      <c r="E332" s="137" t="s">
        <v>1548</v>
      </c>
      <c r="F332" s="138" t="s">
        <v>1549</v>
      </c>
      <c r="G332" s="139" t="s">
        <v>192</v>
      </c>
      <c r="H332" s="140">
        <v>24</v>
      </c>
      <c r="I332" s="141"/>
      <c r="J332" s="142">
        <f>ROUND(I332*H332,2)</f>
        <v>0</v>
      </c>
      <c r="K332" s="138" t="s">
        <v>1254</v>
      </c>
      <c r="L332" s="32"/>
      <c r="M332" s="143" t="s">
        <v>1</v>
      </c>
      <c r="N332" s="144" t="s">
        <v>38</v>
      </c>
      <c r="P332" s="145">
        <f>O332*H332</f>
        <v>0</v>
      </c>
      <c r="Q332" s="145">
        <v>0</v>
      </c>
      <c r="R332" s="145">
        <f>Q332*H332</f>
        <v>0</v>
      </c>
      <c r="S332" s="145">
        <v>0</v>
      </c>
      <c r="T332" s="146">
        <f>S332*H332</f>
        <v>0</v>
      </c>
      <c r="AR332" s="147" t="s">
        <v>172</v>
      </c>
      <c r="AT332" s="147" t="s">
        <v>167</v>
      </c>
      <c r="AU332" s="147" t="s">
        <v>83</v>
      </c>
      <c r="AY332" s="17" t="s">
        <v>165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81</v>
      </c>
      <c r="BK332" s="148">
        <f>ROUND(I332*H332,2)</f>
        <v>0</v>
      </c>
      <c r="BL332" s="17" t="s">
        <v>172</v>
      </c>
      <c r="BM332" s="147" t="s">
        <v>1550</v>
      </c>
    </row>
    <row r="333" spans="2:65" s="1" customFormat="1" ht="19.5" x14ac:dyDescent="0.2">
      <c r="B333" s="32"/>
      <c r="D333" s="149" t="s">
        <v>174</v>
      </c>
      <c r="F333" s="150" t="s">
        <v>1551</v>
      </c>
      <c r="I333" s="151"/>
      <c r="L333" s="32"/>
      <c r="M333" s="152"/>
      <c r="T333" s="56"/>
      <c r="AT333" s="17" t="s">
        <v>174</v>
      </c>
      <c r="AU333" s="17" t="s">
        <v>83</v>
      </c>
    </row>
    <row r="334" spans="2:65" s="15" customFormat="1" x14ac:dyDescent="0.2">
      <c r="B334" s="184"/>
      <c r="D334" s="149" t="s">
        <v>176</v>
      </c>
      <c r="E334" s="185" t="s">
        <v>1</v>
      </c>
      <c r="F334" s="186" t="s">
        <v>1518</v>
      </c>
      <c r="H334" s="185" t="s">
        <v>1</v>
      </c>
      <c r="I334" s="187"/>
      <c r="L334" s="184"/>
      <c r="M334" s="188"/>
      <c r="T334" s="189"/>
      <c r="AT334" s="185" t="s">
        <v>176</v>
      </c>
      <c r="AU334" s="185" t="s">
        <v>83</v>
      </c>
      <c r="AV334" s="15" t="s">
        <v>81</v>
      </c>
      <c r="AW334" s="15" t="s">
        <v>30</v>
      </c>
      <c r="AX334" s="15" t="s">
        <v>73</v>
      </c>
      <c r="AY334" s="185" t="s">
        <v>165</v>
      </c>
    </row>
    <row r="335" spans="2:65" s="12" customFormat="1" x14ac:dyDescent="0.2">
      <c r="B335" s="153"/>
      <c r="D335" s="149" t="s">
        <v>176</v>
      </c>
      <c r="E335" s="154" t="s">
        <v>1</v>
      </c>
      <c r="F335" s="155" t="s">
        <v>1552</v>
      </c>
      <c r="H335" s="156">
        <v>24</v>
      </c>
      <c r="I335" s="157"/>
      <c r="L335" s="153"/>
      <c r="M335" s="158"/>
      <c r="T335" s="159"/>
      <c r="AT335" s="154" t="s">
        <v>176</v>
      </c>
      <c r="AU335" s="154" t="s">
        <v>83</v>
      </c>
      <c r="AV335" s="12" t="s">
        <v>83</v>
      </c>
      <c r="AW335" s="12" t="s">
        <v>30</v>
      </c>
      <c r="AX335" s="12" t="s">
        <v>81</v>
      </c>
      <c r="AY335" s="154" t="s">
        <v>165</v>
      </c>
    </row>
    <row r="336" spans="2:65" s="1" customFormat="1" ht="16.5" customHeight="1" x14ac:dyDescent="0.2">
      <c r="B336" s="32"/>
      <c r="C336" s="136" t="s">
        <v>529</v>
      </c>
      <c r="D336" s="136" t="s">
        <v>167</v>
      </c>
      <c r="E336" s="137" t="s">
        <v>1553</v>
      </c>
      <c r="F336" s="138" t="s">
        <v>1554</v>
      </c>
      <c r="G336" s="139" t="s">
        <v>170</v>
      </c>
      <c r="H336" s="140">
        <v>6.9279999999999999</v>
      </c>
      <c r="I336" s="141"/>
      <c r="J336" s="142">
        <f>ROUND(I336*H336,2)</f>
        <v>0</v>
      </c>
      <c r="K336" s="138" t="s">
        <v>1254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0.12</v>
      </c>
      <c r="R336" s="145">
        <f>Q336*H336</f>
        <v>0.83135999999999999</v>
      </c>
      <c r="S336" s="145">
        <v>2.4900000000000002</v>
      </c>
      <c r="T336" s="146">
        <f>S336*H336</f>
        <v>17.250720000000001</v>
      </c>
      <c r="AR336" s="147" t="s">
        <v>172</v>
      </c>
      <c r="AT336" s="147" t="s">
        <v>167</v>
      </c>
      <c r="AU336" s="147" t="s">
        <v>83</v>
      </c>
      <c r="AY336" s="17" t="s">
        <v>165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172</v>
      </c>
      <c r="BM336" s="147" t="s">
        <v>1555</v>
      </c>
    </row>
    <row r="337" spans="2:65" s="1" customFormat="1" x14ac:dyDescent="0.2">
      <c r="B337" s="32"/>
      <c r="D337" s="149" t="s">
        <v>174</v>
      </c>
      <c r="F337" s="150" t="s">
        <v>1556</v>
      </c>
      <c r="I337" s="151"/>
      <c r="L337" s="32"/>
      <c r="M337" s="152"/>
      <c r="T337" s="56"/>
      <c r="AT337" s="17" t="s">
        <v>174</v>
      </c>
      <c r="AU337" s="17" t="s">
        <v>83</v>
      </c>
    </row>
    <row r="338" spans="2:65" s="15" customFormat="1" x14ac:dyDescent="0.2">
      <c r="B338" s="184"/>
      <c r="D338" s="149" t="s">
        <v>176</v>
      </c>
      <c r="E338" s="185" t="s">
        <v>1</v>
      </c>
      <c r="F338" s="186" t="s">
        <v>1557</v>
      </c>
      <c r="H338" s="185" t="s">
        <v>1</v>
      </c>
      <c r="I338" s="187"/>
      <c r="L338" s="184"/>
      <c r="M338" s="188"/>
      <c r="T338" s="189"/>
      <c r="AT338" s="185" t="s">
        <v>176</v>
      </c>
      <c r="AU338" s="185" t="s">
        <v>83</v>
      </c>
      <c r="AV338" s="15" t="s">
        <v>81</v>
      </c>
      <c r="AW338" s="15" t="s">
        <v>30</v>
      </c>
      <c r="AX338" s="15" t="s">
        <v>73</v>
      </c>
      <c r="AY338" s="185" t="s">
        <v>165</v>
      </c>
    </row>
    <row r="339" spans="2:65" s="12" customFormat="1" x14ac:dyDescent="0.2">
      <c r="B339" s="153"/>
      <c r="D339" s="149" t="s">
        <v>176</v>
      </c>
      <c r="E339" s="154" t="s">
        <v>1</v>
      </c>
      <c r="F339" s="155" t="s">
        <v>1558</v>
      </c>
      <c r="H339" s="156">
        <v>6.9279999999999999</v>
      </c>
      <c r="I339" s="157"/>
      <c r="L339" s="153"/>
      <c r="M339" s="158"/>
      <c r="T339" s="159"/>
      <c r="AT339" s="154" t="s">
        <v>176</v>
      </c>
      <c r="AU339" s="154" t="s">
        <v>83</v>
      </c>
      <c r="AV339" s="12" t="s">
        <v>83</v>
      </c>
      <c r="AW339" s="12" t="s">
        <v>30</v>
      </c>
      <c r="AX339" s="12" t="s">
        <v>81</v>
      </c>
      <c r="AY339" s="154" t="s">
        <v>165</v>
      </c>
    </row>
    <row r="340" spans="2:65" s="1" customFormat="1" ht="16.5" customHeight="1" x14ac:dyDescent="0.2">
      <c r="B340" s="32"/>
      <c r="C340" s="136" t="s">
        <v>539</v>
      </c>
      <c r="D340" s="136" t="s">
        <v>167</v>
      </c>
      <c r="E340" s="137" t="s">
        <v>1559</v>
      </c>
      <c r="F340" s="138" t="s">
        <v>1560</v>
      </c>
      <c r="G340" s="139" t="s">
        <v>170</v>
      </c>
      <c r="H340" s="140">
        <v>11.05</v>
      </c>
      <c r="I340" s="141"/>
      <c r="J340" s="142">
        <f>ROUND(I340*H340,2)</f>
        <v>0</v>
      </c>
      <c r="K340" s="138" t="s">
        <v>1254</v>
      </c>
      <c r="L340" s="32"/>
      <c r="M340" s="143" t="s">
        <v>1</v>
      </c>
      <c r="N340" s="144" t="s">
        <v>38</v>
      </c>
      <c r="P340" s="145">
        <f>O340*H340</f>
        <v>0</v>
      </c>
      <c r="Q340" s="145">
        <v>0.12171</v>
      </c>
      <c r="R340" s="145">
        <f>Q340*H340</f>
        <v>1.3448955</v>
      </c>
      <c r="S340" s="145">
        <v>2.4</v>
      </c>
      <c r="T340" s="146">
        <f>S340*H340</f>
        <v>26.52</v>
      </c>
      <c r="AR340" s="147" t="s">
        <v>172</v>
      </c>
      <c r="AT340" s="147" t="s">
        <v>167</v>
      </c>
      <c r="AU340" s="147" t="s">
        <v>83</v>
      </c>
      <c r="AY340" s="17" t="s">
        <v>165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81</v>
      </c>
      <c r="BK340" s="148">
        <f>ROUND(I340*H340,2)</f>
        <v>0</v>
      </c>
      <c r="BL340" s="17" t="s">
        <v>172</v>
      </c>
      <c r="BM340" s="147" t="s">
        <v>1561</v>
      </c>
    </row>
    <row r="341" spans="2:65" s="1" customFormat="1" x14ac:dyDescent="0.2">
      <c r="B341" s="32"/>
      <c r="D341" s="149" t="s">
        <v>174</v>
      </c>
      <c r="F341" s="150" t="s">
        <v>1562</v>
      </c>
      <c r="I341" s="151"/>
      <c r="L341" s="32"/>
      <c r="M341" s="152"/>
      <c r="T341" s="56"/>
      <c r="AT341" s="17" t="s">
        <v>174</v>
      </c>
      <c r="AU341" s="17" t="s">
        <v>83</v>
      </c>
    </row>
    <row r="342" spans="2:65" s="15" customFormat="1" x14ac:dyDescent="0.2">
      <c r="B342" s="184"/>
      <c r="D342" s="149" t="s">
        <v>176</v>
      </c>
      <c r="E342" s="185" t="s">
        <v>1</v>
      </c>
      <c r="F342" s="186" t="s">
        <v>1563</v>
      </c>
      <c r="H342" s="185" t="s">
        <v>1</v>
      </c>
      <c r="I342" s="187"/>
      <c r="L342" s="184"/>
      <c r="M342" s="188"/>
      <c r="T342" s="189"/>
      <c r="AT342" s="185" t="s">
        <v>176</v>
      </c>
      <c r="AU342" s="185" t="s">
        <v>83</v>
      </c>
      <c r="AV342" s="15" t="s">
        <v>81</v>
      </c>
      <c r="AW342" s="15" t="s">
        <v>30</v>
      </c>
      <c r="AX342" s="15" t="s">
        <v>73</v>
      </c>
      <c r="AY342" s="185" t="s">
        <v>165</v>
      </c>
    </row>
    <row r="343" spans="2:65" s="12" customFormat="1" x14ac:dyDescent="0.2">
      <c r="B343" s="153"/>
      <c r="D343" s="149" t="s">
        <v>176</v>
      </c>
      <c r="E343" s="154" t="s">
        <v>1</v>
      </c>
      <c r="F343" s="155" t="s">
        <v>1564</v>
      </c>
      <c r="H343" s="156">
        <v>11.05</v>
      </c>
      <c r="I343" s="157"/>
      <c r="L343" s="153"/>
      <c r="M343" s="158"/>
      <c r="T343" s="159"/>
      <c r="AT343" s="154" t="s">
        <v>176</v>
      </c>
      <c r="AU343" s="154" t="s">
        <v>83</v>
      </c>
      <c r="AV343" s="12" t="s">
        <v>83</v>
      </c>
      <c r="AW343" s="12" t="s">
        <v>30</v>
      </c>
      <c r="AX343" s="12" t="s">
        <v>81</v>
      </c>
      <c r="AY343" s="154" t="s">
        <v>165</v>
      </c>
    </row>
    <row r="344" spans="2:65" s="1" customFormat="1" ht="16.5" customHeight="1" x14ac:dyDescent="0.2">
      <c r="B344" s="32"/>
      <c r="C344" s="136" t="s">
        <v>546</v>
      </c>
      <c r="D344" s="136" t="s">
        <v>167</v>
      </c>
      <c r="E344" s="137" t="s">
        <v>1565</v>
      </c>
      <c r="F344" s="138" t="s">
        <v>1566</v>
      </c>
      <c r="G344" s="139" t="s">
        <v>303</v>
      </c>
      <c r="H344" s="140">
        <v>17</v>
      </c>
      <c r="I344" s="141"/>
      <c r="J344" s="142">
        <f>ROUND(I344*H344,2)</f>
        <v>0</v>
      </c>
      <c r="K344" s="138" t="s">
        <v>1254</v>
      </c>
      <c r="L344" s="32"/>
      <c r="M344" s="143" t="s">
        <v>1</v>
      </c>
      <c r="N344" s="144" t="s">
        <v>38</v>
      </c>
      <c r="P344" s="145">
        <f>O344*H344</f>
        <v>0</v>
      </c>
      <c r="Q344" s="145">
        <v>8.0000000000000007E-5</v>
      </c>
      <c r="R344" s="145">
        <f>Q344*H344</f>
        <v>1.3600000000000001E-3</v>
      </c>
      <c r="S344" s="145">
        <v>1.7999999999999999E-2</v>
      </c>
      <c r="T344" s="146">
        <f>S344*H344</f>
        <v>0.30599999999999999</v>
      </c>
      <c r="AR344" s="147" t="s">
        <v>172</v>
      </c>
      <c r="AT344" s="147" t="s">
        <v>167</v>
      </c>
      <c r="AU344" s="147" t="s">
        <v>83</v>
      </c>
      <c r="AY344" s="17" t="s">
        <v>165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81</v>
      </c>
      <c r="BK344" s="148">
        <f>ROUND(I344*H344,2)</f>
        <v>0</v>
      </c>
      <c r="BL344" s="17" t="s">
        <v>172</v>
      </c>
      <c r="BM344" s="147" t="s">
        <v>1567</v>
      </c>
    </row>
    <row r="345" spans="2:65" s="1" customFormat="1" ht="19.5" x14ac:dyDescent="0.2">
      <c r="B345" s="32"/>
      <c r="D345" s="149" t="s">
        <v>174</v>
      </c>
      <c r="F345" s="150" t="s">
        <v>1568</v>
      </c>
      <c r="I345" s="151"/>
      <c r="L345" s="32"/>
      <c r="M345" s="152"/>
      <c r="T345" s="56"/>
      <c r="AT345" s="17" t="s">
        <v>174</v>
      </c>
      <c r="AU345" s="17" t="s">
        <v>83</v>
      </c>
    </row>
    <row r="346" spans="2:65" s="15" customFormat="1" x14ac:dyDescent="0.2">
      <c r="B346" s="184"/>
      <c r="D346" s="149" t="s">
        <v>176</v>
      </c>
      <c r="E346" s="185" t="s">
        <v>1</v>
      </c>
      <c r="F346" s="186" t="s">
        <v>1569</v>
      </c>
      <c r="H346" s="185" t="s">
        <v>1</v>
      </c>
      <c r="I346" s="187"/>
      <c r="L346" s="184"/>
      <c r="M346" s="188"/>
      <c r="T346" s="189"/>
      <c r="AT346" s="185" t="s">
        <v>176</v>
      </c>
      <c r="AU346" s="185" t="s">
        <v>83</v>
      </c>
      <c r="AV346" s="15" t="s">
        <v>81</v>
      </c>
      <c r="AW346" s="15" t="s">
        <v>30</v>
      </c>
      <c r="AX346" s="15" t="s">
        <v>73</v>
      </c>
      <c r="AY346" s="185" t="s">
        <v>165</v>
      </c>
    </row>
    <row r="347" spans="2:65" s="12" customFormat="1" x14ac:dyDescent="0.2">
      <c r="B347" s="153"/>
      <c r="D347" s="149" t="s">
        <v>176</v>
      </c>
      <c r="E347" s="154" t="s">
        <v>1</v>
      </c>
      <c r="F347" s="155" t="s">
        <v>1570</v>
      </c>
      <c r="H347" s="156">
        <v>17</v>
      </c>
      <c r="I347" s="157"/>
      <c r="L347" s="153"/>
      <c r="M347" s="158"/>
      <c r="T347" s="159"/>
      <c r="AT347" s="154" t="s">
        <v>176</v>
      </c>
      <c r="AU347" s="154" t="s">
        <v>83</v>
      </c>
      <c r="AV347" s="12" t="s">
        <v>83</v>
      </c>
      <c r="AW347" s="12" t="s">
        <v>30</v>
      </c>
      <c r="AX347" s="12" t="s">
        <v>81</v>
      </c>
      <c r="AY347" s="154" t="s">
        <v>165</v>
      </c>
    </row>
    <row r="348" spans="2:65" s="1" customFormat="1" ht="33" customHeight="1" x14ac:dyDescent="0.2">
      <c r="B348" s="32"/>
      <c r="C348" s="136" t="s">
        <v>551</v>
      </c>
      <c r="D348" s="136" t="s">
        <v>167</v>
      </c>
      <c r="E348" s="137" t="s">
        <v>1571</v>
      </c>
      <c r="F348" s="138" t="s">
        <v>1572</v>
      </c>
      <c r="G348" s="139" t="s">
        <v>303</v>
      </c>
      <c r="H348" s="140">
        <v>8.5</v>
      </c>
      <c r="I348" s="141"/>
      <c r="J348" s="142">
        <f>ROUND(I348*H348,2)</f>
        <v>0</v>
      </c>
      <c r="K348" s="138" t="s">
        <v>1254</v>
      </c>
      <c r="L348" s="32"/>
      <c r="M348" s="143" t="s">
        <v>1</v>
      </c>
      <c r="N348" s="144" t="s">
        <v>38</v>
      </c>
      <c r="P348" s="145">
        <f>O348*H348</f>
        <v>0</v>
      </c>
      <c r="Q348" s="145">
        <v>7.1000000000000002E-4</v>
      </c>
      <c r="R348" s="145">
        <f>Q348*H348</f>
        <v>6.0350000000000004E-3</v>
      </c>
      <c r="S348" s="145">
        <v>0</v>
      </c>
      <c r="T348" s="146">
        <f>S348*H348</f>
        <v>0</v>
      </c>
      <c r="AR348" s="147" t="s">
        <v>172</v>
      </c>
      <c r="AT348" s="147" t="s">
        <v>167</v>
      </c>
      <c r="AU348" s="147" t="s">
        <v>83</v>
      </c>
      <c r="AY348" s="17" t="s">
        <v>165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81</v>
      </c>
      <c r="BK348" s="148">
        <f>ROUND(I348*H348,2)</f>
        <v>0</v>
      </c>
      <c r="BL348" s="17" t="s">
        <v>172</v>
      </c>
      <c r="BM348" s="147" t="s">
        <v>1573</v>
      </c>
    </row>
    <row r="349" spans="2:65" s="1" customFormat="1" ht="29.25" x14ac:dyDescent="0.2">
      <c r="B349" s="32"/>
      <c r="D349" s="149" t="s">
        <v>174</v>
      </c>
      <c r="F349" s="150" t="s">
        <v>1574</v>
      </c>
      <c r="I349" s="151"/>
      <c r="L349" s="32"/>
      <c r="M349" s="152"/>
      <c r="T349" s="56"/>
      <c r="AT349" s="17" t="s">
        <v>174</v>
      </c>
      <c r="AU349" s="17" t="s">
        <v>83</v>
      </c>
    </row>
    <row r="350" spans="2:65" s="15" customFormat="1" x14ac:dyDescent="0.2">
      <c r="B350" s="184"/>
      <c r="D350" s="149" t="s">
        <v>176</v>
      </c>
      <c r="E350" s="185" t="s">
        <v>1</v>
      </c>
      <c r="F350" s="186" t="s">
        <v>1563</v>
      </c>
      <c r="H350" s="185" t="s">
        <v>1</v>
      </c>
      <c r="I350" s="187"/>
      <c r="L350" s="184"/>
      <c r="M350" s="188"/>
      <c r="T350" s="189"/>
      <c r="AT350" s="185" t="s">
        <v>176</v>
      </c>
      <c r="AU350" s="185" t="s">
        <v>83</v>
      </c>
      <c r="AV350" s="15" t="s">
        <v>81</v>
      </c>
      <c r="AW350" s="15" t="s">
        <v>30</v>
      </c>
      <c r="AX350" s="15" t="s">
        <v>73</v>
      </c>
      <c r="AY350" s="185" t="s">
        <v>165</v>
      </c>
    </row>
    <row r="351" spans="2:65" s="12" customFormat="1" x14ac:dyDescent="0.2">
      <c r="B351" s="153"/>
      <c r="D351" s="149" t="s">
        <v>176</v>
      </c>
      <c r="E351" s="154" t="s">
        <v>1</v>
      </c>
      <c r="F351" s="155" t="s">
        <v>1043</v>
      </c>
      <c r="H351" s="156">
        <v>8.5</v>
      </c>
      <c r="I351" s="157"/>
      <c r="L351" s="153"/>
      <c r="M351" s="158"/>
      <c r="T351" s="159"/>
      <c r="AT351" s="154" t="s">
        <v>176</v>
      </c>
      <c r="AU351" s="154" t="s">
        <v>83</v>
      </c>
      <c r="AV351" s="12" t="s">
        <v>83</v>
      </c>
      <c r="AW351" s="12" t="s">
        <v>30</v>
      </c>
      <c r="AX351" s="12" t="s">
        <v>81</v>
      </c>
      <c r="AY351" s="154" t="s">
        <v>165</v>
      </c>
    </row>
    <row r="352" spans="2:65" s="1" customFormat="1" ht="24.2" customHeight="1" x14ac:dyDescent="0.2">
      <c r="B352" s="32"/>
      <c r="C352" s="136" t="s">
        <v>556</v>
      </c>
      <c r="D352" s="136" t="s">
        <v>167</v>
      </c>
      <c r="E352" s="137" t="s">
        <v>1575</v>
      </c>
      <c r="F352" s="138" t="s">
        <v>1576</v>
      </c>
      <c r="G352" s="139" t="s">
        <v>303</v>
      </c>
      <c r="H352" s="140">
        <v>8.5</v>
      </c>
      <c r="I352" s="141"/>
      <c r="J352" s="142">
        <f>ROUND(I352*H352,2)</f>
        <v>0</v>
      </c>
      <c r="K352" s="138" t="s">
        <v>1254</v>
      </c>
      <c r="L352" s="32"/>
      <c r="M352" s="143" t="s">
        <v>1</v>
      </c>
      <c r="N352" s="144" t="s">
        <v>38</v>
      </c>
      <c r="P352" s="145">
        <f>O352*H352</f>
        <v>0</v>
      </c>
      <c r="Q352" s="145">
        <v>8.0000000000000004E-4</v>
      </c>
      <c r="R352" s="145">
        <f>Q352*H352</f>
        <v>6.8000000000000005E-3</v>
      </c>
      <c r="S352" s="145">
        <v>0</v>
      </c>
      <c r="T352" s="146">
        <f>S352*H352</f>
        <v>0</v>
      </c>
      <c r="AR352" s="147" t="s">
        <v>172</v>
      </c>
      <c r="AT352" s="147" t="s">
        <v>167</v>
      </c>
      <c r="AU352" s="147" t="s">
        <v>83</v>
      </c>
      <c r="AY352" s="17" t="s">
        <v>165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7" t="s">
        <v>81</v>
      </c>
      <c r="BK352" s="148">
        <f>ROUND(I352*H352,2)</f>
        <v>0</v>
      </c>
      <c r="BL352" s="17" t="s">
        <v>172</v>
      </c>
      <c r="BM352" s="147" t="s">
        <v>1577</v>
      </c>
    </row>
    <row r="353" spans="2:65" s="1" customFormat="1" ht="19.5" x14ac:dyDescent="0.2">
      <c r="B353" s="32"/>
      <c r="D353" s="149" t="s">
        <v>174</v>
      </c>
      <c r="F353" s="150" t="s">
        <v>1578</v>
      </c>
      <c r="I353" s="151"/>
      <c r="L353" s="32"/>
      <c r="M353" s="152"/>
      <c r="T353" s="56"/>
      <c r="AT353" s="17" t="s">
        <v>174</v>
      </c>
      <c r="AU353" s="17" t="s">
        <v>83</v>
      </c>
    </row>
    <row r="354" spans="2:65" s="15" customFormat="1" x14ac:dyDescent="0.2">
      <c r="B354" s="184"/>
      <c r="D354" s="149" t="s">
        <v>176</v>
      </c>
      <c r="E354" s="185" t="s">
        <v>1</v>
      </c>
      <c r="F354" s="186" t="s">
        <v>1557</v>
      </c>
      <c r="H354" s="185" t="s">
        <v>1</v>
      </c>
      <c r="I354" s="187"/>
      <c r="L354" s="184"/>
      <c r="M354" s="188"/>
      <c r="T354" s="189"/>
      <c r="AT354" s="185" t="s">
        <v>176</v>
      </c>
      <c r="AU354" s="185" t="s">
        <v>83</v>
      </c>
      <c r="AV354" s="15" t="s">
        <v>81</v>
      </c>
      <c r="AW354" s="15" t="s">
        <v>30</v>
      </c>
      <c r="AX354" s="15" t="s">
        <v>73</v>
      </c>
      <c r="AY354" s="185" t="s">
        <v>165</v>
      </c>
    </row>
    <row r="355" spans="2:65" s="12" customFormat="1" x14ac:dyDescent="0.2">
      <c r="B355" s="153"/>
      <c r="D355" s="149" t="s">
        <v>176</v>
      </c>
      <c r="E355" s="154" t="s">
        <v>1</v>
      </c>
      <c r="F355" s="155" t="s">
        <v>1043</v>
      </c>
      <c r="H355" s="156">
        <v>8.5</v>
      </c>
      <c r="I355" s="157"/>
      <c r="L355" s="153"/>
      <c r="M355" s="158"/>
      <c r="T355" s="159"/>
      <c r="AT355" s="154" t="s">
        <v>176</v>
      </c>
      <c r="AU355" s="154" t="s">
        <v>83</v>
      </c>
      <c r="AV355" s="12" t="s">
        <v>83</v>
      </c>
      <c r="AW355" s="12" t="s">
        <v>30</v>
      </c>
      <c r="AX355" s="12" t="s">
        <v>81</v>
      </c>
      <c r="AY355" s="154" t="s">
        <v>165</v>
      </c>
    </row>
    <row r="356" spans="2:65" s="1" customFormat="1" ht="16.5" customHeight="1" x14ac:dyDescent="0.2">
      <c r="B356" s="32"/>
      <c r="C356" s="136" t="s">
        <v>560</v>
      </c>
      <c r="D356" s="136" t="s">
        <v>167</v>
      </c>
      <c r="E356" s="137" t="s">
        <v>1579</v>
      </c>
      <c r="F356" s="138" t="s">
        <v>1580</v>
      </c>
      <c r="G356" s="139" t="s">
        <v>192</v>
      </c>
      <c r="H356" s="140">
        <v>131.28</v>
      </c>
      <c r="I356" s="141"/>
      <c r="J356" s="142">
        <f>ROUND(I356*H356,2)</f>
        <v>0</v>
      </c>
      <c r="K356" s="138" t="s">
        <v>1254</v>
      </c>
      <c r="L356" s="32"/>
      <c r="M356" s="143" t="s">
        <v>1</v>
      </c>
      <c r="N356" s="144" t="s">
        <v>38</v>
      </c>
      <c r="P356" s="145">
        <f>O356*H356</f>
        <v>0</v>
      </c>
      <c r="Q356" s="145">
        <v>0</v>
      </c>
      <c r="R356" s="145">
        <f>Q356*H356</f>
        <v>0</v>
      </c>
      <c r="S356" s="145">
        <v>0.188</v>
      </c>
      <c r="T356" s="146">
        <f>S356*H356</f>
        <v>24.68064</v>
      </c>
      <c r="AR356" s="147" t="s">
        <v>172</v>
      </c>
      <c r="AT356" s="147" t="s">
        <v>167</v>
      </c>
      <c r="AU356" s="147" t="s">
        <v>83</v>
      </c>
      <c r="AY356" s="17" t="s">
        <v>165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7" t="s">
        <v>81</v>
      </c>
      <c r="BK356" s="148">
        <f>ROUND(I356*H356,2)</f>
        <v>0</v>
      </c>
      <c r="BL356" s="17" t="s">
        <v>172</v>
      </c>
      <c r="BM356" s="147" t="s">
        <v>1581</v>
      </c>
    </row>
    <row r="357" spans="2:65" s="1" customFormat="1" x14ac:dyDescent="0.2">
      <c r="B357" s="32"/>
      <c r="D357" s="149" t="s">
        <v>174</v>
      </c>
      <c r="F357" s="150" t="s">
        <v>1582</v>
      </c>
      <c r="I357" s="151"/>
      <c r="L357" s="32"/>
      <c r="M357" s="152"/>
      <c r="T357" s="56"/>
      <c r="AT357" s="17" t="s">
        <v>174</v>
      </c>
      <c r="AU357" s="17" t="s">
        <v>83</v>
      </c>
    </row>
    <row r="358" spans="2:65" s="15" customFormat="1" x14ac:dyDescent="0.2">
      <c r="B358" s="184"/>
      <c r="D358" s="149" t="s">
        <v>176</v>
      </c>
      <c r="E358" s="185" t="s">
        <v>1</v>
      </c>
      <c r="F358" s="186" t="s">
        <v>1583</v>
      </c>
      <c r="H358" s="185" t="s">
        <v>1</v>
      </c>
      <c r="I358" s="187"/>
      <c r="L358" s="184"/>
      <c r="M358" s="188"/>
      <c r="T358" s="189"/>
      <c r="AT358" s="185" t="s">
        <v>176</v>
      </c>
      <c r="AU358" s="185" t="s">
        <v>83</v>
      </c>
      <c r="AV358" s="15" t="s">
        <v>81</v>
      </c>
      <c r="AW358" s="15" t="s">
        <v>30</v>
      </c>
      <c r="AX358" s="15" t="s">
        <v>73</v>
      </c>
      <c r="AY358" s="185" t="s">
        <v>165</v>
      </c>
    </row>
    <row r="359" spans="2:65" s="15" customFormat="1" x14ac:dyDescent="0.2">
      <c r="B359" s="184"/>
      <c r="D359" s="149" t="s">
        <v>176</v>
      </c>
      <c r="E359" s="185" t="s">
        <v>1</v>
      </c>
      <c r="F359" s="186" t="s">
        <v>1512</v>
      </c>
      <c r="H359" s="185" t="s">
        <v>1</v>
      </c>
      <c r="I359" s="187"/>
      <c r="L359" s="184"/>
      <c r="M359" s="188"/>
      <c r="T359" s="189"/>
      <c r="AT359" s="185" t="s">
        <v>176</v>
      </c>
      <c r="AU359" s="185" t="s">
        <v>83</v>
      </c>
      <c r="AV359" s="15" t="s">
        <v>81</v>
      </c>
      <c r="AW359" s="15" t="s">
        <v>30</v>
      </c>
      <c r="AX359" s="15" t="s">
        <v>73</v>
      </c>
      <c r="AY359" s="185" t="s">
        <v>165</v>
      </c>
    </row>
    <row r="360" spans="2:65" s="12" customFormat="1" x14ac:dyDescent="0.2">
      <c r="B360" s="153"/>
      <c r="D360" s="149" t="s">
        <v>176</v>
      </c>
      <c r="E360" s="154" t="s">
        <v>1</v>
      </c>
      <c r="F360" s="155" t="s">
        <v>1584</v>
      </c>
      <c r="H360" s="156">
        <v>46.74</v>
      </c>
      <c r="I360" s="157"/>
      <c r="L360" s="153"/>
      <c r="M360" s="158"/>
      <c r="T360" s="159"/>
      <c r="AT360" s="154" t="s">
        <v>176</v>
      </c>
      <c r="AU360" s="154" t="s">
        <v>83</v>
      </c>
      <c r="AV360" s="12" t="s">
        <v>83</v>
      </c>
      <c r="AW360" s="12" t="s">
        <v>30</v>
      </c>
      <c r="AX360" s="12" t="s">
        <v>73</v>
      </c>
      <c r="AY360" s="154" t="s">
        <v>165</v>
      </c>
    </row>
    <row r="361" spans="2:65" s="12" customFormat="1" x14ac:dyDescent="0.2">
      <c r="B361" s="153"/>
      <c r="D361" s="149" t="s">
        <v>176</v>
      </c>
      <c r="E361" s="154" t="s">
        <v>1</v>
      </c>
      <c r="F361" s="155" t="s">
        <v>1585</v>
      </c>
      <c r="H361" s="156">
        <v>58.14</v>
      </c>
      <c r="I361" s="157"/>
      <c r="L361" s="153"/>
      <c r="M361" s="158"/>
      <c r="T361" s="159"/>
      <c r="AT361" s="154" t="s">
        <v>176</v>
      </c>
      <c r="AU361" s="154" t="s">
        <v>83</v>
      </c>
      <c r="AV361" s="12" t="s">
        <v>83</v>
      </c>
      <c r="AW361" s="12" t="s">
        <v>30</v>
      </c>
      <c r="AX361" s="12" t="s">
        <v>73</v>
      </c>
      <c r="AY361" s="154" t="s">
        <v>165</v>
      </c>
    </row>
    <row r="362" spans="2:65" s="15" customFormat="1" x14ac:dyDescent="0.2">
      <c r="B362" s="184"/>
      <c r="D362" s="149" t="s">
        <v>176</v>
      </c>
      <c r="E362" s="185" t="s">
        <v>1</v>
      </c>
      <c r="F362" s="186" t="s">
        <v>1586</v>
      </c>
      <c r="H362" s="185" t="s">
        <v>1</v>
      </c>
      <c r="I362" s="187"/>
      <c r="L362" s="184"/>
      <c r="M362" s="188"/>
      <c r="T362" s="189"/>
      <c r="AT362" s="185" t="s">
        <v>176</v>
      </c>
      <c r="AU362" s="185" t="s">
        <v>83</v>
      </c>
      <c r="AV362" s="15" t="s">
        <v>81</v>
      </c>
      <c r="AW362" s="15" t="s">
        <v>30</v>
      </c>
      <c r="AX362" s="15" t="s">
        <v>73</v>
      </c>
      <c r="AY362" s="185" t="s">
        <v>165</v>
      </c>
    </row>
    <row r="363" spans="2:65" s="12" customFormat="1" x14ac:dyDescent="0.2">
      <c r="B363" s="153"/>
      <c r="D363" s="149" t="s">
        <v>176</v>
      </c>
      <c r="E363" s="154" t="s">
        <v>1</v>
      </c>
      <c r="F363" s="155" t="s">
        <v>1587</v>
      </c>
      <c r="H363" s="156">
        <v>26.4</v>
      </c>
      <c r="I363" s="157"/>
      <c r="L363" s="153"/>
      <c r="M363" s="158"/>
      <c r="T363" s="159"/>
      <c r="AT363" s="154" t="s">
        <v>176</v>
      </c>
      <c r="AU363" s="154" t="s">
        <v>83</v>
      </c>
      <c r="AV363" s="12" t="s">
        <v>83</v>
      </c>
      <c r="AW363" s="12" t="s">
        <v>30</v>
      </c>
      <c r="AX363" s="12" t="s">
        <v>73</v>
      </c>
      <c r="AY363" s="154" t="s">
        <v>165</v>
      </c>
    </row>
    <row r="364" spans="2:65" s="13" customFormat="1" x14ac:dyDescent="0.2">
      <c r="B364" s="160"/>
      <c r="D364" s="149" t="s">
        <v>176</v>
      </c>
      <c r="E364" s="161" t="s">
        <v>1</v>
      </c>
      <c r="F364" s="162" t="s">
        <v>189</v>
      </c>
      <c r="H364" s="163">
        <v>131.28</v>
      </c>
      <c r="I364" s="164"/>
      <c r="L364" s="160"/>
      <c r="M364" s="165"/>
      <c r="T364" s="166"/>
      <c r="AT364" s="161" t="s">
        <v>176</v>
      </c>
      <c r="AU364" s="161" t="s">
        <v>83</v>
      </c>
      <c r="AV364" s="13" t="s">
        <v>172</v>
      </c>
      <c r="AW364" s="13" t="s">
        <v>30</v>
      </c>
      <c r="AX364" s="13" t="s">
        <v>81</v>
      </c>
      <c r="AY364" s="161" t="s">
        <v>165</v>
      </c>
    </row>
    <row r="365" spans="2:65" s="1" customFormat="1" ht="21.75" customHeight="1" x14ac:dyDescent="0.2">
      <c r="B365" s="32"/>
      <c r="C365" s="136" t="s">
        <v>564</v>
      </c>
      <c r="D365" s="136" t="s">
        <v>167</v>
      </c>
      <c r="E365" s="137" t="s">
        <v>1588</v>
      </c>
      <c r="F365" s="138" t="s">
        <v>1589</v>
      </c>
      <c r="G365" s="139" t="s">
        <v>192</v>
      </c>
      <c r="H365" s="140">
        <v>88.823999999999998</v>
      </c>
      <c r="I365" s="141"/>
      <c r="J365" s="142">
        <f>ROUND(I365*H365,2)</f>
        <v>0</v>
      </c>
      <c r="K365" s="138" t="s">
        <v>1254</v>
      </c>
      <c r="L365" s="32"/>
      <c r="M365" s="143" t="s">
        <v>1</v>
      </c>
      <c r="N365" s="144" t="s">
        <v>38</v>
      </c>
      <c r="P365" s="145">
        <f>O365*H365</f>
        <v>0</v>
      </c>
      <c r="Q365" s="145">
        <v>0</v>
      </c>
      <c r="R365" s="145">
        <f>Q365*H365</f>
        <v>0</v>
      </c>
      <c r="S365" s="145">
        <v>0.188</v>
      </c>
      <c r="T365" s="146">
        <f>S365*H365</f>
        <v>16.698912</v>
      </c>
      <c r="AR365" s="147" t="s">
        <v>172</v>
      </c>
      <c r="AT365" s="147" t="s">
        <v>167</v>
      </c>
      <c r="AU365" s="147" t="s">
        <v>83</v>
      </c>
      <c r="AY365" s="17" t="s">
        <v>165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81</v>
      </c>
      <c r="BK365" s="148">
        <f>ROUND(I365*H365,2)</f>
        <v>0</v>
      </c>
      <c r="BL365" s="17" t="s">
        <v>172</v>
      </c>
      <c r="BM365" s="147" t="s">
        <v>1590</v>
      </c>
    </row>
    <row r="366" spans="2:65" s="1" customFormat="1" ht="19.5" x14ac:dyDescent="0.2">
      <c r="B366" s="32"/>
      <c r="D366" s="149" t="s">
        <v>174</v>
      </c>
      <c r="F366" s="150" t="s">
        <v>1591</v>
      </c>
      <c r="I366" s="151"/>
      <c r="L366" s="32"/>
      <c r="M366" s="152"/>
      <c r="T366" s="56"/>
      <c r="AT366" s="17" t="s">
        <v>174</v>
      </c>
      <c r="AU366" s="17" t="s">
        <v>83</v>
      </c>
    </row>
    <row r="367" spans="2:65" s="15" customFormat="1" x14ac:dyDescent="0.2">
      <c r="B367" s="184"/>
      <c r="D367" s="149" t="s">
        <v>176</v>
      </c>
      <c r="E367" s="185" t="s">
        <v>1</v>
      </c>
      <c r="F367" s="186" t="s">
        <v>1583</v>
      </c>
      <c r="H367" s="185" t="s">
        <v>1</v>
      </c>
      <c r="I367" s="187"/>
      <c r="L367" s="184"/>
      <c r="M367" s="188"/>
      <c r="T367" s="189"/>
      <c r="AT367" s="185" t="s">
        <v>176</v>
      </c>
      <c r="AU367" s="185" t="s">
        <v>83</v>
      </c>
      <c r="AV367" s="15" t="s">
        <v>81</v>
      </c>
      <c r="AW367" s="15" t="s">
        <v>30</v>
      </c>
      <c r="AX367" s="15" t="s">
        <v>73</v>
      </c>
      <c r="AY367" s="185" t="s">
        <v>165</v>
      </c>
    </row>
    <row r="368" spans="2:65" s="15" customFormat="1" x14ac:dyDescent="0.2">
      <c r="B368" s="184"/>
      <c r="D368" s="149" t="s">
        <v>176</v>
      </c>
      <c r="E368" s="185" t="s">
        <v>1</v>
      </c>
      <c r="F368" s="186" t="s">
        <v>1592</v>
      </c>
      <c r="H368" s="185" t="s">
        <v>1</v>
      </c>
      <c r="I368" s="187"/>
      <c r="L368" s="184"/>
      <c r="M368" s="188"/>
      <c r="T368" s="189"/>
      <c r="AT368" s="185" t="s">
        <v>176</v>
      </c>
      <c r="AU368" s="185" t="s">
        <v>83</v>
      </c>
      <c r="AV368" s="15" t="s">
        <v>81</v>
      </c>
      <c r="AW368" s="15" t="s">
        <v>30</v>
      </c>
      <c r="AX368" s="15" t="s">
        <v>73</v>
      </c>
      <c r="AY368" s="185" t="s">
        <v>165</v>
      </c>
    </row>
    <row r="369" spans="2:65" s="12" customFormat="1" x14ac:dyDescent="0.2">
      <c r="B369" s="153"/>
      <c r="D369" s="149" t="s">
        <v>176</v>
      </c>
      <c r="E369" s="154" t="s">
        <v>1</v>
      </c>
      <c r="F369" s="155" t="s">
        <v>1593</v>
      </c>
      <c r="H369" s="156">
        <v>38.56</v>
      </c>
      <c r="I369" s="157"/>
      <c r="L369" s="153"/>
      <c r="M369" s="158"/>
      <c r="T369" s="159"/>
      <c r="AT369" s="154" t="s">
        <v>176</v>
      </c>
      <c r="AU369" s="154" t="s">
        <v>83</v>
      </c>
      <c r="AV369" s="12" t="s">
        <v>83</v>
      </c>
      <c r="AW369" s="12" t="s">
        <v>30</v>
      </c>
      <c r="AX369" s="12" t="s">
        <v>73</v>
      </c>
      <c r="AY369" s="154" t="s">
        <v>165</v>
      </c>
    </row>
    <row r="370" spans="2:65" s="15" customFormat="1" x14ac:dyDescent="0.2">
      <c r="B370" s="184"/>
      <c r="D370" s="149" t="s">
        <v>176</v>
      </c>
      <c r="E370" s="185" t="s">
        <v>1</v>
      </c>
      <c r="F370" s="186" t="s">
        <v>1594</v>
      </c>
      <c r="H370" s="185" t="s">
        <v>1</v>
      </c>
      <c r="I370" s="187"/>
      <c r="L370" s="184"/>
      <c r="M370" s="188"/>
      <c r="T370" s="189"/>
      <c r="AT370" s="185" t="s">
        <v>176</v>
      </c>
      <c r="AU370" s="185" t="s">
        <v>83</v>
      </c>
      <c r="AV370" s="15" t="s">
        <v>81</v>
      </c>
      <c r="AW370" s="15" t="s">
        <v>30</v>
      </c>
      <c r="AX370" s="15" t="s">
        <v>73</v>
      </c>
      <c r="AY370" s="185" t="s">
        <v>165</v>
      </c>
    </row>
    <row r="371" spans="2:65" s="12" customFormat="1" x14ac:dyDescent="0.2">
      <c r="B371" s="153"/>
      <c r="D371" s="149" t="s">
        <v>176</v>
      </c>
      <c r="E371" s="154" t="s">
        <v>1</v>
      </c>
      <c r="F371" s="155" t="s">
        <v>1595</v>
      </c>
      <c r="H371" s="156">
        <v>50.264000000000003</v>
      </c>
      <c r="I371" s="157"/>
      <c r="L371" s="153"/>
      <c r="M371" s="158"/>
      <c r="T371" s="159"/>
      <c r="AT371" s="154" t="s">
        <v>176</v>
      </c>
      <c r="AU371" s="154" t="s">
        <v>83</v>
      </c>
      <c r="AV371" s="12" t="s">
        <v>83</v>
      </c>
      <c r="AW371" s="12" t="s">
        <v>30</v>
      </c>
      <c r="AX371" s="12" t="s">
        <v>73</v>
      </c>
      <c r="AY371" s="154" t="s">
        <v>165</v>
      </c>
    </row>
    <row r="372" spans="2:65" s="13" customFormat="1" x14ac:dyDescent="0.2">
      <c r="B372" s="160"/>
      <c r="D372" s="149" t="s">
        <v>176</v>
      </c>
      <c r="E372" s="161" t="s">
        <v>1</v>
      </c>
      <c r="F372" s="162" t="s">
        <v>189</v>
      </c>
      <c r="H372" s="163">
        <v>88.824000000000012</v>
      </c>
      <c r="I372" s="164"/>
      <c r="L372" s="160"/>
      <c r="M372" s="165"/>
      <c r="T372" s="166"/>
      <c r="AT372" s="161" t="s">
        <v>176</v>
      </c>
      <c r="AU372" s="161" t="s">
        <v>83</v>
      </c>
      <c r="AV372" s="13" t="s">
        <v>172</v>
      </c>
      <c r="AW372" s="13" t="s">
        <v>30</v>
      </c>
      <c r="AX372" s="13" t="s">
        <v>81</v>
      </c>
      <c r="AY372" s="161" t="s">
        <v>165</v>
      </c>
    </row>
    <row r="373" spans="2:65" s="1" customFormat="1" ht="33" customHeight="1" x14ac:dyDescent="0.2">
      <c r="B373" s="32"/>
      <c r="C373" s="136" t="s">
        <v>570</v>
      </c>
      <c r="D373" s="136" t="s">
        <v>167</v>
      </c>
      <c r="E373" s="137" t="s">
        <v>1596</v>
      </c>
      <c r="F373" s="138" t="s">
        <v>1597</v>
      </c>
      <c r="G373" s="139" t="s">
        <v>192</v>
      </c>
      <c r="H373" s="140">
        <v>162.19200000000001</v>
      </c>
      <c r="I373" s="141"/>
      <c r="J373" s="142">
        <f>ROUND(I373*H373,2)</f>
        <v>0</v>
      </c>
      <c r="K373" s="138" t="s">
        <v>1254</v>
      </c>
      <c r="L373" s="32"/>
      <c r="M373" s="143" t="s">
        <v>1</v>
      </c>
      <c r="N373" s="144" t="s">
        <v>38</v>
      </c>
      <c r="P373" s="145">
        <f>O373*H373</f>
        <v>0</v>
      </c>
      <c r="Q373" s="145">
        <v>0</v>
      </c>
      <c r="R373" s="145">
        <f>Q373*H373</f>
        <v>0</v>
      </c>
      <c r="S373" s="145">
        <v>7.0000000000000007E-2</v>
      </c>
      <c r="T373" s="146">
        <f>S373*H373</f>
        <v>11.353440000000001</v>
      </c>
      <c r="AR373" s="147" t="s">
        <v>172</v>
      </c>
      <c r="AT373" s="147" t="s">
        <v>167</v>
      </c>
      <c r="AU373" s="147" t="s">
        <v>83</v>
      </c>
      <c r="AY373" s="17" t="s">
        <v>165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81</v>
      </c>
      <c r="BK373" s="148">
        <f>ROUND(I373*H373,2)</f>
        <v>0</v>
      </c>
      <c r="BL373" s="17" t="s">
        <v>172</v>
      </c>
      <c r="BM373" s="147" t="s">
        <v>1598</v>
      </c>
    </row>
    <row r="374" spans="2:65" s="1" customFormat="1" ht="19.5" x14ac:dyDescent="0.2">
      <c r="B374" s="32"/>
      <c r="D374" s="149" t="s">
        <v>174</v>
      </c>
      <c r="F374" s="150" t="s">
        <v>1599</v>
      </c>
      <c r="I374" s="151"/>
      <c r="L374" s="32"/>
      <c r="M374" s="152"/>
      <c r="T374" s="56"/>
      <c r="AT374" s="17" t="s">
        <v>174</v>
      </c>
      <c r="AU374" s="17" t="s">
        <v>83</v>
      </c>
    </row>
    <row r="375" spans="2:65" s="15" customFormat="1" x14ac:dyDescent="0.2">
      <c r="B375" s="184"/>
      <c r="D375" s="149" t="s">
        <v>176</v>
      </c>
      <c r="E375" s="185" t="s">
        <v>1</v>
      </c>
      <c r="F375" s="186" t="s">
        <v>1512</v>
      </c>
      <c r="H375" s="185" t="s">
        <v>1</v>
      </c>
      <c r="I375" s="187"/>
      <c r="L375" s="184"/>
      <c r="M375" s="188"/>
      <c r="T375" s="189"/>
      <c r="AT375" s="185" t="s">
        <v>176</v>
      </c>
      <c r="AU375" s="185" t="s">
        <v>83</v>
      </c>
      <c r="AV375" s="15" t="s">
        <v>81</v>
      </c>
      <c r="AW375" s="15" t="s">
        <v>30</v>
      </c>
      <c r="AX375" s="15" t="s">
        <v>73</v>
      </c>
      <c r="AY375" s="185" t="s">
        <v>165</v>
      </c>
    </row>
    <row r="376" spans="2:65" s="12" customFormat="1" x14ac:dyDescent="0.2">
      <c r="B376" s="153"/>
      <c r="D376" s="149" t="s">
        <v>176</v>
      </c>
      <c r="E376" s="154" t="s">
        <v>1</v>
      </c>
      <c r="F376" s="155" t="s">
        <v>1584</v>
      </c>
      <c r="H376" s="156">
        <v>46.74</v>
      </c>
      <c r="I376" s="157"/>
      <c r="L376" s="153"/>
      <c r="M376" s="158"/>
      <c r="T376" s="159"/>
      <c r="AT376" s="154" t="s">
        <v>176</v>
      </c>
      <c r="AU376" s="154" t="s">
        <v>83</v>
      </c>
      <c r="AV376" s="12" t="s">
        <v>83</v>
      </c>
      <c r="AW376" s="12" t="s">
        <v>30</v>
      </c>
      <c r="AX376" s="12" t="s">
        <v>73</v>
      </c>
      <c r="AY376" s="154" t="s">
        <v>165</v>
      </c>
    </row>
    <row r="377" spans="2:65" s="12" customFormat="1" x14ac:dyDescent="0.2">
      <c r="B377" s="153"/>
      <c r="D377" s="149" t="s">
        <v>176</v>
      </c>
      <c r="E377" s="154" t="s">
        <v>1</v>
      </c>
      <c r="F377" s="155" t="s">
        <v>1585</v>
      </c>
      <c r="H377" s="156">
        <v>58.14</v>
      </c>
      <c r="I377" s="157"/>
      <c r="L377" s="153"/>
      <c r="M377" s="158"/>
      <c r="T377" s="159"/>
      <c r="AT377" s="154" t="s">
        <v>176</v>
      </c>
      <c r="AU377" s="154" t="s">
        <v>83</v>
      </c>
      <c r="AV377" s="12" t="s">
        <v>83</v>
      </c>
      <c r="AW377" s="12" t="s">
        <v>30</v>
      </c>
      <c r="AX377" s="12" t="s">
        <v>73</v>
      </c>
      <c r="AY377" s="154" t="s">
        <v>165</v>
      </c>
    </row>
    <row r="378" spans="2:65" s="15" customFormat="1" x14ac:dyDescent="0.2">
      <c r="B378" s="184"/>
      <c r="D378" s="149" t="s">
        <v>176</v>
      </c>
      <c r="E378" s="185" t="s">
        <v>1</v>
      </c>
      <c r="F378" s="186" t="s">
        <v>1600</v>
      </c>
      <c r="H378" s="185" t="s">
        <v>1</v>
      </c>
      <c r="I378" s="187"/>
      <c r="L378" s="184"/>
      <c r="M378" s="188"/>
      <c r="T378" s="189"/>
      <c r="AT378" s="185" t="s">
        <v>176</v>
      </c>
      <c r="AU378" s="185" t="s">
        <v>83</v>
      </c>
      <c r="AV378" s="15" t="s">
        <v>81</v>
      </c>
      <c r="AW378" s="15" t="s">
        <v>30</v>
      </c>
      <c r="AX378" s="15" t="s">
        <v>73</v>
      </c>
      <c r="AY378" s="185" t="s">
        <v>165</v>
      </c>
    </row>
    <row r="379" spans="2:65" s="12" customFormat="1" x14ac:dyDescent="0.2">
      <c r="B379" s="153"/>
      <c r="D379" s="149" t="s">
        <v>176</v>
      </c>
      <c r="E379" s="154" t="s">
        <v>1</v>
      </c>
      <c r="F379" s="155" t="s">
        <v>1601</v>
      </c>
      <c r="H379" s="156">
        <v>30.911999999999999</v>
      </c>
      <c r="I379" s="157"/>
      <c r="L379" s="153"/>
      <c r="M379" s="158"/>
      <c r="T379" s="159"/>
      <c r="AT379" s="154" t="s">
        <v>176</v>
      </c>
      <c r="AU379" s="154" t="s">
        <v>83</v>
      </c>
      <c r="AV379" s="12" t="s">
        <v>83</v>
      </c>
      <c r="AW379" s="12" t="s">
        <v>30</v>
      </c>
      <c r="AX379" s="12" t="s">
        <v>73</v>
      </c>
      <c r="AY379" s="154" t="s">
        <v>165</v>
      </c>
    </row>
    <row r="380" spans="2:65" s="15" customFormat="1" x14ac:dyDescent="0.2">
      <c r="B380" s="184"/>
      <c r="D380" s="149" t="s">
        <v>176</v>
      </c>
      <c r="E380" s="185" t="s">
        <v>1</v>
      </c>
      <c r="F380" s="186" t="s">
        <v>1586</v>
      </c>
      <c r="H380" s="185" t="s">
        <v>1</v>
      </c>
      <c r="I380" s="187"/>
      <c r="L380" s="184"/>
      <c r="M380" s="188"/>
      <c r="T380" s="189"/>
      <c r="AT380" s="185" t="s">
        <v>176</v>
      </c>
      <c r="AU380" s="185" t="s">
        <v>83</v>
      </c>
      <c r="AV380" s="15" t="s">
        <v>81</v>
      </c>
      <c r="AW380" s="15" t="s">
        <v>30</v>
      </c>
      <c r="AX380" s="15" t="s">
        <v>73</v>
      </c>
      <c r="AY380" s="185" t="s">
        <v>165</v>
      </c>
    </row>
    <row r="381" spans="2:65" s="12" customFormat="1" x14ac:dyDescent="0.2">
      <c r="B381" s="153"/>
      <c r="D381" s="149" t="s">
        <v>176</v>
      </c>
      <c r="E381" s="154" t="s">
        <v>1</v>
      </c>
      <c r="F381" s="155" t="s">
        <v>1587</v>
      </c>
      <c r="H381" s="156">
        <v>26.4</v>
      </c>
      <c r="I381" s="157"/>
      <c r="L381" s="153"/>
      <c r="M381" s="158"/>
      <c r="T381" s="159"/>
      <c r="AT381" s="154" t="s">
        <v>176</v>
      </c>
      <c r="AU381" s="154" t="s">
        <v>83</v>
      </c>
      <c r="AV381" s="12" t="s">
        <v>83</v>
      </c>
      <c r="AW381" s="12" t="s">
        <v>30</v>
      </c>
      <c r="AX381" s="12" t="s">
        <v>73</v>
      </c>
      <c r="AY381" s="154" t="s">
        <v>165</v>
      </c>
    </row>
    <row r="382" spans="2:65" s="13" customFormat="1" x14ac:dyDescent="0.2">
      <c r="B382" s="160"/>
      <c r="D382" s="149" t="s">
        <v>176</v>
      </c>
      <c r="E382" s="161" t="s">
        <v>1</v>
      </c>
      <c r="F382" s="162" t="s">
        <v>189</v>
      </c>
      <c r="H382" s="163">
        <v>162.19200000000001</v>
      </c>
      <c r="I382" s="164"/>
      <c r="L382" s="160"/>
      <c r="M382" s="165"/>
      <c r="T382" s="166"/>
      <c r="AT382" s="161" t="s">
        <v>176</v>
      </c>
      <c r="AU382" s="161" t="s">
        <v>83</v>
      </c>
      <c r="AV382" s="13" t="s">
        <v>172</v>
      </c>
      <c r="AW382" s="13" t="s">
        <v>30</v>
      </c>
      <c r="AX382" s="13" t="s">
        <v>81</v>
      </c>
      <c r="AY382" s="161" t="s">
        <v>165</v>
      </c>
    </row>
    <row r="383" spans="2:65" s="1" customFormat="1" ht="24.2" customHeight="1" x14ac:dyDescent="0.2">
      <c r="B383" s="32"/>
      <c r="C383" s="136" t="s">
        <v>579</v>
      </c>
      <c r="D383" s="136" t="s">
        <v>167</v>
      </c>
      <c r="E383" s="137" t="s">
        <v>1602</v>
      </c>
      <c r="F383" s="138" t="s">
        <v>1603</v>
      </c>
      <c r="G383" s="139" t="s">
        <v>192</v>
      </c>
      <c r="H383" s="140">
        <v>88.823999999999998</v>
      </c>
      <c r="I383" s="141"/>
      <c r="J383" s="142">
        <f>ROUND(I383*H383,2)</f>
        <v>0</v>
      </c>
      <c r="K383" s="138" t="s">
        <v>1254</v>
      </c>
      <c r="L383" s="32"/>
      <c r="M383" s="143" t="s">
        <v>1</v>
      </c>
      <c r="N383" s="144" t="s">
        <v>38</v>
      </c>
      <c r="P383" s="145">
        <f>O383*H383</f>
        <v>0</v>
      </c>
      <c r="Q383" s="145">
        <v>0</v>
      </c>
      <c r="R383" s="145">
        <f>Q383*H383</f>
        <v>0</v>
      </c>
      <c r="S383" s="145">
        <v>7.0000000000000007E-2</v>
      </c>
      <c r="T383" s="146">
        <f>S383*H383</f>
        <v>6.2176800000000005</v>
      </c>
      <c r="AR383" s="147" t="s">
        <v>172</v>
      </c>
      <c r="AT383" s="147" t="s">
        <v>167</v>
      </c>
      <c r="AU383" s="147" t="s">
        <v>83</v>
      </c>
      <c r="AY383" s="17" t="s">
        <v>165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7" t="s">
        <v>81</v>
      </c>
      <c r="BK383" s="148">
        <f>ROUND(I383*H383,2)</f>
        <v>0</v>
      </c>
      <c r="BL383" s="17" t="s">
        <v>172</v>
      </c>
      <c r="BM383" s="147" t="s">
        <v>1604</v>
      </c>
    </row>
    <row r="384" spans="2:65" s="1" customFormat="1" ht="19.5" x14ac:dyDescent="0.2">
      <c r="B384" s="32"/>
      <c r="D384" s="149" t="s">
        <v>174</v>
      </c>
      <c r="F384" s="150" t="s">
        <v>1605</v>
      </c>
      <c r="I384" s="151"/>
      <c r="L384" s="32"/>
      <c r="M384" s="152"/>
      <c r="T384" s="56"/>
      <c r="AT384" s="17" t="s">
        <v>174</v>
      </c>
      <c r="AU384" s="17" t="s">
        <v>83</v>
      </c>
    </row>
    <row r="385" spans="2:65" s="15" customFormat="1" x14ac:dyDescent="0.2">
      <c r="B385" s="184"/>
      <c r="D385" s="149" t="s">
        <v>176</v>
      </c>
      <c r="E385" s="185" t="s">
        <v>1</v>
      </c>
      <c r="F385" s="186" t="s">
        <v>1592</v>
      </c>
      <c r="H385" s="185" t="s">
        <v>1</v>
      </c>
      <c r="I385" s="187"/>
      <c r="L385" s="184"/>
      <c r="M385" s="188"/>
      <c r="T385" s="189"/>
      <c r="AT385" s="185" t="s">
        <v>176</v>
      </c>
      <c r="AU385" s="185" t="s">
        <v>83</v>
      </c>
      <c r="AV385" s="15" t="s">
        <v>81</v>
      </c>
      <c r="AW385" s="15" t="s">
        <v>30</v>
      </c>
      <c r="AX385" s="15" t="s">
        <v>73</v>
      </c>
      <c r="AY385" s="185" t="s">
        <v>165</v>
      </c>
    </row>
    <row r="386" spans="2:65" s="12" customFormat="1" x14ac:dyDescent="0.2">
      <c r="B386" s="153"/>
      <c r="D386" s="149" t="s">
        <v>176</v>
      </c>
      <c r="E386" s="154" t="s">
        <v>1</v>
      </c>
      <c r="F386" s="155" t="s">
        <v>1593</v>
      </c>
      <c r="H386" s="156">
        <v>38.56</v>
      </c>
      <c r="I386" s="157"/>
      <c r="L386" s="153"/>
      <c r="M386" s="158"/>
      <c r="T386" s="159"/>
      <c r="AT386" s="154" t="s">
        <v>176</v>
      </c>
      <c r="AU386" s="154" t="s">
        <v>83</v>
      </c>
      <c r="AV386" s="12" t="s">
        <v>83</v>
      </c>
      <c r="AW386" s="12" t="s">
        <v>30</v>
      </c>
      <c r="AX386" s="12" t="s">
        <v>73</v>
      </c>
      <c r="AY386" s="154" t="s">
        <v>165</v>
      </c>
    </row>
    <row r="387" spans="2:65" s="15" customFormat="1" x14ac:dyDescent="0.2">
      <c r="B387" s="184"/>
      <c r="D387" s="149" t="s">
        <v>176</v>
      </c>
      <c r="E387" s="185" t="s">
        <v>1</v>
      </c>
      <c r="F387" s="186" t="s">
        <v>1594</v>
      </c>
      <c r="H387" s="185" t="s">
        <v>1</v>
      </c>
      <c r="I387" s="187"/>
      <c r="L387" s="184"/>
      <c r="M387" s="188"/>
      <c r="T387" s="189"/>
      <c r="AT387" s="185" t="s">
        <v>176</v>
      </c>
      <c r="AU387" s="185" t="s">
        <v>83</v>
      </c>
      <c r="AV387" s="15" t="s">
        <v>81</v>
      </c>
      <c r="AW387" s="15" t="s">
        <v>30</v>
      </c>
      <c r="AX387" s="15" t="s">
        <v>73</v>
      </c>
      <c r="AY387" s="185" t="s">
        <v>165</v>
      </c>
    </row>
    <row r="388" spans="2:65" s="12" customFormat="1" x14ac:dyDescent="0.2">
      <c r="B388" s="153"/>
      <c r="D388" s="149" t="s">
        <v>176</v>
      </c>
      <c r="E388" s="154" t="s">
        <v>1</v>
      </c>
      <c r="F388" s="155" t="s">
        <v>1595</v>
      </c>
      <c r="H388" s="156">
        <v>50.264000000000003</v>
      </c>
      <c r="I388" s="157"/>
      <c r="L388" s="153"/>
      <c r="M388" s="158"/>
      <c r="T388" s="159"/>
      <c r="AT388" s="154" t="s">
        <v>176</v>
      </c>
      <c r="AU388" s="154" t="s">
        <v>83</v>
      </c>
      <c r="AV388" s="12" t="s">
        <v>83</v>
      </c>
      <c r="AW388" s="12" t="s">
        <v>30</v>
      </c>
      <c r="AX388" s="12" t="s">
        <v>73</v>
      </c>
      <c r="AY388" s="154" t="s">
        <v>165</v>
      </c>
    </row>
    <row r="389" spans="2:65" s="13" customFormat="1" x14ac:dyDescent="0.2">
      <c r="B389" s="160"/>
      <c r="D389" s="149" t="s">
        <v>176</v>
      </c>
      <c r="E389" s="161" t="s">
        <v>1</v>
      </c>
      <c r="F389" s="162" t="s">
        <v>189</v>
      </c>
      <c r="H389" s="163">
        <v>88.824000000000012</v>
      </c>
      <c r="I389" s="164"/>
      <c r="L389" s="160"/>
      <c r="M389" s="165"/>
      <c r="T389" s="166"/>
      <c r="AT389" s="161" t="s">
        <v>176</v>
      </c>
      <c r="AU389" s="161" t="s">
        <v>83</v>
      </c>
      <c r="AV389" s="13" t="s">
        <v>172</v>
      </c>
      <c r="AW389" s="13" t="s">
        <v>30</v>
      </c>
      <c r="AX389" s="13" t="s">
        <v>81</v>
      </c>
      <c r="AY389" s="161" t="s">
        <v>165</v>
      </c>
    </row>
    <row r="390" spans="2:65" s="1" customFormat="1" ht="24.2" customHeight="1" x14ac:dyDescent="0.2">
      <c r="B390" s="32"/>
      <c r="C390" s="136" t="s">
        <v>585</v>
      </c>
      <c r="D390" s="136" t="s">
        <v>167</v>
      </c>
      <c r="E390" s="137" t="s">
        <v>1606</v>
      </c>
      <c r="F390" s="138" t="s">
        <v>1607</v>
      </c>
      <c r="G390" s="139" t="s">
        <v>192</v>
      </c>
      <c r="H390" s="140">
        <v>162.19200000000001</v>
      </c>
      <c r="I390" s="141"/>
      <c r="J390" s="142">
        <f>ROUND(I390*H390,2)</f>
        <v>0</v>
      </c>
      <c r="K390" s="138" t="s">
        <v>1254</v>
      </c>
      <c r="L390" s="32"/>
      <c r="M390" s="143" t="s">
        <v>1</v>
      </c>
      <c r="N390" s="144" t="s">
        <v>38</v>
      </c>
      <c r="P390" s="145">
        <f>O390*H390</f>
        <v>0</v>
      </c>
      <c r="Q390" s="145">
        <v>0</v>
      </c>
      <c r="R390" s="145">
        <f>Q390*H390</f>
        <v>0</v>
      </c>
      <c r="S390" s="145">
        <v>0</v>
      </c>
      <c r="T390" s="146">
        <f>S390*H390</f>
        <v>0</v>
      </c>
      <c r="AR390" s="147" t="s">
        <v>172</v>
      </c>
      <c r="AT390" s="147" t="s">
        <v>167</v>
      </c>
      <c r="AU390" s="147" t="s">
        <v>83</v>
      </c>
      <c r="AY390" s="17" t="s">
        <v>165</v>
      </c>
      <c r="BE390" s="148">
        <f>IF(N390="základní",J390,0)</f>
        <v>0</v>
      </c>
      <c r="BF390" s="148">
        <f>IF(N390="snížená",J390,0)</f>
        <v>0</v>
      </c>
      <c r="BG390" s="148">
        <f>IF(N390="zákl. přenesená",J390,0)</f>
        <v>0</v>
      </c>
      <c r="BH390" s="148">
        <f>IF(N390="sníž. přenesená",J390,0)</f>
        <v>0</v>
      </c>
      <c r="BI390" s="148">
        <f>IF(N390="nulová",J390,0)</f>
        <v>0</v>
      </c>
      <c r="BJ390" s="17" t="s">
        <v>81</v>
      </c>
      <c r="BK390" s="148">
        <f>ROUND(I390*H390,2)</f>
        <v>0</v>
      </c>
      <c r="BL390" s="17" t="s">
        <v>172</v>
      </c>
      <c r="BM390" s="147" t="s">
        <v>1608</v>
      </c>
    </row>
    <row r="391" spans="2:65" s="1" customFormat="1" x14ac:dyDescent="0.2">
      <c r="B391" s="32"/>
      <c r="D391" s="149" t="s">
        <v>174</v>
      </c>
      <c r="F391" s="150" t="s">
        <v>1607</v>
      </c>
      <c r="I391" s="151"/>
      <c r="L391" s="32"/>
      <c r="M391" s="152"/>
      <c r="T391" s="56"/>
      <c r="AT391" s="17" t="s">
        <v>174</v>
      </c>
      <c r="AU391" s="17" t="s">
        <v>83</v>
      </c>
    </row>
    <row r="392" spans="2:65" s="15" customFormat="1" x14ac:dyDescent="0.2">
      <c r="B392" s="184"/>
      <c r="D392" s="149" t="s">
        <v>176</v>
      </c>
      <c r="E392" s="185" t="s">
        <v>1</v>
      </c>
      <c r="F392" s="186" t="s">
        <v>1512</v>
      </c>
      <c r="H392" s="185" t="s">
        <v>1</v>
      </c>
      <c r="I392" s="187"/>
      <c r="L392" s="184"/>
      <c r="M392" s="188"/>
      <c r="T392" s="189"/>
      <c r="AT392" s="185" t="s">
        <v>176</v>
      </c>
      <c r="AU392" s="185" t="s">
        <v>83</v>
      </c>
      <c r="AV392" s="15" t="s">
        <v>81</v>
      </c>
      <c r="AW392" s="15" t="s">
        <v>30</v>
      </c>
      <c r="AX392" s="15" t="s">
        <v>73</v>
      </c>
      <c r="AY392" s="185" t="s">
        <v>165</v>
      </c>
    </row>
    <row r="393" spans="2:65" s="12" customFormat="1" x14ac:dyDescent="0.2">
      <c r="B393" s="153"/>
      <c r="D393" s="149" t="s">
        <v>176</v>
      </c>
      <c r="E393" s="154" t="s">
        <v>1</v>
      </c>
      <c r="F393" s="155" t="s">
        <v>1584</v>
      </c>
      <c r="H393" s="156">
        <v>46.74</v>
      </c>
      <c r="I393" s="157"/>
      <c r="L393" s="153"/>
      <c r="M393" s="158"/>
      <c r="T393" s="159"/>
      <c r="AT393" s="154" t="s">
        <v>176</v>
      </c>
      <c r="AU393" s="154" t="s">
        <v>83</v>
      </c>
      <c r="AV393" s="12" t="s">
        <v>83</v>
      </c>
      <c r="AW393" s="12" t="s">
        <v>30</v>
      </c>
      <c r="AX393" s="12" t="s">
        <v>73</v>
      </c>
      <c r="AY393" s="154" t="s">
        <v>165</v>
      </c>
    </row>
    <row r="394" spans="2:65" s="12" customFormat="1" x14ac:dyDescent="0.2">
      <c r="B394" s="153"/>
      <c r="D394" s="149" t="s">
        <v>176</v>
      </c>
      <c r="E394" s="154" t="s">
        <v>1</v>
      </c>
      <c r="F394" s="155" t="s">
        <v>1585</v>
      </c>
      <c r="H394" s="156">
        <v>58.14</v>
      </c>
      <c r="I394" s="157"/>
      <c r="L394" s="153"/>
      <c r="M394" s="158"/>
      <c r="T394" s="159"/>
      <c r="AT394" s="154" t="s">
        <v>176</v>
      </c>
      <c r="AU394" s="154" t="s">
        <v>83</v>
      </c>
      <c r="AV394" s="12" t="s">
        <v>83</v>
      </c>
      <c r="AW394" s="12" t="s">
        <v>30</v>
      </c>
      <c r="AX394" s="12" t="s">
        <v>73</v>
      </c>
      <c r="AY394" s="154" t="s">
        <v>165</v>
      </c>
    </row>
    <row r="395" spans="2:65" s="15" customFormat="1" x14ac:dyDescent="0.2">
      <c r="B395" s="184"/>
      <c r="D395" s="149" t="s">
        <v>176</v>
      </c>
      <c r="E395" s="185" t="s">
        <v>1</v>
      </c>
      <c r="F395" s="186" t="s">
        <v>1600</v>
      </c>
      <c r="H395" s="185" t="s">
        <v>1</v>
      </c>
      <c r="I395" s="187"/>
      <c r="L395" s="184"/>
      <c r="M395" s="188"/>
      <c r="T395" s="189"/>
      <c r="AT395" s="185" t="s">
        <v>176</v>
      </c>
      <c r="AU395" s="185" t="s">
        <v>83</v>
      </c>
      <c r="AV395" s="15" t="s">
        <v>81</v>
      </c>
      <c r="AW395" s="15" t="s">
        <v>30</v>
      </c>
      <c r="AX395" s="15" t="s">
        <v>73</v>
      </c>
      <c r="AY395" s="185" t="s">
        <v>165</v>
      </c>
    </row>
    <row r="396" spans="2:65" s="12" customFormat="1" x14ac:dyDescent="0.2">
      <c r="B396" s="153"/>
      <c r="D396" s="149" t="s">
        <v>176</v>
      </c>
      <c r="E396" s="154" t="s">
        <v>1</v>
      </c>
      <c r="F396" s="155" t="s">
        <v>1601</v>
      </c>
      <c r="H396" s="156">
        <v>30.911999999999999</v>
      </c>
      <c r="I396" s="157"/>
      <c r="L396" s="153"/>
      <c r="M396" s="158"/>
      <c r="T396" s="159"/>
      <c r="AT396" s="154" t="s">
        <v>176</v>
      </c>
      <c r="AU396" s="154" t="s">
        <v>83</v>
      </c>
      <c r="AV396" s="12" t="s">
        <v>83</v>
      </c>
      <c r="AW396" s="12" t="s">
        <v>30</v>
      </c>
      <c r="AX396" s="12" t="s">
        <v>73</v>
      </c>
      <c r="AY396" s="154" t="s">
        <v>165</v>
      </c>
    </row>
    <row r="397" spans="2:65" s="15" customFormat="1" x14ac:dyDescent="0.2">
      <c r="B397" s="184"/>
      <c r="D397" s="149" t="s">
        <v>176</v>
      </c>
      <c r="E397" s="185" t="s">
        <v>1</v>
      </c>
      <c r="F397" s="186" t="s">
        <v>1586</v>
      </c>
      <c r="H397" s="185" t="s">
        <v>1</v>
      </c>
      <c r="I397" s="187"/>
      <c r="L397" s="184"/>
      <c r="M397" s="188"/>
      <c r="T397" s="189"/>
      <c r="AT397" s="185" t="s">
        <v>176</v>
      </c>
      <c r="AU397" s="185" t="s">
        <v>83</v>
      </c>
      <c r="AV397" s="15" t="s">
        <v>81</v>
      </c>
      <c r="AW397" s="15" t="s">
        <v>30</v>
      </c>
      <c r="AX397" s="15" t="s">
        <v>73</v>
      </c>
      <c r="AY397" s="185" t="s">
        <v>165</v>
      </c>
    </row>
    <row r="398" spans="2:65" s="12" customFormat="1" x14ac:dyDescent="0.2">
      <c r="B398" s="153"/>
      <c r="D398" s="149" t="s">
        <v>176</v>
      </c>
      <c r="E398" s="154" t="s">
        <v>1</v>
      </c>
      <c r="F398" s="155" t="s">
        <v>1587</v>
      </c>
      <c r="H398" s="156">
        <v>26.4</v>
      </c>
      <c r="I398" s="157"/>
      <c r="L398" s="153"/>
      <c r="M398" s="158"/>
      <c r="T398" s="159"/>
      <c r="AT398" s="154" t="s">
        <v>176</v>
      </c>
      <c r="AU398" s="154" t="s">
        <v>83</v>
      </c>
      <c r="AV398" s="12" t="s">
        <v>83</v>
      </c>
      <c r="AW398" s="12" t="s">
        <v>30</v>
      </c>
      <c r="AX398" s="12" t="s">
        <v>73</v>
      </c>
      <c r="AY398" s="154" t="s">
        <v>165</v>
      </c>
    </row>
    <row r="399" spans="2:65" s="13" customFormat="1" x14ac:dyDescent="0.2">
      <c r="B399" s="160"/>
      <c r="D399" s="149" t="s">
        <v>176</v>
      </c>
      <c r="E399" s="161" t="s">
        <v>1</v>
      </c>
      <c r="F399" s="162" t="s">
        <v>189</v>
      </c>
      <c r="H399" s="163">
        <v>162.19200000000001</v>
      </c>
      <c r="I399" s="164"/>
      <c r="L399" s="160"/>
      <c r="M399" s="165"/>
      <c r="T399" s="166"/>
      <c r="AT399" s="161" t="s">
        <v>176</v>
      </c>
      <c r="AU399" s="161" t="s">
        <v>83</v>
      </c>
      <c r="AV399" s="13" t="s">
        <v>172</v>
      </c>
      <c r="AW399" s="13" t="s">
        <v>30</v>
      </c>
      <c r="AX399" s="13" t="s">
        <v>81</v>
      </c>
      <c r="AY399" s="161" t="s">
        <v>165</v>
      </c>
    </row>
    <row r="400" spans="2:65" s="1" customFormat="1" ht="21.75" customHeight="1" x14ac:dyDescent="0.2">
      <c r="B400" s="32"/>
      <c r="C400" s="136" t="s">
        <v>269</v>
      </c>
      <c r="D400" s="136" t="s">
        <v>167</v>
      </c>
      <c r="E400" s="137" t="s">
        <v>1609</v>
      </c>
      <c r="F400" s="138" t="s">
        <v>1610</v>
      </c>
      <c r="G400" s="139" t="s">
        <v>192</v>
      </c>
      <c r="H400" s="140">
        <v>88.823999999999998</v>
      </c>
      <c r="I400" s="141"/>
      <c r="J400" s="142">
        <f>ROUND(I400*H400,2)</f>
        <v>0</v>
      </c>
      <c r="K400" s="138" t="s">
        <v>1254</v>
      </c>
      <c r="L400" s="32"/>
      <c r="M400" s="143" t="s">
        <v>1</v>
      </c>
      <c r="N400" s="144" t="s">
        <v>38</v>
      </c>
      <c r="P400" s="145">
        <f>O400*H400</f>
        <v>0</v>
      </c>
      <c r="Q400" s="145">
        <v>0</v>
      </c>
      <c r="R400" s="145">
        <f>Q400*H400</f>
        <v>0</v>
      </c>
      <c r="S400" s="145">
        <v>0</v>
      </c>
      <c r="T400" s="146">
        <f>S400*H400</f>
        <v>0</v>
      </c>
      <c r="AR400" s="147" t="s">
        <v>172</v>
      </c>
      <c r="AT400" s="147" t="s">
        <v>167</v>
      </c>
      <c r="AU400" s="147" t="s">
        <v>83</v>
      </c>
      <c r="AY400" s="17" t="s">
        <v>165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7" t="s">
        <v>81</v>
      </c>
      <c r="BK400" s="148">
        <f>ROUND(I400*H400,2)</f>
        <v>0</v>
      </c>
      <c r="BL400" s="17" t="s">
        <v>172</v>
      </c>
      <c r="BM400" s="147" t="s">
        <v>1611</v>
      </c>
    </row>
    <row r="401" spans="2:65" s="1" customFormat="1" x14ac:dyDescent="0.2">
      <c r="B401" s="32"/>
      <c r="D401" s="149" t="s">
        <v>174</v>
      </c>
      <c r="F401" s="150" t="s">
        <v>1610</v>
      </c>
      <c r="I401" s="151"/>
      <c r="L401" s="32"/>
      <c r="M401" s="152"/>
      <c r="T401" s="56"/>
      <c r="AT401" s="17" t="s">
        <v>174</v>
      </c>
      <c r="AU401" s="17" t="s">
        <v>83</v>
      </c>
    </row>
    <row r="402" spans="2:65" s="15" customFormat="1" x14ac:dyDescent="0.2">
      <c r="B402" s="184"/>
      <c r="D402" s="149" t="s">
        <v>176</v>
      </c>
      <c r="E402" s="185" t="s">
        <v>1</v>
      </c>
      <c r="F402" s="186" t="s">
        <v>1592</v>
      </c>
      <c r="H402" s="185" t="s">
        <v>1</v>
      </c>
      <c r="I402" s="187"/>
      <c r="L402" s="184"/>
      <c r="M402" s="188"/>
      <c r="T402" s="189"/>
      <c r="AT402" s="185" t="s">
        <v>176</v>
      </c>
      <c r="AU402" s="185" t="s">
        <v>83</v>
      </c>
      <c r="AV402" s="15" t="s">
        <v>81</v>
      </c>
      <c r="AW402" s="15" t="s">
        <v>30</v>
      </c>
      <c r="AX402" s="15" t="s">
        <v>73</v>
      </c>
      <c r="AY402" s="185" t="s">
        <v>165</v>
      </c>
    </row>
    <row r="403" spans="2:65" s="12" customFormat="1" x14ac:dyDescent="0.2">
      <c r="B403" s="153"/>
      <c r="D403" s="149" t="s">
        <v>176</v>
      </c>
      <c r="E403" s="154" t="s">
        <v>1</v>
      </c>
      <c r="F403" s="155" t="s">
        <v>1593</v>
      </c>
      <c r="H403" s="156">
        <v>38.56</v>
      </c>
      <c r="I403" s="157"/>
      <c r="L403" s="153"/>
      <c r="M403" s="158"/>
      <c r="T403" s="159"/>
      <c r="AT403" s="154" t="s">
        <v>176</v>
      </c>
      <c r="AU403" s="154" t="s">
        <v>83</v>
      </c>
      <c r="AV403" s="12" t="s">
        <v>83</v>
      </c>
      <c r="AW403" s="12" t="s">
        <v>30</v>
      </c>
      <c r="AX403" s="12" t="s">
        <v>73</v>
      </c>
      <c r="AY403" s="154" t="s">
        <v>165</v>
      </c>
    </row>
    <row r="404" spans="2:65" s="15" customFormat="1" x14ac:dyDescent="0.2">
      <c r="B404" s="184"/>
      <c r="D404" s="149" t="s">
        <v>176</v>
      </c>
      <c r="E404" s="185" t="s">
        <v>1</v>
      </c>
      <c r="F404" s="186" t="s">
        <v>1594</v>
      </c>
      <c r="H404" s="185" t="s">
        <v>1</v>
      </c>
      <c r="I404" s="187"/>
      <c r="L404" s="184"/>
      <c r="M404" s="188"/>
      <c r="T404" s="189"/>
      <c r="AT404" s="185" t="s">
        <v>176</v>
      </c>
      <c r="AU404" s="185" t="s">
        <v>83</v>
      </c>
      <c r="AV404" s="15" t="s">
        <v>81</v>
      </c>
      <c r="AW404" s="15" t="s">
        <v>30</v>
      </c>
      <c r="AX404" s="15" t="s">
        <v>73</v>
      </c>
      <c r="AY404" s="185" t="s">
        <v>165</v>
      </c>
    </row>
    <row r="405" spans="2:65" s="12" customFormat="1" x14ac:dyDescent="0.2">
      <c r="B405" s="153"/>
      <c r="D405" s="149" t="s">
        <v>176</v>
      </c>
      <c r="E405" s="154" t="s">
        <v>1</v>
      </c>
      <c r="F405" s="155" t="s">
        <v>1595</v>
      </c>
      <c r="H405" s="156">
        <v>50.264000000000003</v>
      </c>
      <c r="I405" s="157"/>
      <c r="L405" s="153"/>
      <c r="M405" s="158"/>
      <c r="T405" s="159"/>
      <c r="AT405" s="154" t="s">
        <v>176</v>
      </c>
      <c r="AU405" s="154" t="s">
        <v>83</v>
      </c>
      <c r="AV405" s="12" t="s">
        <v>83</v>
      </c>
      <c r="AW405" s="12" t="s">
        <v>30</v>
      </c>
      <c r="AX405" s="12" t="s">
        <v>73</v>
      </c>
      <c r="AY405" s="154" t="s">
        <v>165</v>
      </c>
    </row>
    <row r="406" spans="2:65" s="13" customFormat="1" x14ac:dyDescent="0.2">
      <c r="B406" s="160"/>
      <c r="D406" s="149" t="s">
        <v>176</v>
      </c>
      <c r="E406" s="161" t="s">
        <v>1</v>
      </c>
      <c r="F406" s="162" t="s">
        <v>189</v>
      </c>
      <c r="H406" s="163">
        <v>88.824000000000012</v>
      </c>
      <c r="I406" s="164"/>
      <c r="L406" s="160"/>
      <c r="M406" s="165"/>
      <c r="T406" s="166"/>
      <c r="AT406" s="161" t="s">
        <v>176</v>
      </c>
      <c r="AU406" s="161" t="s">
        <v>83</v>
      </c>
      <c r="AV406" s="13" t="s">
        <v>172</v>
      </c>
      <c r="AW406" s="13" t="s">
        <v>30</v>
      </c>
      <c r="AX406" s="13" t="s">
        <v>81</v>
      </c>
      <c r="AY406" s="161" t="s">
        <v>165</v>
      </c>
    </row>
    <row r="407" spans="2:65" s="1" customFormat="1" ht="24.2" customHeight="1" x14ac:dyDescent="0.2">
      <c r="B407" s="32"/>
      <c r="C407" s="136" t="s">
        <v>1612</v>
      </c>
      <c r="D407" s="136" t="s">
        <v>167</v>
      </c>
      <c r="E407" s="137" t="s">
        <v>1613</v>
      </c>
      <c r="F407" s="138" t="s">
        <v>1614</v>
      </c>
      <c r="G407" s="139" t="s">
        <v>192</v>
      </c>
      <c r="H407" s="140">
        <v>220.10400000000001</v>
      </c>
      <c r="I407" s="141"/>
      <c r="J407" s="142">
        <f>ROUND(I407*H407,2)</f>
        <v>0</v>
      </c>
      <c r="K407" s="138" t="s">
        <v>1254</v>
      </c>
      <c r="L407" s="32"/>
      <c r="M407" s="143" t="s">
        <v>1</v>
      </c>
      <c r="N407" s="144" t="s">
        <v>38</v>
      </c>
      <c r="P407" s="145">
        <f>O407*H407</f>
        <v>0</v>
      </c>
      <c r="Q407" s="145">
        <v>0</v>
      </c>
      <c r="R407" s="145">
        <f>Q407*H407</f>
        <v>0</v>
      </c>
      <c r="S407" s="145">
        <v>7.7899999999999997E-2</v>
      </c>
      <c r="T407" s="146">
        <f>S407*H407</f>
        <v>17.146101600000001</v>
      </c>
      <c r="AR407" s="147" t="s">
        <v>172</v>
      </c>
      <c r="AT407" s="147" t="s">
        <v>167</v>
      </c>
      <c r="AU407" s="147" t="s">
        <v>83</v>
      </c>
      <c r="AY407" s="17" t="s">
        <v>165</v>
      </c>
      <c r="BE407" s="148">
        <f>IF(N407="základní",J407,0)</f>
        <v>0</v>
      </c>
      <c r="BF407" s="148">
        <f>IF(N407="snížená",J407,0)</f>
        <v>0</v>
      </c>
      <c r="BG407" s="148">
        <f>IF(N407="zákl. přenesená",J407,0)</f>
        <v>0</v>
      </c>
      <c r="BH407" s="148">
        <f>IF(N407="sníž. přenesená",J407,0)</f>
        <v>0</v>
      </c>
      <c r="BI407" s="148">
        <f>IF(N407="nulová",J407,0)</f>
        <v>0</v>
      </c>
      <c r="BJ407" s="17" t="s">
        <v>81</v>
      </c>
      <c r="BK407" s="148">
        <f>ROUND(I407*H407,2)</f>
        <v>0</v>
      </c>
      <c r="BL407" s="17" t="s">
        <v>172</v>
      </c>
      <c r="BM407" s="147" t="s">
        <v>1615</v>
      </c>
    </row>
    <row r="408" spans="2:65" s="1" customFormat="1" ht="29.25" x14ac:dyDescent="0.2">
      <c r="B408" s="32"/>
      <c r="D408" s="149" t="s">
        <v>174</v>
      </c>
      <c r="F408" s="150" t="s">
        <v>1616</v>
      </c>
      <c r="I408" s="151"/>
      <c r="L408" s="32"/>
      <c r="M408" s="152"/>
      <c r="T408" s="56"/>
      <c r="AT408" s="17" t="s">
        <v>174</v>
      </c>
      <c r="AU408" s="17" t="s">
        <v>83</v>
      </c>
    </row>
    <row r="409" spans="2:65" s="15" customFormat="1" x14ac:dyDescent="0.2">
      <c r="B409" s="184"/>
      <c r="D409" s="149" t="s">
        <v>176</v>
      </c>
      <c r="E409" s="185" t="s">
        <v>1</v>
      </c>
      <c r="F409" s="186" t="s">
        <v>1512</v>
      </c>
      <c r="H409" s="185" t="s">
        <v>1</v>
      </c>
      <c r="I409" s="187"/>
      <c r="L409" s="184"/>
      <c r="M409" s="188"/>
      <c r="T409" s="189"/>
      <c r="AT409" s="185" t="s">
        <v>176</v>
      </c>
      <c r="AU409" s="185" t="s">
        <v>83</v>
      </c>
      <c r="AV409" s="15" t="s">
        <v>81</v>
      </c>
      <c r="AW409" s="15" t="s">
        <v>30</v>
      </c>
      <c r="AX409" s="15" t="s">
        <v>73</v>
      </c>
      <c r="AY409" s="185" t="s">
        <v>165</v>
      </c>
    </row>
    <row r="410" spans="2:65" s="12" customFormat="1" x14ac:dyDescent="0.2">
      <c r="B410" s="153"/>
      <c r="D410" s="149" t="s">
        <v>176</v>
      </c>
      <c r="E410" s="154" t="s">
        <v>1</v>
      </c>
      <c r="F410" s="155" t="s">
        <v>1584</v>
      </c>
      <c r="H410" s="156">
        <v>46.74</v>
      </c>
      <c r="I410" s="157"/>
      <c r="L410" s="153"/>
      <c r="M410" s="158"/>
      <c r="T410" s="159"/>
      <c r="AT410" s="154" t="s">
        <v>176</v>
      </c>
      <c r="AU410" s="154" t="s">
        <v>83</v>
      </c>
      <c r="AV410" s="12" t="s">
        <v>83</v>
      </c>
      <c r="AW410" s="12" t="s">
        <v>30</v>
      </c>
      <c r="AX410" s="12" t="s">
        <v>73</v>
      </c>
      <c r="AY410" s="154" t="s">
        <v>165</v>
      </c>
    </row>
    <row r="411" spans="2:65" s="12" customFormat="1" x14ac:dyDescent="0.2">
      <c r="B411" s="153"/>
      <c r="D411" s="149" t="s">
        <v>176</v>
      </c>
      <c r="E411" s="154" t="s">
        <v>1</v>
      </c>
      <c r="F411" s="155" t="s">
        <v>1585</v>
      </c>
      <c r="H411" s="156">
        <v>58.14</v>
      </c>
      <c r="I411" s="157"/>
      <c r="L411" s="153"/>
      <c r="M411" s="158"/>
      <c r="T411" s="159"/>
      <c r="AT411" s="154" t="s">
        <v>176</v>
      </c>
      <c r="AU411" s="154" t="s">
        <v>83</v>
      </c>
      <c r="AV411" s="12" t="s">
        <v>83</v>
      </c>
      <c r="AW411" s="12" t="s">
        <v>30</v>
      </c>
      <c r="AX411" s="12" t="s">
        <v>73</v>
      </c>
      <c r="AY411" s="154" t="s">
        <v>165</v>
      </c>
    </row>
    <row r="412" spans="2:65" s="15" customFormat="1" x14ac:dyDescent="0.2">
      <c r="B412" s="184"/>
      <c r="D412" s="149" t="s">
        <v>176</v>
      </c>
      <c r="E412" s="185" t="s">
        <v>1</v>
      </c>
      <c r="F412" s="186" t="s">
        <v>1586</v>
      </c>
      <c r="H412" s="185" t="s">
        <v>1</v>
      </c>
      <c r="I412" s="187"/>
      <c r="L412" s="184"/>
      <c r="M412" s="188"/>
      <c r="T412" s="189"/>
      <c r="AT412" s="185" t="s">
        <v>176</v>
      </c>
      <c r="AU412" s="185" t="s">
        <v>83</v>
      </c>
      <c r="AV412" s="15" t="s">
        <v>81</v>
      </c>
      <c r="AW412" s="15" t="s">
        <v>30</v>
      </c>
      <c r="AX412" s="15" t="s">
        <v>73</v>
      </c>
      <c r="AY412" s="185" t="s">
        <v>165</v>
      </c>
    </row>
    <row r="413" spans="2:65" s="12" customFormat="1" x14ac:dyDescent="0.2">
      <c r="B413" s="153"/>
      <c r="D413" s="149" t="s">
        <v>176</v>
      </c>
      <c r="E413" s="154" t="s">
        <v>1</v>
      </c>
      <c r="F413" s="155" t="s">
        <v>1587</v>
      </c>
      <c r="H413" s="156">
        <v>26.4</v>
      </c>
      <c r="I413" s="157"/>
      <c r="L413" s="153"/>
      <c r="M413" s="158"/>
      <c r="T413" s="159"/>
      <c r="AT413" s="154" t="s">
        <v>176</v>
      </c>
      <c r="AU413" s="154" t="s">
        <v>83</v>
      </c>
      <c r="AV413" s="12" t="s">
        <v>83</v>
      </c>
      <c r="AW413" s="12" t="s">
        <v>30</v>
      </c>
      <c r="AX413" s="12" t="s">
        <v>73</v>
      </c>
      <c r="AY413" s="154" t="s">
        <v>165</v>
      </c>
    </row>
    <row r="414" spans="2:65" s="15" customFormat="1" x14ac:dyDescent="0.2">
      <c r="B414" s="184"/>
      <c r="D414" s="149" t="s">
        <v>176</v>
      </c>
      <c r="E414" s="185" t="s">
        <v>1</v>
      </c>
      <c r="F414" s="186" t="s">
        <v>1592</v>
      </c>
      <c r="H414" s="185" t="s">
        <v>1</v>
      </c>
      <c r="I414" s="187"/>
      <c r="L414" s="184"/>
      <c r="M414" s="188"/>
      <c r="T414" s="189"/>
      <c r="AT414" s="185" t="s">
        <v>176</v>
      </c>
      <c r="AU414" s="185" t="s">
        <v>83</v>
      </c>
      <c r="AV414" s="15" t="s">
        <v>81</v>
      </c>
      <c r="AW414" s="15" t="s">
        <v>30</v>
      </c>
      <c r="AX414" s="15" t="s">
        <v>73</v>
      </c>
      <c r="AY414" s="185" t="s">
        <v>165</v>
      </c>
    </row>
    <row r="415" spans="2:65" s="12" customFormat="1" x14ac:dyDescent="0.2">
      <c r="B415" s="153"/>
      <c r="D415" s="149" t="s">
        <v>176</v>
      </c>
      <c r="E415" s="154" t="s">
        <v>1</v>
      </c>
      <c r="F415" s="155" t="s">
        <v>1593</v>
      </c>
      <c r="H415" s="156">
        <v>38.56</v>
      </c>
      <c r="I415" s="157"/>
      <c r="L415" s="153"/>
      <c r="M415" s="158"/>
      <c r="T415" s="159"/>
      <c r="AT415" s="154" t="s">
        <v>176</v>
      </c>
      <c r="AU415" s="154" t="s">
        <v>83</v>
      </c>
      <c r="AV415" s="12" t="s">
        <v>83</v>
      </c>
      <c r="AW415" s="12" t="s">
        <v>30</v>
      </c>
      <c r="AX415" s="12" t="s">
        <v>73</v>
      </c>
      <c r="AY415" s="154" t="s">
        <v>165</v>
      </c>
    </row>
    <row r="416" spans="2:65" s="15" customFormat="1" x14ac:dyDescent="0.2">
      <c r="B416" s="184"/>
      <c r="D416" s="149" t="s">
        <v>176</v>
      </c>
      <c r="E416" s="185" t="s">
        <v>1</v>
      </c>
      <c r="F416" s="186" t="s">
        <v>1594</v>
      </c>
      <c r="H416" s="185" t="s">
        <v>1</v>
      </c>
      <c r="I416" s="187"/>
      <c r="L416" s="184"/>
      <c r="M416" s="188"/>
      <c r="T416" s="189"/>
      <c r="AT416" s="185" t="s">
        <v>176</v>
      </c>
      <c r="AU416" s="185" t="s">
        <v>83</v>
      </c>
      <c r="AV416" s="15" t="s">
        <v>81</v>
      </c>
      <c r="AW416" s="15" t="s">
        <v>30</v>
      </c>
      <c r="AX416" s="15" t="s">
        <v>73</v>
      </c>
      <c r="AY416" s="185" t="s">
        <v>165</v>
      </c>
    </row>
    <row r="417" spans="2:65" s="12" customFormat="1" x14ac:dyDescent="0.2">
      <c r="B417" s="153"/>
      <c r="D417" s="149" t="s">
        <v>176</v>
      </c>
      <c r="E417" s="154" t="s">
        <v>1</v>
      </c>
      <c r="F417" s="155" t="s">
        <v>1595</v>
      </c>
      <c r="H417" s="156">
        <v>50.264000000000003</v>
      </c>
      <c r="I417" s="157"/>
      <c r="L417" s="153"/>
      <c r="M417" s="158"/>
      <c r="T417" s="159"/>
      <c r="AT417" s="154" t="s">
        <v>176</v>
      </c>
      <c r="AU417" s="154" t="s">
        <v>83</v>
      </c>
      <c r="AV417" s="12" t="s">
        <v>83</v>
      </c>
      <c r="AW417" s="12" t="s">
        <v>30</v>
      </c>
      <c r="AX417" s="12" t="s">
        <v>73</v>
      </c>
      <c r="AY417" s="154" t="s">
        <v>165</v>
      </c>
    </row>
    <row r="418" spans="2:65" s="13" customFormat="1" x14ac:dyDescent="0.2">
      <c r="B418" s="160"/>
      <c r="D418" s="149" t="s">
        <v>176</v>
      </c>
      <c r="E418" s="161" t="s">
        <v>1</v>
      </c>
      <c r="F418" s="162" t="s">
        <v>189</v>
      </c>
      <c r="H418" s="163">
        <v>220.10400000000001</v>
      </c>
      <c r="I418" s="164"/>
      <c r="L418" s="160"/>
      <c r="M418" s="165"/>
      <c r="T418" s="166"/>
      <c r="AT418" s="161" t="s">
        <v>176</v>
      </c>
      <c r="AU418" s="161" t="s">
        <v>83</v>
      </c>
      <c r="AV418" s="13" t="s">
        <v>172</v>
      </c>
      <c r="AW418" s="13" t="s">
        <v>30</v>
      </c>
      <c r="AX418" s="13" t="s">
        <v>81</v>
      </c>
      <c r="AY418" s="161" t="s">
        <v>165</v>
      </c>
    </row>
    <row r="419" spans="2:65" s="1" customFormat="1" ht="24.2" customHeight="1" x14ac:dyDescent="0.2">
      <c r="B419" s="32"/>
      <c r="C419" s="136" t="s">
        <v>1617</v>
      </c>
      <c r="D419" s="136" t="s">
        <v>167</v>
      </c>
      <c r="E419" s="137" t="s">
        <v>1618</v>
      </c>
      <c r="F419" s="138" t="s">
        <v>1619</v>
      </c>
      <c r="G419" s="139" t="s">
        <v>192</v>
      </c>
      <c r="H419" s="140">
        <v>44.021000000000001</v>
      </c>
      <c r="I419" s="141"/>
      <c r="J419" s="142">
        <f>ROUND(I419*H419,2)</f>
        <v>0</v>
      </c>
      <c r="K419" s="138" t="s">
        <v>1254</v>
      </c>
      <c r="L419" s="32"/>
      <c r="M419" s="143" t="s">
        <v>1</v>
      </c>
      <c r="N419" s="144" t="s">
        <v>38</v>
      </c>
      <c r="P419" s="145">
        <f>O419*H419</f>
        <v>0</v>
      </c>
      <c r="Q419" s="145">
        <v>1.5389999999999999E-2</v>
      </c>
      <c r="R419" s="145">
        <f>Q419*H419</f>
        <v>0.67748319000000001</v>
      </c>
      <c r="S419" s="145">
        <v>0</v>
      </c>
      <c r="T419" s="146">
        <f>S419*H419</f>
        <v>0</v>
      </c>
      <c r="AR419" s="147" t="s">
        <v>172</v>
      </c>
      <c r="AT419" s="147" t="s">
        <v>167</v>
      </c>
      <c r="AU419" s="147" t="s">
        <v>83</v>
      </c>
      <c r="AY419" s="17" t="s">
        <v>165</v>
      </c>
      <c r="BE419" s="148">
        <f>IF(N419="základní",J419,0)</f>
        <v>0</v>
      </c>
      <c r="BF419" s="148">
        <f>IF(N419="snížená",J419,0)</f>
        <v>0</v>
      </c>
      <c r="BG419" s="148">
        <f>IF(N419="zákl. přenesená",J419,0)</f>
        <v>0</v>
      </c>
      <c r="BH419" s="148">
        <f>IF(N419="sníž. přenesená",J419,0)</f>
        <v>0</v>
      </c>
      <c r="BI419" s="148">
        <f>IF(N419="nulová",J419,0)</f>
        <v>0</v>
      </c>
      <c r="BJ419" s="17" t="s">
        <v>81</v>
      </c>
      <c r="BK419" s="148">
        <f>ROUND(I419*H419,2)</f>
        <v>0</v>
      </c>
      <c r="BL419" s="17" t="s">
        <v>172</v>
      </c>
      <c r="BM419" s="147" t="s">
        <v>1620</v>
      </c>
    </row>
    <row r="420" spans="2:65" s="1" customFormat="1" ht="19.5" x14ac:dyDescent="0.2">
      <c r="B420" s="32"/>
      <c r="D420" s="149" t="s">
        <v>174</v>
      </c>
      <c r="F420" s="150" t="s">
        <v>1621</v>
      </c>
      <c r="I420" s="151"/>
      <c r="L420" s="32"/>
      <c r="M420" s="152"/>
      <c r="T420" s="56"/>
      <c r="AT420" s="17" t="s">
        <v>174</v>
      </c>
      <c r="AU420" s="17" t="s">
        <v>83</v>
      </c>
    </row>
    <row r="421" spans="2:65" s="15" customFormat="1" x14ac:dyDescent="0.2">
      <c r="B421" s="184"/>
      <c r="D421" s="149" t="s">
        <v>176</v>
      </c>
      <c r="E421" s="185" t="s">
        <v>1</v>
      </c>
      <c r="F421" s="186" t="s">
        <v>1622</v>
      </c>
      <c r="H421" s="185" t="s">
        <v>1</v>
      </c>
      <c r="I421" s="187"/>
      <c r="L421" s="184"/>
      <c r="M421" s="188"/>
      <c r="T421" s="189"/>
      <c r="AT421" s="185" t="s">
        <v>176</v>
      </c>
      <c r="AU421" s="185" t="s">
        <v>83</v>
      </c>
      <c r="AV421" s="15" t="s">
        <v>81</v>
      </c>
      <c r="AW421" s="15" t="s">
        <v>30</v>
      </c>
      <c r="AX421" s="15" t="s">
        <v>73</v>
      </c>
      <c r="AY421" s="185" t="s">
        <v>165</v>
      </c>
    </row>
    <row r="422" spans="2:65" s="12" customFormat="1" x14ac:dyDescent="0.2">
      <c r="B422" s="153"/>
      <c r="D422" s="149" t="s">
        <v>176</v>
      </c>
      <c r="E422" s="154" t="s">
        <v>1</v>
      </c>
      <c r="F422" s="155" t="s">
        <v>1623</v>
      </c>
      <c r="H422" s="156">
        <v>44.021000000000001</v>
      </c>
      <c r="I422" s="157"/>
      <c r="L422" s="153"/>
      <c r="M422" s="158"/>
      <c r="T422" s="159"/>
      <c r="AT422" s="154" t="s">
        <v>176</v>
      </c>
      <c r="AU422" s="154" t="s">
        <v>83</v>
      </c>
      <c r="AV422" s="12" t="s">
        <v>83</v>
      </c>
      <c r="AW422" s="12" t="s">
        <v>30</v>
      </c>
      <c r="AX422" s="12" t="s">
        <v>81</v>
      </c>
      <c r="AY422" s="154" t="s">
        <v>165</v>
      </c>
    </row>
    <row r="423" spans="2:65" s="1" customFormat="1" ht="24.2" customHeight="1" x14ac:dyDescent="0.2">
      <c r="B423" s="32"/>
      <c r="C423" s="136" t="s">
        <v>1624</v>
      </c>
      <c r="D423" s="136" t="s">
        <v>167</v>
      </c>
      <c r="E423" s="137" t="s">
        <v>1625</v>
      </c>
      <c r="F423" s="138" t="s">
        <v>1626</v>
      </c>
      <c r="G423" s="139" t="s">
        <v>170</v>
      </c>
      <c r="H423" s="140">
        <v>13.206</v>
      </c>
      <c r="I423" s="141"/>
      <c r="J423" s="142">
        <f>ROUND(I423*H423,2)</f>
        <v>0</v>
      </c>
      <c r="K423" s="138" t="s">
        <v>1254</v>
      </c>
      <c r="L423" s="32"/>
      <c r="M423" s="143" t="s">
        <v>1</v>
      </c>
      <c r="N423" s="144" t="s">
        <v>38</v>
      </c>
      <c r="P423" s="145">
        <f>O423*H423</f>
        <v>0</v>
      </c>
      <c r="Q423" s="145">
        <v>0.50426000000000004</v>
      </c>
      <c r="R423" s="145">
        <f>Q423*H423</f>
        <v>6.6592575600000004</v>
      </c>
      <c r="S423" s="145">
        <v>0</v>
      </c>
      <c r="T423" s="146">
        <f>S423*H423</f>
        <v>0</v>
      </c>
      <c r="AR423" s="147" t="s">
        <v>172</v>
      </c>
      <c r="AT423" s="147" t="s">
        <v>167</v>
      </c>
      <c r="AU423" s="147" t="s">
        <v>83</v>
      </c>
      <c r="AY423" s="17" t="s">
        <v>165</v>
      </c>
      <c r="BE423" s="148">
        <f>IF(N423="základní",J423,0)</f>
        <v>0</v>
      </c>
      <c r="BF423" s="148">
        <f>IF(N423="snížená",J423,0)</f>
        <v>0</v>
      </c>
      <c r="BG423" s="148">
        <f>IF(N423="zákl. přenesená",J423,0)</f>
        <v>0</v>
      </c>
      <c r="BH423" s="148">
        <f>IF(N423="sníž. přenesená",J423,0)</f>
        <v>0</v>
      </c>
      <c r="BI423" s="148">
        <f>IF(N423="nulová",J423,0)</f>
        <v>0</v>
      </c>
      <c r="BJ423" s="17" t="s">
        <v>81</v>
      </c>
      <c r="BK423" s="148">
        <f>ROUND(I423*H423,2)</f>
        <v>0</v>
      </c>
      <c r="BL423" s="17" t="s">
        <v>172</v>
      </c>
      <c r="BM423" s="147" t="s">
        <v>1627</v>
      </c>
    </row>
    <row r="424" spans="2:65" s="1" customFormat="1" ht="19.5" x14ac:dyDescent="0.2">
      <c r="B424" s="32"/>
      <c r="D424" s="149" t="s">
        <v>174</v>
      </c>
      <c r="F424" s="150" t="s">
        <v>1628</v>
      </c>
      <c r="I424" s="151"/>
      <c r="L424" s="32"/>
      <c r="M424" s="152"/>
      <c r="T424" s="56"/>
      <c r="AT424" s="17" t="s">
        <v>174</v>
      </c>
      <c r="AU424" s="17" t="s">
        <v>83</v>
      </c>
    </row>
    <row r="425" spans="2:65" s="15" customFormat="1" x14ac:dyDescent="0.2">
      <c r="B425" s="184"/>
      <c r="D425" s="149" t="s">
        <v>176</v>
      </c>
      <c r="E425" s="185" t="s">
        <v>1</v>
      </c>
      <c r="F425" s="186" t="s">
        <v>1629</v>
      </c>
      <c r="H425" s="185" t="s">
        <v>1</v>
      </c>
      <c r="I425" s="187"/>
      <c r="L425" s="184"/>
      <c r="M425" s="188"/>
      <c r="T425" s="189"/>
      <c r="AT425" s="185" t="s">
        <v>176</v>
      </c>
      <c r="AU425" s="185" t="s">
        <v>83</v>
      </c>
      <c r="AV425" s="15" t="s">
        <v>81</v>
      </c>
      <c r="AW425" s="15" t="s">
        <v>30</v>
      </c>
      <c r="AX425" s="15" t="s">
        <v>73</v>
      </c>
      <c r="AY425" s="185" t="s">
        <v>165</v>
      </c>
    </row>
    <row r="426" spans="2:65" s="12" customFormat="1" x14ac:dyDescent="0.2">
      <c r="B426" s="153"/>
      <c r="D426" s="149" t="s">
        <v>176</v>
      </c>
      <c r="E426" s="154" t="s">
        <v>1</v>
      </c>
      <c r="F426" s="155" t="s">
        <v>1630</v>
      </c>
      <c r="H426" s="156">
        <v>13.206</v>
      </c>
      <c r="I426" s="157"/>
      <c r="L426" s="153"/>
      <c r="M426" s="158"/>
      <c r="T426" s="159"/>
      <c r="AT426" s="154" t="s">
        <v>176</v>
      </c>
      <c r="AU426" s="154" t="s">
        <v>83</v>
      </c>
      <c r="AV426" s="12" t="s">
        <v>83</v>
      </c>
      <c r="AW426" s="12" t="s">
        <v>30</v>
      </c>
      <c r="AX426" s="12" t="s">
        <v>81</v>
      </c>
      <c r="AY426" s="154" t="s">
        <v>165</v>
      </c>
    </row>
    <row r="427" spans="2:65" s="1" customFormat="1" ht="16.5" customHeight="1" x14ac:dyDescent="0.2">
      <c r="B427" s="32"/>
      <c r="C427" s="167" t="s">
        <v>1631</v>
      </c>
      <c r="D427" s="167" t="s">
        <v>205</v>
      </c>
      <c r="E427" s="168" t="s">
        <v>1632</v>
      </c>
      <c r="F427" s="169" t="s">
        <v>1633</v>
      </c>
      <c r="G427" s="170" t="s">
        <v>238</v>
      </c>
      <c r="H427" s="171">
        <v>31.695</v>
      </c>
      <c r="I427" s="172"/>
      <c r="J427" s="173">
        <f>ROUND(I427*H427,2)</f>
        <v>0</v>
      </c>
      <c r="K427" s="169" t="s">
        <v>1254</v>
      </c>
      <c r="L427" s="174"/>
      <c r="M427" s="175" t="s">
        <v>1</v>
      </c>
      <c r="N427" s="176" t="s">
        <v>38</v>
      </c>
      <c r="P427" s="145">
        <f>O427*H427</f>
        <v>0</v>
      </c>
      <c r="Q427" s="145">
        <v>1</v>
      </c>
      <c r="R427" s="145">
        <f>Q427*H427</f>
        <v>31.695</v>
      </c>
      <c r="S427" s="145">
        <v>0</v>
      </c>
      <c r="T427" s="146">
        <f>S427*H427</f>
        <v>0</v>
      </c>
      <c r="AR427" s="147" t="s">
        <v>209</v>
      </c>
      <c r="AT427" s="147" t="s">
        <v>205</v>
      </c>
      <c r="AU427" s="147" t="s">
        <v>83</v>
      </c>
      <c r="AY427" s="17" t="s">
        <v>165</v>
      </c>
      <c r="BE427" s="148">
        <f>IF(N427="základní",J427,0)</f>
        <v>0</v>
      </c>
      <c r="BF427" s="148">
        <f>IF(N427="snížená",J427,0)</f>
        <v>0</v>
      </c>
      <c r="BG427" s="148">
        <f>IF(N427="zákl. přenesená",J427,0)</f>
        <v>0</v>
      </c>
      <c r="BH427" s="148">
        <f>IF(N427="sníž. přenesená",J427,0)</f>
        <v>0</v>
      </c>
      <c r="BI427" s="148">
        <f>IF(N427="nulová",J427,0)</f>
        <v>0</v>
      </c>
      <c r="BJ427" s="17" t="s">
        <v>81</v>
      </c>
      <c r="BK427" s="148">
        <f>ROUND(I427*H427,2)</f>
        <v>0</v>
      </c>
      <c r="BL427" s="17" t="s">
        <v>172</v>
      </c>
      <c r="BM427" s="147" t="s">
        <v>1634</v>
      </c>
    </row>
    <row r="428" spans="2:65" s="1" customFormat="1" x14ac:dyDescent="0.2">
      <c r="B428" s="32"/>
      <c r="D428" s="149" t="s">
        <v>174</v>
      </c>
      <c r="F428" s="150" t="s">
        <v>1633</v>
      </c>
      <c r="I428" s="151"/>
      <c r="L428" s="32"/>
      <c r="M428" s="152"/>
      <c r="T428" s="56"/>
      <c r="AT428" s="17" t="s">
        <v>174</v>
      </c>
      <c r="AU428" s="17" t="s">
        <v>83</v>
      </c>
    </row>
    <row r="429" spans="2:65" s="12" customFormat="1" x14ac:dyDescent="0.2">
      <c r="B429" s="153"/>
      <c r="D429" s="149" t="s">
        <v>176</v>
      </c>
      <c r="E429" s="154" t="s">
        <v>1</v>
      </c>
      <c r="F429" s="155" t="s">
        <v>1635</v>
      </c>
      <c r="H429" s="156">
        <v>31.695</v>
      </c>
      <c r="I429" s="157"/>
      <c r="L429" s="153"/>
      <c r="M429" s="158"/>
      <c r="T429" s="159"/>
      <c r="AT429" s="154" t="s">
        <v>176</v>
      </c>
      <c r="AU429" s="154" t="s">
        <v>83</v>
      </c>
      <c r="AV429" s="12" t="s">
        <v>83</v>
      </c>
      <c r="AW429" s="12" t="s">
        <v>30</v>
      </c>
      <c r="AX429" s="12" t="s">
        <v>81</v>
      </c>
      <c r="AY429" s="154" t="s">
        <v>165</v>
      </c>
    </row>
    <row r="430" spans="2:65" s="1" customFormat="1" ht="24.2" customHeight="1" x14ac:dyDescent="0.2">
      <c r="B430" s="32"/>
      <c r="C430" s="136" t="s">
        <v>1636</v>
      </c>
      <c r="D430" s="136" t="s">
        <v>167</v>
      </c>
      <c r="E430" s="137" t="s">
        <v>1637</v>
      </c>
      <c r="F430" s="138" t="s">
        <v>1638</v>
      </c>
      <c r="G430" s="139" t="s">
        <v>192</v>
      </c>
      <c r="H430" s="140">
        <v>220.10400000000001</v>
      </c>
      <c r="I430" s="141"/>
      <c r="J430" s="142">
        <f>ROUND(I430*H430,2)</f>
        <v>0</v>
      </c>
      <c r="K430" s="138" t="s">
        <v>1254</v>
      </c>
      <c r="L430" s="32"/>
      <c r="M430" s="143" t="s">
        <v>1</v>
      </c>
      <c r="N430" s="144" t="s">
        <v>38</v>
      </c>
      <c r="P430" s="145">
        <f>O430*H430</f>
        <v>0</v>
      </c>
      <c r="Q430" s="145">
        <v>7.8159999999999993E-2</v>
      </c>
      <c r="R430" s="145">
        <f>Q430*H430</f>
        <v>17.203328639999999</v>
      </c>
      <c r="S430" s="145">
        <v>0</v>
      </c>
      <c r="T430" s="146">
        <f>S430*H430</f>
        <v>0</v>
      </c>
      <c r="AR430" s="147" t="s">
        <v>172</v>
      </c>
      <c r="AT430" s="147" t="s">
        <v>167</v>
      </c>
      <c r="AU430" s="147" t="s">
        <v>83</v>
      </c>
      <c r="AY430" s="17" t="s">
        <v>165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7" t="s">
        <v>81</v>
      </c>
      <c r="BK430" s="148">
        <f>ROUND(I430*H430,2)</f>
        <v>0</v>
      </c>
      <c r="BL430" s="17" t="s">
        <v>172</v>
      </c>
      <c r="BM430" s="147" t="s">
        <v>1639</v>
      </c>
    </row>
    <row r="431" spans="2:65" s="1" customFormat="1" ht="19.5" x14ac:dyDescent="0.2">
      <c r="B431" s="32"/>
      <c r="D431" s="149" t="s">
        <v>174</v>
      </c>
      <c r="F431" s="150" t="s">
        <v>1640</v>
      </c>
      <c r="I431" s="151"/>
      <c r="L431" s="32"/>
      <c r="M431" s="152"/>
      <c r="T431" s="56"/>
      <c r="AT431" s="17" t="s">
        <v>174</v>
      </c>
      <c r="AU431" s="17" t="s">
        <v>83</v>
      </c>
    </row>
    <row r="432" spans="2:65" s="15" customFormat="1" x14ac:dyDescent="0.2">
      <c r="B432" s="184"/>
      <c r="D432" s="149" t="s">
        <v>176</v>
      </c>
      <c r="E432" s="185" t="s">
        <v>1</v>
      </c>
      <c r="F432" s="186" t="s">
        <v>1512</v>
      </c>
      <c r="H432" s="185" t="s">
        <v>1</v>
      </c>
      <c r="I432" s="187"/>
      <c r="L432" s="184"/>
      <c r="M432" s="188"/>
      <c r="T432" s="189"/>
      <c r="AT432" s="185" t="s">
        <v>176</v>
      </c>
      <c r="AU432" s="185" t="s">
        <v>83</v>
      </c>
      <c r="AV432" s="15" t="s">
        <v>81</v>
      </c>
      <c r="AW432" s="15" t="s">
        <v>30</v>
      </c>
      <c r="AX432" s="15" t="s">
        <v>73</v>
      </c>
      <c r="AY432" s="185" t="s">
        <v>165</v>
      </c>
    </row>
    <row r="433" spans="2:65" s="12" customFormat="1" x14ac:dyDescent="0.2">
      <c r="B433" s="153"/>
      <c r="D433" s="149" t="s">
        <v>176</v>
      </c>
      <c r="E433" s="154" t="s">
        <v>1</v>
      </c>
      <c r="F433" s="155" t="s">
        <v>1584</v>
      </c>
      <c r="H433" s="156">
        <v>46.74</v>
      </c>
      <c r="I433" s="157"/>
      <c r="L433" s="153"/>
      <c r="M433" s="158"/>
      <c r="T433" s="159"/>
      <c r="AT433" s="154" t="s">
        <v>176</v>
      </c>
      <c r="AU433" s="154" t="s">
        <v>83</v>
      </c>
      <c r="AV433" s="12" t="s">
        <v>83</v>
      </c>
      <c r="AW433" s="12" t="s">
        <v>30</v>
      </c>
      <c r="AX433" s="12" t="s">
        <v>73</v>
      </c>
      <c r="AY433" s="154" t="s">
        <v>165</v>
      </c>
    </row>
    <row r="434" spans="2:65" s="12" customFormat="1" x14ac:dyDescent="0.2">
      <c r="B434" s="153"/>
      <c r="D434" s="149" t="s">
        <v>176</v>
      </c>
      <c r="E434" s="154" t="s">
        <v>1</v>
      </c>
      <c r="F434" s="155" t="s">
        <v>1585</v>
      </c>
      <c r="H434" s="156">
        <v>58.14</v>
      </c>
      <c r="I434" s="157"/>
      <c r="L434" s="153"/>
      <c r="M434" s="158"/>
      <c r="T434" s="159"/>
      <c r="AT434" s="154" t="s">
        <v>176</v>
      </c>
      <c r="AU434" s="154" t="s">
        <v>83</v>
      </c>
      <c r="AV434" s="12" t="s">
        <v>83</v>
      </c>
      <c r="AW434" s="12" t="s">
        <v>30</v>
      </c>
      <c r="AX434" s="12" t="s">
        <v>73</v>
      </c>
      <c r="AY434" s="154" t="s">
        <v>165</v>
      </c>
    </row>
    <row r="435" spans="2:65" s="15" customFormat="1" x14ac:dyDescent="0.2">
      <c r="B435" s="184"/>
      <c r="D435" s="149" t="s">
        <v>176</v>
      </c>
      <c r="E435" s="185" t="s">
        <v>1</v>
      </c>
      <c r="F435" s="186" t="s">
        <v>1586</v>
      </c>
      <c r="H435" s="185" t="s">
        <v>1</v>
      </c>
      <c r="I435" s="187"/>
      <c r="L435" s="184"/>
      <c r="M435" s="188"/>
      <c r="T435" s="189"/>
      <c r="AT435" s="185" t="s">
        <v>176</v>
      </c>
      <c r="AU435" s="185" t="s">
        <v>83</v>
      </c>
      <c r="AV435" s="15" t="s">
        <v>81</v>
      </c>
      <c r="AW435" s="15" t="s">
        <v>30</v>
      </c>
      <c r="AX435" s="15" t="s">
        <v>73</v>
      </c>
      <c r="AY435" s="185" t="s">
        <v>165</v>
      </c>
    </row>
    <row r="436" spans="2:65" s="12" customFormat="1" x14ac:dyDescent="0.2">
      <c r="B436" s="153"/>
      <c r="D436" s="149" t="s">
        <v>176</v>
      </c>
      <c r="E436" s="154" t="s">
        <v>1</v>
      </c>
      <c r="F436" s="155" t="s">
        <v>1587</v>
      </c>
      <c r="H436" s="156">
        <v>26.4</v>
      </c>
      <c r="I436" s="157"/>
      <c r="L436" s="153"/>
      <c r="M436" s="158"/>
      <c r="T436" s="159"/>
      <c r="AT436" s="154" t="s">
        <v>176</v>
      </c>
      <c r="AU436" s="154" t="s">
        <v>83</v>
      </c>
      <c r="AV436" s="12" t="s">
        <v>83</v>
      </c>
      <c r="AW436" s="12" t="s">
        <v>30</v>
      </c>
      <c r="AX436" s="12" t="s">
        <v>73</v>
      </c>
      <c r="AY436" s="154" t="s">
        <v>165</v>
      </c>
    </row>
    <row r="437" spans="2:65" s="15" customFormat="1" x14ac:dyDescent="0.2">
      <c r="B437" s="184"/>
      <c r="D437" s="149" t="s">
        <v>176</v>
      </c>
      <c r="E437" s="185" t="s">
        <v>1</v>
      </c>
      <c r="F437" s="186" t="s">
        <v>1592</v>
      </c>
      <c r="H437" s="185" t="s">
        <v>1</v>
      </c>
      <c r="I437" s="187"/>
      <c r="L437" s="184"/>
      <c r="M437" s="188"/>
      <c r="T437" s="189"/>
      <c r="AT437" s="185" t="s">
        <v>176</v>
      </c>
      <c r="AU437" s="185" t="s">
        <v>83</v>
      </c>
      <c r="AV437" s="15" t="s">
        <v>81</v>
      </c>
      <c r="AW437" s="15" t="s">
        <v>30</v>
      </c>
      <c r="AX437" s="15" t="s">
        <v>73</v>
      </c>
      <c r="AY437" s="185" t="s">
        <v>165</v>
      </c>
    </row>
    <row r="438" spans="2:65" s="12" customFormat="1" x14ac:dyDescent="0.2">
      <c r="B438" s="153"/>
      <c r="D438" s="149" t="s">
        <v>176</v>
      </c>
      <c r="E438" s="154" t="s">
        <v>1</v>
      </c>
      <c r="F438" s="155" t="s">
        <v>1593</v>
      </c>
      <c r="H438" s="156">
        <v>38.56</v>
      </c>
      <c r="I438" s="157"/>
      <c r="L438" s="153"/>
      <c r="M438" s="158"/>
      <c r="T438" s="159"/>
      <c r="AT438" s="154" t="s">
        <v>176</v>
      </c>
      <c r="AU438" s="154" t="s">
        <v>83</v>
      </c>
      <c r="AV438" s="12" t="s">
        <v>83</v>
      </c>
      <c r="AW438" s="12" t="s">
        <v>30</v>
      </c>
      <c r="AX438" s="12" t="s">
        <v>73</v>
      </c>
      <c r="AY438" s="154" t="s">
        <v>165</v>
      </c>
    </row>
    <row r="439" spans="2:65" s="15" customFormat="1" x14ac:dyDescent="0.2">
      <c r="B439" s="184"/>
      <c r="D439" s="149" t="s">
        <v>176</v>
      </c>
      <c r="E439" s="185" t="s">
        <v>1</v>
      </c>
      <c r="F439" s="186" t="s">
        <v>1594</v>
      </c>
      <c r="H439" s="185" t="s">
        <v>1</v>
      </c>
      <c r="I439" s="187"/>
      <c r="L439" s="184"/>
      <c r="M439" s="188"/>
      <c r="T439" s="189"/>
      <c r="AT439" s="185" t="s">
        <v>176</v>
      </c>
      <c r="AU439" s="185" t="s">
        <v>83</v>
      </c>
      <c r="AV439" s="15" t="s">
        <v>81</v>
      </c>
      <c r="AW439" s="15" t="s">
        <v>30</v>
      </c>
      <c r="AX439" s="15" t="s">
        <v>73</v>
      </c>
      <c r="AY439" s="185" t="s">
        <v>165</v>
      </c>
    </row>
    <row r="440" spans="2:65" s="12" customFormat="1" x14ac:dyDescent="0.2">
      <c r="B440" s="153"/>
      <c r="D440" s="149" t="s">
        <v>176</v>
      </c>
      <c r="E440" s="154" t="s">
        <v>1</v>
      </c>
      <c r="F440" s="155" t="s">
        <v>1595</v>
      </c>
      <c r="H440" s="156">
        <v>50.264000000000003</v>
      </c>
      <c r="I440" s="157"/>
      <c r="L440" s="153"/>
      <c r="M440" s="158"/>
      <c r="T440" s="159"/>
      <c r="AT440" s="154" t="s">
        <v>176</v>
      </c>
      <c r="AU440" s="154" t="s">
        <v>83</v>
      </c>
      <c r="AV440" s="12" t="s">
        <v>83</v>
      </c>
      <c r="AW440" s="12" t="s">
        <v>30</v>
      </c>
      <c r="AX440" s="12" t="s">
        <v>73</v>
      </c>
      <c r="AY440" s="154" t="s">
        <v>165</v>
      </c>
    </row>
    <row r="441" spans="2:65" s="13" customFormat="1" x14ac:dyDescent="0.2">
      <c r="B441" s="160"/>
      <c r="D441" s="149" t="s">
        <v>176</v>
      </c>
      <c r="E441" s="161" t="s">
        <v>1</v>
      </c>
      <c r="F441" s="162" t="s">
        <v>189</v>
      </c>
      <c r="H441" s="163">
        <v>220.10400000000001</v>
      </c>
      <c r="I441" s="164"/>
      <c r="L441" s="160"/>
      <c r="M441" s="165"/>
      <c r="T441" s="166"/>
      <c r="AT441" s="161" t="s">
        <v>176</v>
      </c>
      <c r="AU441" s="161" t="s">
        <v>83</v>
      </c>
      <c r="AV441" s="13" t="s">
        <v>172</v>
      </c>
      <c r="AW441" s="13" t="s">
        <v>30</v>
      </c>
      <c r="AX441" s="13" t="s">
        <v>81</v>
      </c>
      <c r="AY441" s="161" t="s">
        <v>165</v>
      </c>
    </row>
    <row r="442" spans="2:65" s="1" customFormat="1" ht="24.2" customHeight="1" x14ac:dyDescent="0.2">
      <c r="B442" s="32"/>
      <c r="C442" s="136" t="s">
        <v>1641</v>
      </c>
      <c r="D442" s="136" t="s">
        <v>167</v>
      </c>
      <c r="E442" s="137" t="s">
        <v>1642</v>
      </c>
      <c r="F442" s="138" t="s">
        <v>1643</v>
      </c>
      <c r="G442" s="139" t="s">
        <v>192</v>
      </c>
      <c r="H442" s="140">
        <v>220.10400000000001</v>
      </c>
      <c r="I442" s="141"/>
      <c r="J442" s="142">
        <f>ROUND(I442*H442,2)</f>
        <v>0</v>
      </c>
      <c r="K442" s="138" t="s">
        <v>1254</v>
      </c>
      <c r="L442" s="32"/>
      <c r="M442" s="143" t="s">
        <v>1</v>
      </c>
      <c r="N442" s="144" t="s">
        <v>38</v>
      </c>
      <c r="P442" s="145">
        <f>O442*H442</f>
        <v>0</v>
      </c>
      <c r="Q442" s="145">
        <v>0</v>
      </c>
      <c r="R442" s="145">
        <f>Q442*H442</f>
        <v>0</v>
      </c>
      <c r="S442" s="145">
        <v>0</v>
      </c>
      <c r="T442" s="146">
        <f>S442*H442</f>
        <v>0</v>
      </c>
      <c r="AR442" s="147" t="s">
        <v>172</v>
      </c>
      <c r="AT442" s="147" t="s">
        <v>167</v>
      </c>
      <c r="AU442" s="147" t="s">
        <v>83</v>
      </c>
      <c r="AY442" s="17" t="s">
        <v>165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7" t="s">
        <v>81</v>
      </c>
      <c r="BK442" s="148">
        <f>ROUND(I442*H442,2)</f>
        <v>0</v>
      </c>
      <c r="BL442" s="17" t="s">
        <v>172</v>
      </c>
      <c r="BM442" s="147" t="s">
        <v>1644</v>
      </c>
    </row>
    <row r="443" spans="2:65" s="1" customFormat="1" ht="19.5" x14ac:dyDescent="0.2">
      <c r="B443" s="32"/>
      <c r="D443" s="149" t="s">
        <v>174</v>
      </c>
      <c r="F443" s="150" t="s">
        <v>1645</v>
      </c>
      <c r="I443" s="151"/>
      <c r="L443" s="32"/>
      <c r="M443" s="152"/>
      <c r="T443" s="56"/>
      <c r="AT443" s="17" t="s">
        <v>174</v>
      </c>
      <c r="AU443" s="17" t="s">
        <v>83</v>
      </c>
    </row>
    <row r="444" spans="2:65" s="1" customFormat="1" ht="24.2" customHeight="1" x14ac:dyDescent="0.2">
      <c r="B444" s="32"/>
      <c r="C444" s="136" t="s">
        <v>1646</v>
      </c>
      <c r="D444" s="136" t="s">
        <v>167</v>
      </c>
      <c r="E444" s="137" t="s">
        <v>1647</v>
      </c>
      <c r="F444" s="138" t="s">
        <v>1648</v>
      </c>
      <c r="G444" s="139" t="s">
        <v>192</v>
      </c>
      <c r="H444" s="140">
        <v>3.0910000000000002</v>
      </c>
      <c r="I444" s="141"/>
      <c r="J444" s="142">
        <f>ROUND(I444*H444,2)</f>
        <v>0</v>
      </c>
      <c r="K444" s="138" t="s">
        <v>1254</v>
      </c>
      <c r="L444" s="32"/>
      <c r="M444" s="143" t="s">
        <v>1</v>
      </c>
      <c r="N444" s="144" t="s">
        <v>38</v>
      </c>
      <c r="P444" s="145">
        <f>O444*H444</f>
        <v>0</v>
      </c>
      <c r="Q444" s="145">
        <v>6.0429999999999998E-2</v>
      </c>
      <c r="R444" s="145">
        <f>Q444*H444</f>
        <v>0.18678913</v>
      </c>
      <c r="S444" s="145">
        <v>0</v>
      </c>
      <c r="T444" s="146">
        <f>S444*H444</f>
        <v>0</v>
      </c>
      <c r="AR444" s="147" t="s">
        <v>172</v>
      </c>
      <c r="AT444" s="147" t="s">
        <v>167</v>
      </c>
      <c r="AU444" s="147" t="s">
        <v>83</v>
      </c>
      <c r="AY444" s="17" t="s">
        <v>165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7" t="s">
        <v>81</v>
      </c>
      <c r="BK444" s="148">
        <f>ROUND(I444*H444,2)</f>
        <v>0</v>
      </c>
      <c r="BL444" s="17" t="s">
        <v>172</v>
      </c>
      <c r="BM444" s="147" t="s">
        <v>1649</v>
      </c>
    </row>
    <row r="445" spans="2:65" s="1" customFormat="1" ht="19.5" x14ac:dyDescent="0.2">
      <c r="B445" s="32"/>
      <c r="D445" s="149" t="s">
        <v>174</v>
      </c>
      <c r="F445" s="150" t="s">
        <v>1650</v>
      </c>
      <c r="I445" s="151"/>
      <c r="L445" s="32"/>
      <c r="M445" s="152"/>
      <c r="T445" s="56"/>
      <c r="AT445" s="17" t="s">
        <v>174</v>
      </c>
      <c r="AU445" s="17" t="s">
        <v>83</v>
      </c>
    </row>
    <row r="446" spans="2:65" s="15" customFormat="1" x14ac:dyDescent="0.2">
      <c r="B446" s="184"/>
      <c r="D446" s="149" t="s">
        <v>176</v>
      </c>
      <c r="E446" s="185" t="s">
        <v>1</v>
      </c>
      <c r="F446" s="186" t="s">
        <v>1651</v>
      </c>
      <c r="H446" s="185" t="s">
        <v>1</v>
      </c>
      <c r="I446" s="187"/>
      <c r="L446" s="184"/>
      <c r="M446" s="188"/>
      <c r="T446" s="189"/>
      <c r="AT446" s="185" t="s">
        <v>176</v>
      </c>
      <c r="AU446" s="185" t="s">
        <v>83</v>
      </c>
      <c r="AV446" s="15" t="s">
        <v>81</v>
      </c>
      <c r="AW446" s="15" t="s">
        <v>30</v>
      </c>
      <c r="AX446" s="15" t="s">
        <v>73</v>
      </c>
      <c r="AY446" s="185" t="s">
        <v>165</v>
      </c>
    </row>
    <row r="447" spans="2:65" s="12" customFormat="1" x14ac:dyDescent="0.2">
      <c r="B447" s="153"/>
      <c r="D447" s="149" t="s">
        <v>176</v>
      </c>
      <c r="E447" s="154" t="s">
        <v>1</v>
      </c>
      <c r="F447" s="155" t="s">
        <v>1652</v>
      </c>
      <c r="H447" s="156">
        <v>3.0910000000000002</v>
      </c>
      <c r="I447" s="157"/>
      <c r="L447" s="153"/>
      <c r="M447" s="158"/>
      <c r="T447" s="159"/>
      <c r="AT447" s="154" t="s">
        <v>176</v>
      </c>
      <c r="AU447" s="154" t="s">
        <v>83</v>
      </c>
      <c r="AV447" s="12" t="s">
        <v>83</v>
      </c>
      <c r="AW447" s="12" t="s">
        <v>30</v>
      </c>
      <c r="AX447" s="12" t="s">
        <v>81</v>
      </c>
      <c r="AY447" s="154" t="s">
        <v>165</v>
      </c>
    </row>
    <row r="448" spans="2:65" s="1" customFormat="1" ht="24.2" customHeight="1" x14ac:dyDescent="0.2">
      <c r="B448" s="32"/>
      <c r="C448" s="136" t="s">
        <v>1653</v>
      </c>
      <c r="D448" s="136" t="s">
        <v>167</v>
      </c>
      <c r="E448" s="137" t="s">
        <v>1654</v>
      </c>
      <c r="F448" s="138" t="s">
        <v>1655</v>
      </c>
      <c r="G448" s="139" t="s">
        <v>303</v>
      </c>
      <c r="H448" s="140">
        <v>29.6</v>
      </c>
      <c r="I448" s="141"/>
      <c r="J448" s="142">
        <f>ROUND(I448*H448,2)</f>
        <v>0</v>
      </c>
      <c r="K448" s="138" t="s">
        <v>1254</v>
      </c>
      <c r="L448" s="32"/>
      <c r="M448" s="143" t="s">
        <v>1</v>
      </c>
      <c r="N448" s="144" t="s">
        <v>38</v>
      </c>
      <c r="P448" s="145">
        <f>O448*H448</f>
        <v>0</v>
      </c>
      <c r="Q448" s="145">
        <v>6.4999999999999997E-4</v>
      </c>
      <c r="R448" s="145">
        <f>Q448*H448</f>
        <v>1.924E-2</v>
      </c>
      <c r="S448" s="145">
        <v>1E-3</v>
      </c>
      <c r="T448" s="146">
        <f>S448*H448</f>
        <v>2.9600000000000001E-2</v>
      </c>
      <c r="AR448" s="147" t="s">
        <v>172</v>
      </c>
      <c r="AT448" s="147" t="s">
        <v>167</v>
      </c>
      <c r="AU448" s="147" t="s">
        <v>83</v>
      </c>
      <c r="AY448" s="17" t="s">
        <v>165</v>
      </c>
      <c r="BE448" s="148">
        <f>IF(N448="základní",J448,0)</f>
        <v>0</v>
      </c>
      <c r="BF448" s="148">
        <f>IF(N448="snížená",J448,0)</f>
        <v>0</v>
      </c>
      <c r="BG448" s="148">
        <f>IF(N448="zákl. přenesená",J448,0)</f>
        <v>0</v>
      </c>
      <c r="BH448" s="148">
        <f>IF(N448="sníž. přenesená",J448,0)</f>
        <v>0</v>
      </c>
      <c r="BI448" s="148">
        <f>IF(N448="nulová",J448,0)</f>
        <v>0</v>
      </c>
      <c r="BJ448" s="17" t="s">
        <v>81</v>
      </c>
      <c r="BK448" s="148">
        <f>ROUND(I448*H448,2)</f>
        <v>0</v>
      </c>
      <c r="BL448" s="17" t="s">
        <v>172</v>
      </c>
      <c r="BM448" s="147" t="s">
        <v>1656</v>
      </c>
    </row>
    <row r="449" spans="2:65" s="1" customFormat="1" ht="19.5" x14ac:dyDescent="0.2">
      <c r="B449" s="32"/>
      <c r="D449" s="149" t="s">
        <v>174</v>
      </c>
      <c r="F449" s="150" t="s">
        <v>1657</v>
      </c>
      <c r="I449" s="151"/>
      <c r="L449" s="32"/>
      <c r="M449" s="152"/>
      <c r="T449" s="56"/>
      <c r="AT449" s="17" t="s">
        <v>174</v>
      </c>
      <c r="AU449" s="17" t="s">
        <v>83</v>
      </c>
    </row>
    <row r="450" spans="2:65" s="15" customFormat="1" x14ac:dyDescent="0.2">
      <c r="B450" s="184"/>
      <c r="D450" s="149" t="s">
        <v>176</v>
      </c>
      <c r="E450" s="185" t="s">
        <v>1</v>
      </c>
      <c r="F450" s="186" t="s">
        <v>1658</v>
      </c>
      <c r="H450" s="185" t="s">
        <v>1</v>
      </c>
      <c r="I450" s="187"/>
      <c r="L450" s="184"/>
      <c r="M450" s="188"/>
      <c r="T450" s="189"/>
      <c r="AT450" s="185" t="s">
        <v>176</v>
      </c>
      <c r="AU450" s="185" t="s">
        <v>83</v>
      </c>
      <c r="AV450" s="15" t="s">
        <v>81</v>
      </c>
      <c r="AW450" s="15" t="s">
        <v>30</v>
      </c>
      <c r="AX450" s="15" t="s">
        <v>73</v>
      </c>
      <c r="AY450" s="185" t="s">
        <v>165</v>
      </c>
    </row>
    <row r="451" spans="2:65" s="12" customFormat="1" x14ac:dyDescent="0.2">
      <c r="B451" s="153"/>
      <c r="D451" s="149" t="s">
        <v>176</v>
      </c>
      <c r="E451" s="154" t="s">
        <v>1</v>
      </c>
      <c r="F451" s="155" t="s">
        <v>1659</v>
      </c>
      <c r="H451" s="156">
        <v>73.332999999999998</v>
      </c>
      <c r="I451" s="157"/>
      <c r="L451" s="153"/>
      <c r="M451" s="158"/>
      <c r="T451" s="159"/>
      <c r="AT451" s="154" t="s">
        <v>176</v>
      </c>
      <c r="AU451" s="154" t="s">
        <v>83</v>
      </c>
      <c r="AV451" s="12" t="s">
        <v>83</v>
      </c>
      <c r="AW451" s="12" t="s">
        <v>30</v>
      </c>
      <c r="AX451" s="12" t="s">
        <v>73</v>
      </c>
      <c r="AY451" s="154" t="s">
        <v>165</v>
      </c>
    </row>
    <row r="452" spans="2:65" s="15" customFormat="1" x14ac:dyDescent="0.2">
      <c r="B452" s="184"/>
      <c r="D452" s="149" t="s">
        <v>176</v>
      </c>
      <c r="E452" s="185" t="s">
        <v>1</v>
      </c>
      <c r="F452" s="186" t="s">
        <v>1660</v>
      </c>
      <c r="H452" s="185" t="s">
        <v>1</v>
      </c>
      <c r="I452" s="187"/>
      <c r="L452" s="184"/>
      <c r="M452" s="188"/>
      <c r="T452" s="189"/>
      <c r="AT452" s="185" t="s">
        <v>176</v>
      </c>
      <c r="AU452" s="185" t="s">
        <v>83</v>
      </c>
      <c r="AV452" s="15" t="s">
        <v>81</v>
      </c>
      <c r="AW452" s="15" t="s">
        <v>30</v>
      </c>
      <c r="AX452" s="15" t="s">
        <v>73</v>
      </c>
      <c r="AY452" s="185" t="s">
        <v>165</v>
      </c>
    </row>
    <row r="453" spans="2:65" s="12" customFormat="1" x14ac:dyDescent="0.2">
      <c r="B453" s="153"/>
      <c r="D453" s="149" t="s">
        <v>176</v>
      </c>
      <c r="E453" s="154" t="s">
        <v>1</v>
      </c>
      <c r="F453" s="155" t="s">
        <v>1661</v>
      </c>
      <c r="H453" s="156">
        <v>29.6</v>
      </c>
      <c r="I453" s="157"/>
      <c r="L453" s="153"/>
      <c r="M453" s="158"/>
      <c r="T453" s="159"/>
      <c r="AT453" s="154" t="s">
        <v>176</v>
      </c>
      <c r="AU453" s="154" t="s">
        <v>83</v>
      </c>
      <c r="AV453" s="12" t="s">
        <v>83</v>
      </c>
      <c r="AW453" s="12" t="s">
        <v>30</v>
      </c>
      <c r="AX453" s="12" t="s">
        <v>81</v>
      </c>
      <c r="AY453" s="154" t="s">
        <v>165</v>
      </c>
    </row>
    <row r="454" spans="2:65" s="1" customFormat="1" ht="24.2" customHeight="1" x14ac:dyDescent="0.2">
      <c r="B454" s="32"/>
      <c r="C454" s="167" t="s">
        <v>1662</v>
      </c>
      <c r="D454" s="167" t="s">
        <v>205</v>
      </c>
      <c r="E454" s="168" t="s">
        <v>1663</v>
      </c>
      <c r="F454" s="169" t="s">
        <v>1664</v>
      </c>
      <c r="G454" s="170" t="s">
        <v>238</v>
      </c>
      <c r="H454" s="171">
        <v>0.13300000000000001</v>
      </c>
      <c r="I454" s="172"/>
      <c r="J454" s="173">
        <f>ROUND(I454*H454,2)</f>
        <v>0</v>
      </c>
      <c r="K454" s="169" t="s">
        <v>1254</v>
      </c>
      <c r="L454" s="174"/>
      <c r="M454" s="175" t="s">
        <v>1</v>
      </c>
      <c r="N454" s="176" t="s">
        <v>38</v>
      </c>
      <c r="P454" s="145">
        <f>O454*H454</f>
        <v>0</v>
      </c>
      <c r="Q454" s="145">
        <v>1</v>
      </c>
      <c r="R454" s="145">
        <f>Q454*H454</f>
        <v>0.13300000000000001</v>
      </c>
      <c r="S454" s="145">
        <v>0</v>
      </c>
      <c r="T454" s="146">
        <f>S454*H454</f>
        <v>0</v>
      </c>
      <c r="AR454" s="147" t="s">
        <v>209</v>
      </c>
      <c r="AT454" s="147" t="s">
        <v>205</v>
      </c>
      <c r="AU454" s="147" t="s">
        <v>83</v>
      </c>
      <c r="AY454" s="17" t="s">
        <v>165</v>
      </c>
      <c r="BE454" s="148">
        <f>IF(N454="základní",J454,0)</f>
        <v>0</v>
      </c>
      <c r="BF454" s="148">
        <f>IF(N454="snížená",J454,0)</f>
        <v>0</v>
      </c>
      <c r="BG454" s="148">
        <f>IF(N454="zákl. přenesená",J454,0)</f>
        <v>0</v>
      </c>
      <c r="BH454" s="148">
        <f>IF(N454="sníž. přenesená",J454,0)</f>
        <v>0</v>
      </c>
      <c r="BI454" s="148">
        <f>IF(N454="nulová",J454,0)</f>
        <v>0</v>
      </c>
      <c r="BJ454" s="17" t="s">
        <v>81</v>
      </c>
      <c r="BK454" s="148">
        <f>ROUND(I454*H454,2)</f>
        <v>0</v>
      </c>
      <c r="BL454" s="17" t="s">
        <v>172</v>
      </c>
      <c r="BM454" s="147" t="s">
        <v>1665</v>
      </c>
    </row>
    <row r="455" spans="2:65" s="1" customFormat="1" ht="19.5" x14ac:dyDescent="0.2">
      <c r="B455" s="32"/>
      <c r="D455" s="149" t="s">
        <v>174</v>
      </c>
      <c r="F455" s="150" t="s">
        <v>1664</v>
      </c>
      <c r="I455" s="151"/>
      <c r="L455" s="32"/>
      <c r="M455" s="152"/>
      <c r="T455" s="56"/>
      <c r="AT455" s="17" t="s">
        <v>174</v>
      </c>
      <c r="AU455" s="17" t="s">
        <v>83</v>
      </c>
    </row>
    <row r="456" spans="2:65" s="12" customFormat="1" ht="22.5" x14ac:dyDescent="0.2">
      <c r="B456" s="153"/>
      <c r="D456" s="149" t="s">
        <v>176</v>
      </c>
      <c r="E456" s="154" t="s">
        <v>1</v>
      </c>
      <c r="F456" s="155" t="s">
        <v>1666</v>
      </c>
      <c r="H456" s="156">
        <v>0.13300000000000001</v>
      </c>
      <c r="I456" s="157"/>
      <c r="L456" s="153"/>
      <c r="M456" s="158"/>
      <c r="T456" s="159"/>
      <c r="AT456" s="154" t="s">
        <v>176</v>
      </c>
      <c r="AU456" s="154" t="s">
        <v>83</v>
      </c>
      <c r="AV456" s="12" t="s">
        <v>83</v>
      </c>
      <c r="AW456" s="12" t="s">
        <v>30</v>
      </c>
      <c r="AX456" s="12" t="s">
        <v>81</v>
      </c>
      <c r="AY456" s="154" t="s">
        <v>165</v>
      </c>
    </row>
    <row r="457" spans="2:65" s="11" customFormat="1" ht="22.9" customHeight="1" x14ac:dyDescent="0.2">
      <c r="B457" s="124"/>
      <c r="D457" s="125" t="s">
        <v>72</v>
      </c>
      <c r="E457" s="134" t="s">
        <v>1667</v>
      </c>
      <c r="F457" s="134" t="s">
        <v>1668</v>
      </c>
      <c r="I457" s="127"/>
      <c r="J457" s="135">
        <f>BK457</f>
        <v>0</v>
      </c>
      <c r="L457" s="124"/>
      <c r="M457" s="129"/>
      <c r="P457" s="130">
        <f>SUM(P458:P459)</f>
        <v>0</v>
      </c>
      <c r="R457" s="130">
        <f>SUM(R458:R459)</f>
        <v>0</v>
      </c>
      <c r="T457" s="131">
        <f>SUM(T458:T459)</f>
        <v>0</v>
      </c>
      <c r="AR457" s="125" t="s">
        <v>81</v>
      </c>
      <c r="AT457" s="132" t="s">
        <v>72</v>
      </c>
      <c r="AU457" s="132" t="s">
        <v>81</v>
      </c>
      <c r="AY457" s="125" t="s">
        <v>165</v>
      </c>
      <c r="BK457" s="133">
        <f>SUM(BK458:BK459)</f>
        <v>0</v>
      </c>
    </row>
    <row r="458" spans="2:65" s="1" customFormat="1" ht="24.2" customHeight="1" x14ac:dyDescent="0.2">
      <c r="B458" s="32"/>
      <c r="C458" s="136" t="s">
        <v>1669</v>
      </c>
      <c r="D458" s="136" t="s">
        <v>167</v>
      </c>
      <c r="E458" s="137" t="s">
        <v>1670</v>
      </c>
      <c r="F458" s="138" t="s">
        <v>1671</v>
      </c>
      <c r="G458" s="139" t="s">
        <v>238</v>
      </c>
      <c r="H458" s="140">
        <v>178.178</v>
      </c>
      <c r="I458" s="141"/>
      <c r="J458" s="142">
        <f>ROUND(I458*H458,2)</f>
        <v>0</v>
      </c>
      <c r="K458" s="138" t="s">
        <v>1254</v>
      </c>
      <c r="L458" s="32"/>
      <c r="M458" s="143" t="s">
        <v>1</v>
      </c>
      <c r="N458" s="144" t="s">
        <v>38</v>
      </c>
      <c r="P458" s="145">
        <f>O458*H458</f>
        <v>0</v>
      </c>
      <c r="Q458" s="145">
        <v>0</v>
      </c>
      <c r="R458" s="145">
        <f>Q458*H458</f>
        <v>0</v>
      </c>
      <c r="S458" s="145">
        <v>0</v>
      </c>
      <c r="T458" s="146">
        <f>S458*H458</f>
        <v>0</v>
      </c>
      <c r="AR458" s="147" t="s">
        <v>172</v>
      </c>
      <c r="AT458" s="147" t="s">
        <v>167</v>
      </c>
      <c r="AU458" s="147" t="s">
        <v>83</v>
      </c>
      <c r="AY458" s="17" t="s">
        <v>165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7" t="s">
        <v>81</v>
      </c>
      <c r="BK458" s="148">
        <f>ROUND(I458*H458,2)</f>
        <v>0</v>
      </c>
      <c r="BL458" s="17" t="s">
        <v>172</v>
      </c>
      <c r="BM458" s="147" t="s">
        <v>1672</v>
      </c>
    </row>
    <row r="459" spans="2:65" s="1" customFormat="1" ht="29.25" x14ac:dyDescent="0.2">
      <c r="B459" s="32"/>
      <c r="D459" s="149" t="s">
        <v>174</v>
      </c>
      <c r="F459" s="150" t="s">
        <v>1673</v>
      </c>
      <c r="I459" s="151"/>
      <c r="L459" s="32"/>
      <c r="M459" s="152"/>
      <c r="T459" s="56"/>
      <c r="AT459" s="17" t="s">
        <v>174</v>
      </c>
      <c r="AU459" s="17" t="s">
        <v>83</v>
      </c>
    </row>
    <row r="460" spans="2:65" s="11" customFormat="1" ht="25.9" customHeight="1" x14ac:dyDescent="0.2">
      <c r="B460" s="124"/>
      <c r="D460" s="125" t="s">
        <v>72</v>
      </c>
      <c r="E460" s="126" t="s">
        <v>1674</v>
      </c>
      <c r="F460" s="126" t="s">
        <v>1675</v>
      </c>
      <c r="I460" s="127"/>
      <c r="J460" s="128">
        <f>BK460</f>
        <v>0</v>
      </c>
      <c r="L460" s="124"/>
      <c r="M460" s="129"/>
      <c r="P460" s="130">
        <f>P461</f>
        <v>0</v>
      </c>
      <c r="R460" s="130">
        <f>R461</f>
        <v>17.633387300000003</v>
      </c>
      <c r="T460" s="131">
        <f>T461</f>
        <v>0</v>
      </c>
      <c r="AR460" s="125" t="s">
        <v>83</v>
      </c>
      <c r="AT460" s="132" t="s">
        <v>72</v>
      </c>
      <c r="AU460" s="132" t="s">
        <v>73</v>
      </c>
      <c r="AY460" s="125" t="s">
        <v>165</v>
      </c>
      <c r="BK460" s="133">
        <f>BK461</f>
        <v>0</v>
      </c>
    </row>
    <row r="461" spans="2:65" s="11" customFormat="1" ht="22.9" customHeight="1" x14ac:dyDescent="0.2">
      <c r="B461" s="124"/>
      <c r="D461" s="125" t="s">
        <v>72</v>
      </c>
      <c r="E461" s="134" t="s">
        <v>1676</v>
      </c>
      <c r="F461" s="134" t="s">
        <v>1677</v>
      </c>
      <c r="I461" s="127"/>
      <c r="J461" s="135">
        <f>BK461</f>
        <v>0</v>
      </c>
      <c r="L461" s="124"/>
      <c r="M461" s="129"/>
      <c r="P461" s="130">
        <f>SUM(P462:P530)</f>
        <v>0</v>
      </c>
      <c r="R461" s="130">
        <f>SUM(R462:R530)</f>
        <v>17.633387300000003</v>
      </c>
      <c r="T461" s="131">
        <f>SUM(T462:T530)</f>
        <v>0</v>
      </c>
      <c r="AR461" s="125" t="s">
        <v>83</v>
      </c>
      <c r="AT461" s="132" t="s">
        <v>72</v>
      </c>
      <c r="AU461" s="132" t="s">
        <v>81</v>
      </c>
      <c r="AY461" s="125" t="s">
        <v>165</v>
      </c>
      <c r="BK461" s="133">
        <f>SUM(BK462:BK530)</f>
        <v>0</v>
      </c>
    </row>
    <row r="462" spans="2:65" s="1" customFormat="1" ht="24.2" customHeight="1" x14ac:dyDescent="0.2">
      <c r="B462" s="32"/>
      <c r="C462" s="136" t="s">
        <v>1678</v>
      </c>
      <c r="D462" s="136" t="s">
        <v>167</v>
      </c>
      <c r="E462" s="137" t="s">
        <v>1679</v>
      </c>
      <c r="F462" s="138" t="s">
        <v>1680</v>
      </c>
      <c r="G462" s="139" t="s">
        <v>192</v>
      </c>
      <c r="H462" s="140">
        <v>104.1</v>
      </c>
      <c r="I462" s="141"/>
      <c r="J462" s="142">
        <f>ROUND(I462*H462,2)</f>
        <v>0</v>
      </c>
      <c r="K462" s="138" t="s">
        <v>1254</v>
      </c>
      <c r="L462" s="32"/>
      <c r="M462" s="143" t="s">
        <v>1</v>
      </c>
      <c r="N462" s="144" t="s">
        <v>38</v>
      </c>
      <c r="P462" s="145">
        <f>O462*H462</f>
        <v>0</v>
      </c>
      <c r="Q462" s="145">
        <v>0.15679999999999999</v>
      </c>
      <c r="R462" s="145">
        <f>Q462*H462</f>
        <v>16.322879999999998</v>
      </c>
      <c r="S462" s="145">
        <v>0</v>
      </c>
      <c r="T462" s="146">
        <f>S462*H462</f>
        <v>0</v>
      </c>
      <c r="AR462" s="147" t="s">
        <v>172</v>
      </c>
      <c r="AT462" s="147" t="s">
        <v>167</v>
      </c>
      <c r="AU462" s="147" t="s">
        <v>83</v>
      </c>
      <c r="AY462" s="17" t="s">
        <v>165</v>
      </c>
      <c r="BE462" s="148">
        <f>IF(N462="základní",J462,0)</f>
        <v>0</v>
      </c>
      <c r="BF462" s="148">
        <f>IF(N462="snížená",J462,0)</f>
        <v>0</v>
      </c>
      <c r="BG462" s="148">
        <f>IF(N462="zákl. přenesená",J462,0)</f>
        <v>0</v>
      </c>
      <c r="BH462" s="148">
        <f>IF(N462="sníž. přenesená",J462,0)</f>
        <v>0</v>
      </c>
      <c r="BI462" s="148">
        <f>IF(N462="nulová",J462,0)</f>
        <v>0</v>
      </c>
      <c r="BJ462" s="17" t="s">
        <v>81</v>
      </c>
      <c r="BK462" s="148">
        <f>ROUND(I462*H462,2)</f>
        <v>0</v>
      </c>
      <c r="BL462" s="17" t="s">
        <v>172</v>
      </c>
      <c r="BM462" s="147" t="s">
        <v>1681</v>
      </c>
    </row>
    <row r="463" spans="2:65" s="1" customFormat="1" ht="19.5" x14ac:dyDescent="0.2">
      <c r="B463" s="32"/>
      <c r="D463" s="149" t="s">
        <v>174</v>
      </c>
      <c r="F463" s="150" t="s">
        <v>1682</v>
      </c>
      <c r="I463" s="151"/>
      <c r="L463" s="32"/>
      <c r="M463" s="152"/>
      <c r="T463" s="56"/>
      <c r="AT463" s="17" t="s">
        <v>174</v>
      </c>
      <c r="AU463" s="17" t="s">
        <v>83</v>
      </c>
    </row>
    <row r="464" spans="2:65" s="15" customFormat="1" x14ac:dyDescent="0.2">
      <c r="B464" s="184"/>
      <c r="D464" s="149" t="s">
        <v>176</v>
      </c>
      <c r="E464" s="185" t="s">
        <v>1</v>
      </c>
      <c r="F464" s="186" t="s">
        <v>1683</v>
      </c>
      <c r="H464" s="185" t="s">
        <v>1</v>
      </c>
      <c r="I464" s="187"/>
      <c r="L464" s="184"/>
      <c r="M464" s="188"/>
      <c r="T464" s="189"/>
      <c r="AT464" s="185" t="s">
        <v>176</v>
      </c>
      <c r="AU464" s="185" t="s">
        <v>83</v>
      </c>
      <c r="AV464" s="15" t="s">
        <v>81</v>
      </c>
      <c r="AW464" s="15" t="s">
        <v>30</v>
      </c>
      <c r="AX464" s="15" t="s">
        <v>73</v>
      </c>
      <c r="AY464" s="185" t="s">
        <v>165</v>
      </c>
    </row>
    <row r="465" spans="2:65" s="15" customFormat="1" x14ac:dyDescent="0.2">
      <c r="B465" s="184"/>
      <c r="D465" s="149" t="s">
        <v>176</v>
      </c>
      <c r="E465" s="185" t="s">
        <v>1</v>
      </c>
      <c r="F465" s="186" t="s">
        <v>1684</v>
      </c>
      <c r="H465" s="185" t="s">
        <v>1</v>
      </c>
      <c r="I465" s="187"/>
      <c r="L465" s="184"/>
      <c r="M465" s="188"/>
      <c r="T465" s="189"/>
      <c r="AT465" s="185" t="s">
        <v>176</v>
      </c>
      <c r="AU465" s="185" t="s">
        <v>83</v>
      </c>
      <c r="AV465" s="15" t="s">
        <v>81</v>
      </c>
      <c r="AW465" s="15" t="s">
        <v>30</v>
      </c>
      <c r="AX465" s="15" t="s">
        <v>73</v>
      </c>
      <c r="AY465" s="185" t="s">
        <v>165</v>
      </c>
    </row>
    <row r="466" spans="2:65" s="12" customFormat="1" x14ac:dyDescent="0.2">
      <c r="B466" s="153"/>
      <c r="D466" s="149" t="s">
        <v>176</v>
      </c>
      <c r="E466" s="154" t="s">
        <v>1</v>
      </c>
      <c r="F466" s="155" t="s">
        <v>1685</v>
      </c>
      <c r="H466" s="156">
        <v>97.5</v>
      </c>
      <c r="I466" s="157"/>
      <c r="L466" s="153"/>
      <c r="M466" s="158"/>
      <c r="T466" s="159"/>
      <c r="AT466" s="154" t="s">
        <v>176</v>
      </c>
      <c r="AU466" s="154" t="s">
        <v>83</v>
      </c>
      <c r="AV466" s="12" t="s">
        <v>83</v>
      </c>
      <c r="AW466" s="12" t="s">
        <v>30</v>
      </c>
      <c r="AX466" s="12" t="s">
        <v>73</v>
      </c>
      <c r="AY466" s="154" t="s">
        <v>165</v>
      </c>
    </row>
    <row r="467" spans="2:65" s="15" customFormat="1" x14ac:dyDescent="0.2">
      <c r="B467" s="184"/>
      <c r="D467" s="149" t="s">
        <v>176</v>
      </c>
      <c r="E467" s="185" t="s">
        <v>1</v>
      </c>
      <c r="F467" s="186" t="s">
        <v>1686</v>
      </c>
      <c r="H467" s="185" t="s">
        <v>1</v>
      </c>
      <c r="I467" s="187"/>
      <c r="L467" s="184"/>
      <c r="M467" s="188"/>
      <c r="T467" s="189"/>
      <c r="AT467" s="185" t="s">
        <v>176</v>
      </c>
      <c r="AU467" s="185" t="s">
        <v>83</v>
      </c>
      <c r="AV467" s="15" t="s">
        <v>81</v>
      </c>
      <c r="AW467" s="15" t="s">
        <v>30</v>
      </c>
      <c r="AX467" s="15" t="s">
        <v>73</v>
      </c>
      <c r="AY467" s="185" t="s">
        <v>165</v>
      </c>
    </row>
    <row r="468" spans="2:65" s="12" customFormat="1" x14ac:dyDescent="0.2">
      <c r="B468" s="153"/>
      <c r="D468" s="149" t="s">
        <v>176</v>
      </c>
      <c r="E468" s="154" t="s">
        <v>1</v>
      </c>
      <c r="F468" s="155" t="s">
        <v>1687</v>
      </c>
      <c r="H468" s="156">
        <v>6.6</v>
      </c>
      <c r="I468" s="157"/>
      <c r="L468" s="153"/>
      <c r="M468" s="158"/>
      <c r="T468" s="159"/>
      <c r="AT468" s="154" t="s">
        <v>176</v>
      </c>
      <c r="AU468" s="154" t="s">
        <v>83</v>
      </c>
      <c r="AV468" s="12" t="s">
        <v>83</v>
      </c>
      <c r="AW468" s="12" t="s">
        <v>30</v>
      </c>
      <c r="AX468" s="12" t="s">
        <v>73</v>
      </c>
      <c r="AY468" s="154" t="s">
        <v>165</v>
      </c>
    </row>
    <row r="469" spans="2:65" s="13" customFormat="1" x14ac:dyDescent="0.2">
      <c r="B469" s="160"/>
      <c r="D469" s="149" t="s">
        <v>176</v>
      </c>
      <c r="E469" s="161" t="s">
        <v>1</v>
      </c>
      <c r="F469" s="162" t="s">
        <v>189</v>
      </c>
      <c r="H469" s="163">
        <v>104.1</v>
      </c>
      <c r="I469" s="164"/>
      <c r="L469" s="160"/>
      <c r="M469" s="165"/>
      <c r="T469" s="166"/>
      <c r="AT469" s="161" t="s">
        <v>176</v>
      </c>
      <c r="AU469" s="161" t="s">
        <v>83</v>
      </c>
      <c r="AV469" s="13" t="s">
        <v>172</v>
      </c>
      <c r="AW469" s="13" t="s">
        <v>30</v>
      </c>
      <c r="AX469" s="13" t="s">
        <v>81</v>
      </c>
      <c r="AY469" s="161" t="s">
        <v>165</v>
      </c>
    </row>
    <row r="470" spans="2:65" s="1" customFormat="1" ht="24.2" customHeight="1" x14ac:dyDescent="0.2">
      <c r="B470" s="32"/>
      <c r="C470" s="136" t="s">
        <v>1688</v>
      </c>
      <c r="D470" s="136" t="s">
        <v>167</v>
      </c>
      <c r="E470" s="137" t="s">
        <v>1689</v>
      </c>
      <c r="F470" s="138" t="s">
        <v>1690</v>
      </c>
      <c r="G470" s="139" t="s">
        <v>192</v>
      </c>
      <c r="H470" s="140">
        <v>97.5</v>
      </c>
      <c r="I470" s="141"/>
      <c r="J470" s="142">
        <f>ROUND(I470*H470,2)</f>
        <v>0</v>
      </c>
      <c r="K470" s="138" t="s">
        <v>1254</v>
      </c>
      <c r="L470" s="32"/>
      <c r="M470" s="143" t="s">
        <v>1</v>
      </c>
      <c r="N470" s="144" t="s">
        <v>38</v>
      </c>
      <c r="P470" s="145">
        <f>O470*H470</f>
        <v>0</v>
      </c>
      <c r="Q470" s="145">
        <v>0</v>
      </c>
      <c r="R470" s="145">
        <f>Q470*H470</f>
        <v>0</v>
      </c>
      <c r="S470" s="145">
        <v>0</v>
      </c>
      <c r="T470" s="146">
        <f>S470*H470</f>
        <v>0</v>
      </c>
      <c r="AR470" s="147" t="s">
        <v>264</v>
      </c>
      <c r="AT470" s="147" t="s">
        <v>167</v>
      </c>
      <c r="AU470" s="147" t="s">
        <v>83</v>
      </c>
      <c r="AY470" s="17" t="s">
        <v>165</v>
      </c>
      <c r="BE470" s="148">
        <f>IF(N470="základní",J470,0)</f>
        <v>0</v>
      </c>
      <c r="BF470" s="148">
        <f>IF(N470="snížená",J470,0)</f>
        <v>0</v>
      </c>
      <c r="BG470" s="148">
        <f>IF(N470="zákl. přenesená",J470,0)</f>
        <v>0</v>
      </c>
      <c r="BH470" s="148">
        <f>IF(N470="sníž. přenesená",J470,0)</f>
        <v>0</v>
      </c>
      <c r="BI470" s="148">
        <f>IF(N470="nulová",J470,0)</f>
        <v>0</v>
      </c>
      <c r="BJ470" s="17" t="s">
        <v>81</v>
      </c>
      <c r="BK470" s="148">
        <f>ROUND(I470*H470,2)</f>
        <v>0</v>
      </c>
      <c r="BL470" s="17" t="s">
        <v>264</v>
      </c>
      <c r="BM470" s="147" t="s">
        <v>1691</v>
      </c>
    </row>
    <row r="471" spans="2:65" s="1" customFormat="1" ht="19.5" x14ac:dyDescent="0.2">
      <c r="B471" s="32"/>
      <c r="D471" s="149" t="s">
        <v>174</v>
      </c>
      <c r="F471" s="150" t="s">
        <v>1692</v>
      </c>
      <c r="I471" s="151"/>
      <c r="L471" s="32"/>
      <c r="M471" s="152"/>
      <c r="T471" s="56"/>
      <c r="AT471" s="17" t="s">
        <v>174</v>
      </c>
      <c r="AU471" s="17" t="s">
        <v>83</v>
      </c>
    </row>
    <row r="472" spans="2:65" s="1" customFormat="1" ht="24.2" customHeight="1" x14ac:dyDescent="0.2">
      <c r="B472" s="32"/>
      <c r="C472" s="136" t="s">
        <v>1693</v>
      </c>
      <c r="D472" s="136" t="s">
        <v>167</v>
      </c>
      <c r="E472" s="137" t="s">
        <v>1694</v>
      </c>
      <c r="F472" s="138" t="s">
        <v>1695</v>
      </c>
      <c r="G472" s="139" t="s">
        <v>192</v>
      </c>
      <c r="H472" s="140">
        <v>22</v>
      </c>
      <c r="I472" s="141"/>
      <c r="J472" s="142">
        <f>ROUND(I472*H472,2)</f>
        <v>0</v>
      </c>
      <c r="K472" s="138" t="s">
        <v>1254</v>
      </c>
      <c r="L472" s="32"/>
      <c r="M472" s="143" t="s">
        <v>1</v>
      </c>
      <c r="N472" s="144" t="s">
        <v>38</v>
      </c>
      <c r="P472" s="145">
        <f>O472*H472</f>
        <v>0</v>
      </c>
      <c r="Q472" s="145">
        <v>0</v>
      </c>
      <c r="R472" s="145">
        <f>Q472*H472</f>
        <v>0</v>
      </c>
      <c r="S472" s="145">
        <v>0</v>
      </c>
      <c r="T472" s="146">
        <f>S472*H472</f>
        <v>0</v>
      </c>
      <c r="AR472" s="147" t="s">
        <v>264</v>
      </c>
      <c r="AT472" s="147" t="s">
        <v>167</v>
      </c>
      <c r="AU472" s="147" t="s">
        <v>83</v>
      </c>
      <c r="AY472" s="17" t="s">
        <v>165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7" t="s">
        <v>81</v>
      </c>
      <c r="BK472" s="148">
        <f>ROUND(I472*H472,2)</f>
        <v>0</v>
      </c>
      <c r="BL472" s="17" t="s">
        <v>264</v>
      </c>
      <c r="BM472" s="147" t="s">
        <v>1696</v>
      </c>
    </row>
    <row r="473" spans="2:65" s="1" customFormat="1" ht="19.5" x14ac:dyDescent="0.2">
      <c r="B473" s="32"/>
      <c r="D473" s="149" t="s">
        <v>174</v>
      </c>
      <c r="F473" s="150" t="s">
        <v>1697</v>
      </c>
      <c r="I473" s="151"/>
      <c r="L473" s="32"/>
      <c r="M473" s="152"/>
      <c r="T473" s="56"/>
      <c r="AT473" s="17" t="s">
        <v>174</v>
      </c>
      <c r="AU473" s="17" t="s">
        <v>83</v>
      </c>
    </row>
    <row r="474" spans="2:65" s="1" customFormat="1" ht="16.5" customHeight="1" x14ac:dyDescent="0.2">
      <c r="B474" s="32"/>
      <c r="C474" s="167" t="s">
        <v>1281</v>
      </c>
      <c r="D474" s="167" t="s">
        <v>205</v>
      </c>
      <c r="E474" s="168" t="s">
        <v>1698</v>
      </c>
      <c r="F474" s="169" t="s">
        <v>1699</v>
      </c>
      <c r="G474" s="170" t="s">
        <v>238</v>
      </c>
      <c r="H474" s="171">
        <v>3.5999999999999997E-2</v>
      </c>
      <c r="I474" s="172"/>
      <c r="J474" s="173">
        <f>ROUND(I474*H474,2)</f>
        <v>0</v>
      </c>
      <c r="K474" s="169" t="s">
        <v>1254</v>
      </c>
      <c r="L474" s="174"/>
      <c r="M474" s="175" t="s">
        <v>1</v>
      </c>
      <c r="N474" s="176" t="s">
        <v>38</v>
      </c>
      <c r="P474" s="145">
        <f>O474*H474</f>
        <v>0</v>
      </c>
      <c r="Q474" s="145">
        <v>1</v>
      </c>
      <c r="R474" s="145">
        <f>Q474*H474</f>
        <v>3.5999999999999997E-2</v>
      </c>
      <c r="S474" s="145">
        <v>0</v>
      </c>
      <c r="T474" s="146">
        <f>S474*H474</f>
        <v>0</v>
      </c>
      <c r="AR474" s="147" t="s">
        <v>382</v>
      </c>
      <c r="AT474" s="147" t="s">
        <v>205</v>
      </c>
      <c r="AU474" s="147" t="s">
        <v>83</v>
      </c>
      <c r="AY474" s="17" t="s">
        <v>165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7" t="s">
        <v>81</v>
      </c>
      <c r="BK474" s="148">
        <f>ROUND(I474*H474,2)</f>
        <v>0</v>
      </c>
      <c r="BL474" s="17" t="s">
        <v>264</v>
      </c>
      <c r="BM474" s="147" t="s">
        <v>1700</v>
      </c>
    </row>
    <row r="475" spans="2:65" s="1" customFormat="1" x14ac:dyDescent="0.2">
      <c r="B475" s="32"/>
      <c r="D475" s="149" t="s">
        <v>174</v>
      </c>
      <c r="F475" s="150" t="s">
        <v>1699</v>
      </c>
      <c r="I475" s="151"/>
      <c r="L475" s="32"/>
      <c r="M475" s="152"/>
      <c r="T475" s="56"/>
      <c r="AT475" s="17" t="s">
        <v>174</v>
      </c>
      <c r="AU475" s="17" t="s">
        <v>83</v>
      </c>
    </row>
    <row r="476" spans="2:65" s="12" customFormat="1" x14ac:dyDescent="0.2">
      <c r="B476" s="153"/>
      <c r="D476" s="149" t="s">
        <v>176</v>
      </c>
      <c r="E476" s="154" t="s">
        <v>1</v>
      </c>
      <c r="F476" s="155" t="s">
        <v>1701</v>
      </c>
      <c r="H476" s="156">
        <v>3.5999999999999997E-2</v>
      </c>
      <c r="I476" s="157"/>
      <c r="L476" s="153"/>
      <c r="M476" s="158"/>
      <c r="T476" s="159"/>
      <c r="AT476" s="154" t="s">
        <v>176</v>
      </c>
      <c r="AU476" s="154" t="s">
        <v>83</v>
      </c>
      <c r="AV476" s="12" t="s">
        <v>83</v>
      </c>
      <c r="AW476" s="12" t="s">
        <v>30</v>
      </c>
      <c r="AX476" s="12" t="s">
        <v>81</v>
      </c>
      <c r="AY476" s="154" t="s">
        <v>165</v>
      </c>
    </row>
    <row r="477" spans="2:65" s="1" customFormat="1" ht="24.2" customHeight="1" x14ac:dyDescent="0.2">
      <c r="B477" s="32"/>
      <c r="C477" s="136" t="s">
        <v>1702</v>
      </c>
      <c r="D477" s="136" t="s">
        <v>167</v>
      </c>
      <c r="E477" s="137" t="s">
        <v>1703</v>
      </c>
      <c r="F477" s="138" t="s">
        <v>1704</v>
      </c>
      <c r="G477" s="139" t="s">
        <v>192</v>
      </c>
      <c r="H477" s="140">
        <v>97.5</v>
      </c>
      <c r="I477" s="141"/>
      <c r="J477" s="142">
        <f>ROUND(I477*H477,2)</f>
        <v>0</v>
      </c>
      <c r="K477" s="138" t="s">
        <v>1254</v>
      </c>
      <c r="L477" s="32"/>
      <c r="M477" s="143" t="s">
        <v>1</v>
      </c>
      <c r="N477" s="144" t="s">
        <v>38</v>
      </c>
      <c r="P477" s="145">
        <f>O477*H477</f>
        <v>0</v>
      </c>
      <c r="Q477" s="145">
        <v>4.0000000000000002E-4</v>
      </c>
      <c r="R477" s="145">
        <f>Q477*H477</f>
        <v>3.9E-2</v>
      </c>
      <c r="S477" s="145">
        <v>0</v>
      </c>
      <c r="T477" s="146">
        <f>S477*H477</f>
        <v>0</v>
      </c>
      <c r="AR477" s="147" t="s">
        <v>264</v>
      </c>
      <c r="AT477" s="147" t="s">
        <v>167</v>
      </c>
      <c r="AU477" s="147" t="s">
        <v>83</v>
      </c>
      <c r="AY477" s="17" t="s">
        <v>165</v>
      </c>
      <c r="BE477" s="148">
        <f>IF(N477="základní",J477,0)</f>
        <v>0</v>
      </c>
      <c r="BF477" s="148">
        <f>IF(N477="snížená",J477,0)</f>
        <v>0</v>
      </c>
      <c r="BG477" s="148">
        <f>IF(N477="zákl. přenesená",J477,0)</f>
        <v>0</v>
      </c>
      <c r="BH477" s="148">
        <f>IF(N477="sníž. přenesená",J477,0)</f>
        <v>0</v>
      </c>
      <c r="BI477" s="148">
        <f>IF(N477="nulová",J477,0)</f>
        <v>0</v>
      </c>
      <c r="BJ477" s="17" t="s">
        <v>81</v>
      </c>
      <c r="BK477" s="148">
        <f>ROUND(I477*H477,2)</f>
        <v>0</v>
      </c>
      <c r="BL477" s="17" t="s">
        <v>264</v>
      </c>
      <c r="BM477" s="147" t="s">
        <v>1705</v>
      </c>
    </row>
    <row r="478" spans="2:65" s="1" customFormat="1" ht="19.5" x14ac:dyDescent="0.2">
      <c r="B478" s="32"/>
      <c r="D478" s="149" t="s">
        <v>174</v>
      </c>
      <c r="F478" s="150" t="s">
        <v>1706</v>
      </c>
      <c r="I478" s="151"/>
      <c r="L478" s="32"/>
      <c r="M478" s="152"/>
      <c r="T478" s="56"/>
      <c r="AT478" s="17" t="s">
        <v>174</v>
      </c>
      <c r="AU478" s="17" t="s">
        <v>83</v>
      </c>
    </row>
    <row r="479" spans="2:65" s="12" customFormat="1" x14ac:dyDescent="0.2">
      <c r="B479" s="153"/>
      <c r="D479" s="149" t="s">
        <v>176</v>
      </c>
      <c r="E479" s="154" t="s">
        <v>1</v>
      </c>
      <c r="F479" s="155" t="s">
        <v>1707</v>
      </c>
      <c r="H479" s="156">
        <v>97.5</v>
      </c>
      <c r="I479" s="157"/>
      <c r="L479" s="153"/>
      <c r="M479" s="158"/>
      <c r="T479" s="159"/>
      <c r="AT479" s="154" t="s">
        <v>176</v>
      </c>
      <c r="AU479" s="154" t="s">
        <v>83</v>
      </c>
      <c r="AV479" s="12" t="s">
        <v>83</v>
      </c>
      <c r="AW479" s="12" t="s">
        <v>30</v>
      </c>
      <c r="AX479" s="12" t="s">
        <v>81</v>
      </c>
      <c r="AY479" s="154" t="s">
        <v>165</v>
      </c>
    </row>
    <row r="480" spans="2:65" s="1" customFormat="1" ht="24.2" customHeight="1" x14ac:dyDescent="0.2">
      <c r="B480" s="32"/>
      <c r="C480" s="136" t="s">
        <v>1708</v>
      </c>
      <c r="D480" s="136" t="s">
        <v>167</v>
      </c>
      <c r="E480" s="137" t="s">
        <v>1709</v>
      </c>
      <c r="F480" s="138" t="s">
        <v>1710</v>
      </c>
      <c r="G480" s="139" t="s">
        <v>192</v>
      </c>
      <c r="H480" s="140">
        <v>22</v>
      </c>
      <c r="I480" s="141"/>
      <c r="J480" s="142">
        <f>ROUND(I480*H480,2)</f>
        <v>0</v>
      </c>
      <c r="K480" s="138" t="s">
        <v>1254</v>
      </c>
      <c r="L480" s="32"/>
      <c r="M480" s="143" t="s">
        <v>1</v>
      </c>
      <c r="N480" s="144" t="s">
        <v>38</v>
      </c>
      <c r="P480" s="145">
        <f>O480*H480</f>
        <v>0</v>
      </c>
      <c r="Q480" s="145">
        <v>4.0000000000000002E-4</v>
      </c>
      <c r="R480" s="145">
        <f>Q480*H480</f>
        <v>8.8000000000000005E-3</v>
      </c>
      <c r="S480" s="145">
        <v>0</v>
      </c>
      <c r="T480" s="146">
        <f>S480*H480</f>
        <v>0</v>
      </c>
      <c r="AR480" s="147" t="s">
        <v>264</v>
      </c>
      <c r="AT480" s="147" t="s">
        <v>167</v>
      </c>
      <c r="AU480" s="147" t="s">
        <v>83</v>
      </c>
      <c r="AY480" s="17" t="s">
        <v>165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7" t="s">
        <v>81</v>
      </c>
      <c r="BK480" s="148">
        <f>ROUND(I480*H480,2)</f>
        <v>0</v>
      </c>
      <c r="BL480" s="17" t="s">
        <v>264</v>
      </c>
      <c r="BM480" s="147" t="s">
        <v>1711</v>
      </c>
    </row>
    <row r="481" spans="2:65" s="1" customFormat="1" ht="19.5" x14ac:dyDescent="0.2">
      <c r="B481" s="32"/>
      <c r="D481" s="149" t="s">
        <v>174</v>
      </c>
      <c r="F481" s="150" t="s">
        <v>1712</v>
      </c>
      <c r="I481" s="151"/>
      <c r="L481" s="32"/>
      <c r="M481" s="152"/>
      <c r="T481" s="56"/>
      <c r="AT481" s="17" t="s">
        <v>174</v>
      </c>
      <c r="AU481" s="17" t="s">
        <v>83</v>
      </c>
    </row>
    <row r="482" spans="2:65" s="12" customFormat="1" x14ac:dyDescent="0.2">
      <c r="B482" s="153"/>
      <c r="D482" s="149" t="s">
        <v>176</v>
      </c>
      <c r="E482" s="154" t="s">
        <v>1</v>
      </c>
      <c r="F482" s="155" t="s">
        <v>1713</v>
      </c>
      <c r="H482" s="156">
        <v>22</v>
      </c>
      <c r="I482" s="157"/>
      <c r="L482" s="153"/>
      <c r="M482" s="158"/>
      <c r="T482" s="159"/>
      <c r="AT482" s="154" t="s">
        <v>176</v>
      </c>
      <c r="AU482" s="154" t="s">
        <v>83</v>
      </c>
      <c r="AV482" s="12" t="s">
        <v>83</v>
      </c>
      <c r="AW482" s="12" t="s">
        <v>30</v>
      </c>
      <c r="AX482" s="12" t="s">
        <v>81</v>
      </c>
      <c r="AY482" s="154" t="s">
        <v>165</v>
      </c>
    </row>
    <row r="483" spans="2:65" s="1" customFormat="1" ht="49.15" customHeight="1" x14ac:dyDescent="0.2">
      <c r="B483" s="32"/>
      <c r="C483" s="167" t="s">
        <v>1714</v>
      </c>
      <c r="D483" s="167" t="s">
        <v>205</v>
      </c>
      <c r="E483" s="168" t="s">
        <v>1715</v>
      </c>
      <c r="F483" s="169" t="s">
        <v>1716</v>
      </c>
      <c r="G483" s="170" t="s">
        <v>192</v>
      </c>
      <c r="H483" s="171">
        <v>137.42500000000001</v>
      </c>
      <c r="I483" s="172"/>
      <c r="J483" s="173">
        <f>ROUND(I483*H483,2)</f>
        <v>0</v>
      </c>
      <c r="K483" s="169" t="s">
        <v>1254</v>
      </c>
      <c r="L483" s="174"/>
      <c r="M483" s="175" t="s">
        <v>1</v>
      </c>
      <c r="N483" s="176" t="s">
        <v>38</v>
      </c>
      <c r="P483" s="145">
        <f>O483*H483</f>
        <v>0</v>
      </c>
      <c r="Q483" s="145">
        <v>6.4000000000000003E-3</v>
      </c>
      <c r="R483" s="145">
        <f>Q483*H483</f>
        <v>0.87952000000000008</v>
      </c>
      <c r="S483" s="145">
        <v>0</v>
      </c>
      <c r="T483" s="146">
        <f>S483*H483</f>
        <v>0</v>
      </c>
      <c r="AR483" s="147" t="s">
        <v>382</v>
      </c>
      <c r="AT483" s="147" t="s">
        <v>205</v>
      </c>
      <c r="AU483" s="147" t="s">
        <v>83</v>
      </c>
      <c r="AY483" s="17" t="s">
        <v>165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7" t="s">
        <v>81</v>
      </c>
      <c r="BK483" s="148">
        <f>ROUND(I483*H483,2)</f>
        <v>0</v>
      </c>
      <c r="BL483" s="17" t="s">
        <v>264</v>
      </c>
      <c r="BM483" s="147" t="s">
        <v>1717</v>
      </c>
    </row>
    <row r="484" spans="2:65" s="1" customFormat="1" ht="29.25" x14ac:dyDescent="0.2">
      <c r="B484" s="32"/>
      <c r="D484" s="149" t="s">
        <v>174</v>
      </c>
      <c r="F484" s="150" t="s">
        <v>1716</v>
      </c>
      <c r="I484" s="151"/>
      <c r="L484" s="32"/>
      <c r="M484" s="152"/>
      <c r="T484" s="56"/>
      <c r="AT484" s="17" t="s">
        <v>174</v>
      </c>
      <c r="AU484" s="17" t="s">
        <v>83</v>
      </c>
    </row>
    <row r="485" spans="2:65" s="15" customFormat="1" x14ac:dyDescent="0.2">
      <c r="B485" s="184"/>
      <c r="D485" s="149" t="s">
        <v>176</v>
      </c>
      <c r="E485" s="185" t="s">
        <v>1</v>
      </c>
      <c r="F485" s="186" t="s">
        <v>1684</v>
      </c>
      <c r="H485" s="185" t="s">
        <v>1</v>
      </c>
      <c r="I485" s="187"/>
      <c r="L485" s="184"/>
      <c r="M485" s="188"/>
      <c r="T485" s="189"/>
      <c r="AT485" s="185" t="s">
        <v>176</v>
      </c>
      <c r="AU485" s="185" t="s">
        <v>83</v>
      </c>
      <c r="AV485" s="15" t="s">
        <v>81</v>
      </c>
      <c r="AW485" s="15" t="s">
        <v>30</v>
      </c>
      <c r="AX485" s="15" t="s">
        <v>73</v>
      </c>
      <c r="AY485" s="185" t="s">
        <v>165</v>
      </c>
    </row>
    <row r="486" spans="2:65" s="12" customFormat="1" x14ac:dyDescent="0.2">
      <c r="B486" s="153"/>
      <c r="D486" s="149" t="s">
        <v>176</v>
      </c>
      <c r="E486" s="154" t="s">
        <v>1</v>
      </c>
      <c r="F486" s="155" t="s">
        <v>1685</v>
      </c>
      <c r="H486" s="156">
        <v>97.5</v>
      </c>
      <c r="I486" s="157"/>
      <c r="L486" s="153"/>
      <c r="M486" s="158"/>
      <c r="T486" s="159"/>
      <c r="AT486" s="154" t="s">
        <v>176</v>
      </c>
      <c r="AU486" s="154" t="s">
        <v>83</v>
      </c>
      <c r="AV486" s="12" t="s">
        <v>83</v>
      </c>
      <c r="AW486" s="12" t="s">
        <v>30</v>
      </c>
      <c r="AX486" s="12" t="s">
        <v>73</v>
      </c>
      <c r="AY486" s="154" t="s">
        <v>165</v>
      </c>
    </row>
    <row r="487" spans="2:65" s="15" customFormat="1" x14ac:dyDescent="0.2">
      <c r="B487" s="184"/>
      <c r="D487" s="149" t="s">
        <v>176</v>
      </c>
      <c r="E487" s="185" t="s">
        <v>1</v>
      </c>
      <c r="F487" s="186" t="s">
        <v>1686</v>
      </c>
      <c r="H487" s="185" t="s">
        <v>1</v>
      </c>
      <c r="I487" s="187"/>
      <c r="L487" s="184"/>
      <c r="M487" s="188"/>
      <c r="T487" s="189"/>
      <c r="AT487" s="185" t="s">
        <v>176</v>
      </c>
      <c r="AU487" s="185" t="s">
        <v>83</v>
      </c>
      <c r="AV487" s="15" t="s">
        <v>81</v>
      </c>
      <c r="AW487" s="15" t="s">
        <v>30</v>
      </c>
      <c r="AX487" s="15" t="s">
        <v>73</v>
      </c>
      <c r="AY487" s="185" t="s">
        <v>165</v>
      </c>
    </row>
    <row r="488" spans="2:65" s="12" customFormat="1" x14ac:dyDescent="0.2">
      <c r="B488" s="153"/>
      <c r="D488" s="149" t="s">
        <v>176</v>
      </c>
      <c r="E488" s="154" t="s">
        <v>1</v>
      </c>
      <c r="F488" s="155" t="s">
        <v>305</v>
      </c>
      <c r="H488" s="156">
        <v>22</v>
      </c>
      <c r="I488" s="157"/>
      <c r="L488" s="153"/>
      <c r="M488" s="158"/>
      <c r="T488" s="159"/>
      <c r="AT488" s="154" t="s">
        <v>176</v>
      </c>
      <c r="AU488" s="154" t="s">
        <v>83</v>
      </c>
      <c r="AV488" s="12" t="s">
        <v>83</v>
      </c>
      <c r="AW488" s="12" t="s">
        <v>30</v>
      </c>
      <c r="AX488" s="12" t="s">
        <v>73</v>
      </c>
      <c r="AY488" s="154" t="s">
        <v>165</v>
      </c>
    </row>
    <row r="489" spans="2:65" s="14" customFormat="1" x14ac:dyDescent="0.2">
      <c r="B489" s="177"/>
      <c r="D489" s="149" t="s">
        <v>176</v>
      </c>
      <c r="E489" s="178" t="s">
        <v>1</v>
      </c>
      <c r="F489" s="179" t="s">
        <v>241</v>
      </c>
      <c r="H489" s="180">
        <v>119.5</v>
      </c>
      <c r="I489" s="181"/>
      <c r="L489" s="177"/>
      <c r="M489" s="182"/>
      <c r="T489" s="183"/>
      <c r="AT489" s="178" t="s">
        <v>176</v>
      </c>
      <c r="AU489" s="178" t="s">
        <v>83</v>
      </c>
      <c r="AV489" s="14" t="s">
        <v>183</v>
      </c>
      <c r="AW489" s="14" t="s">
        <v>30</v>
      </c>
      <c r="AX489" s="14" t="s">
        <v>73</v>
      </c>
      <c r="AY489" s="178" t="s">
        <v>165</v>
      </c>
    </row>
    <row r="490" spans="2:65" s="15" customFormat="1" x14ac:dyDescent="0.2">
      <c r="B490" s="184"/>
      <c r="D490" s="149" t="s">
        <v>176</v>
      </c>
      <c r="E490" s="185" t="s">
        <v>1</v>
      </c>
      <c r="F490" s="186" t="s">
        <v>1718</v>
      </c>
      <c r="H490" s="185" t="s">
        <v>1</v>
      </c>
      <c r="I490" s="187"/>
      <c r="L490" s="184"/>
      <c r="M490" s="188"/>
      <c r="T490" s="189"/>
      <c r="AT490" s="185" t="s">
        <v>176</v>
      </c>
      <c r="AU490" s="185" t="s">
        <v>83</v>
      </c>
      <c r="AV490" s="15" t="s">
        <v>81</v>
      </c>
      <c r="AW490" s="15" t="s">
        <v>30</v>
      </c>
      <c r="AX490" s="15" t="s">
        <v>73</v>
      </c>
      <c r="AY490" s="185" t="s">
        <v>165</v>
      </c>
    </row>
    <row r="491" spans="2:65" s="12" customFormat="1" x14ac:dyDescent="0.2">
      <c r="B491" s="153"/>
      <c r="D491" s="149" t="s">
        <v>176</v>
      </c>
      <c r="E491" s="154" t="s">
        <v>1</v>
      </c>
      <c r="F491" s="155" t="s">
        <v>1719</v>
      </c>
      <c r="H491" s="156">
        <v>137.42500000000001</v>
      </c>
      <c r="I491" s="157"/>
      <c r="L491" s="153"/>
      <c r="M491" s="158"/>
      <c r="T491" s="159"/>
      <c r="AT491" s="154" t="s">
        <v>176</v>
      </c>
      <c r="AU491" s="154" t="s">
        <v>83</v>
      </c>
      <c r="AV491" s="12" t="s">
        <v>83</v>
      </c>
      <c r="AW491" s="12" t="s">
        <v>30</v>
      </c>
      <c r="AX491" s="12" t="s">
        <v>81</v>
      </c>
      <c r="AY491" s="154" t="s">
        <v>165</v>
      </c>
    </row>
    <row r="492" spans="2:65" s="1" customFormat="1" ht="21.75" customHeight="1" x14ac:dyDescent="0.2">
      <c r="B492" s="32"/>
      <c r="C492" s="136" t="s">
        <v>1720</v>
      </c>
      <c r="D492" s="136" t="s">
        <v>167</v>
      </c>
      <c r="E492" s="137" t="s">
        <v>1721</v>
      </c>
      <c r="F492" s="138" t="s">
        <v>1722</v>
      </c>
      <c r="G492" s="139" t="s">
        <v>303</v>
      </c>
      <c r="H492" s="140">
        <v>22</v>
      </c>
      <c r="I492" s="141"/>
      <c r="J492" s="142">
        <f>ROUND(I492*H492,2)</f>
        <v>0</v>
      </c>
      <c r="K492" s="138" t="s">
        <v>1254</v>
      </c>
      <c r="L492" s="32"/>
      <c r="M492" s="143" t="s">
        <v>1</v>
      </c>
      <c r="N492" s="144" t="s">
        <v>38</v>
      </c>
      <c r="P492" s="145">
        <f>O492*H492</f>
        <v>0</v>
      </c>
      <c r="Q492" s="145">
        <v>3.1E-4</v>
      </c>
      <c r="R492" s="145">
        <f>Q492*H492</f>
        <v>6.8199999999999997E-3</v>
      </c>
      <c r="S492" s="145">
        <v>0</v>
      </c>
      <c r="T492" s="146">
        <f>S492*H492</f>
        <v>0</v>
      </c>
      <c r="AR492" s="147" t="s">
        <v>264</v>
      </c>
      <c r="AT492" s="147" t="s">
        <v>167</v>
      </c>
      <c r="AU492" s="147" t="s">
        <v>83</v>
      </c>
      <c r="AY492" s="17" t="s">
        <v>165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7" t="s">
        <v>81</v>
      </c>
      <c r="BK492" s="148">
        <f>ROUND(I492*H492,2)</f>
        <v>0</v>
      </c>
      <c r="BL492" s="17" t="s">
        <v>264</v>
      </c>
      <c r="BM492" s="147" t="s">
        <v>1723</v>
      </c>
    </row>
    <row r="493" spans="2:65" s="1" customFormat="1" ht="19.5" x14ac:dyDescent="0.2">
      <c r="B493" s="32"/>
      <c r="D493" s="149" t="s">
        <v>174</v>
      </c>
      <c r="F493" s="150" t="s">
        <v>1724</v>
      </c>
      <c r="I493" s="151"/>
      <c r="L493" s="32"/>
      <c r="M493" s="152"/>
      <c r="T493" s="56"/>
      <c r="AT493" s="17" t="s">
        <v>174</v>
      </c>
      <c r="AU493" s="17" t="s">
        <v>83</v>
      </c>
    </row>
    <row r="494" spans="2:65" s="12" customFormat="1" x14ac:dyDescent="0.2">
      <c r="B494" s="153"/>
      <c r="D494" s="149" t="s">
        <v>176</v>
      </c>
      <c r="E494" s="154" t="s">
        <v>1</v>
      </c>
      <c r="F494" s="155" t="s">
        <v>1725</v>
      </c>
      <c r="H494" s="156">
        <v>22</v>
      </c>
      <c r="I494" s="157"/>
      <c r="L494" s="153"/>
      <c r="M494" s="158"/>
      <c r="T494" s="159"/>
      <c r="AT494" s="154" t="s">
        <v>176</v>
      </c>
      <c r="AU494" s="154" t="s">
        <v>83</v>
      </c>
      <c r="AV494" s="12" t="s">
        <v>83</v>
      </c>
      <c r="AW494" s="12" t="s">
        <v>30</v>
      </c>
      <c r="AX494" s="12" t="s">
        <v>81</v>
      </c>
      <c r="AY494" s="154" t="s">
        <v>165</v>
      </c>
    </row>
    <row r="495" spans="2:65" s="1" customFormat="1" ht="24.2" customHeight="1" x14ac:dyDescent="0.2">
      <c r="B495" s="32"/>
      <c r="C495" s="167" t="s">
        <v>1726</v>
      </c>
      <c r="D495" s="167" t="s">
        <v>205</v>
      </c>
      <c r="E495" s="168" t="s">
        <v>1727</v>
      </c>
      <c r="F495" s="169" t="s">
        <v>1728</v>
      </c>
      <c r="G495" s="170" t="s">
        <v>1729</v>
      </c>
      <c r="H495" s="171">
        <v>0.74</v>
      </c>
      <c r="I495" s="172"/>
      <c r="J495" s="173">
        <f>ROUND(I495*H495,2)</f>
        <v>0</v>
      </c>
      <c r="K495" s="169" t="s">
        <v>1</v>
      </c>
      <c r="L495" s="174"/>
      <c r="M495" s="175" t="s">
        <v>1</v>
      </c>
      <c r="N495" s="176" t="s">
        <v>38</v>
      </c>
      <c r="P495" s="145">
        <f>O495*H495</f>
        <v>0</v>
      </c>
      <c r="Q495" s="145">
        <v>6.4999999999999997E-4</v>
      </c>
      <c r="R495" s="145">
        <f>Q495*H495</f>
        <v>4.8099999999999998E-4</v>
      </c>
      <c r="S495" s="145">
        <v>0</v>
      </c>
      <c r="T495" s="146">
        <f>S495*H495</f>
        <v>0</v>
      </c>
      <c r="AR495" s="147" t="s">
        <v>382</v>
      </c>
      <c r="AT495" s="147" t="s">
        <v>205</v>
      </c>
      <c r="AU495" s="147" t="s">
        <v>83</v>
      </c>
      <c r="AY495" s="17" t="s">
        <v>165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7" t="s">
        <v>81</v>
      </c>
      <c r="BK495" s="148">
        <f>ROUND(I495*H495,2)</f>
        <v>0</v>
      </c>
      <c r="BL495" s="17" t="s">
        <v>264</v>
      </c>
      <c r="BM495" s="147" t="s">
        <v>1730</v>
      </c>
    </row>
    <row r="496" spans="2:65" s="1" customFormat="1" x14ac:dyDescent="0.2">
      <c r="B496" s="32"/>
      <c r="D496" s="149" t="s">
        <v>174</v>
      </c>
      <c r="F496" s="150" t="s">
        <v>1728</v>
      </c>
      <c r="I496" s="151"/>
      <c r="L496" s="32"/>
      <c r="M496" s="152"/>
      <c r="T496" s="56"/>
      <c r="AT496" s="17" t="s">
        <v>174</v>
      </c>
      <c r="AU496" s="17" t="s">
        <v>83</v>
      </c>
    </row>
    <row r="497" spans="2:65" s="15" customFormat="1" x14ac:dyDescent="0.2">
      <c r="B497" s="184"/>
      <c r="D497" s="149" t="s">
        <v>176</v>
      </c>
      <c r="E497" s="185" t="s">
        <v>1</v>
      </c>
      <c r="F497" s="186" t="s">
        <v>1731</v>
      </c>
      <c r="H497" s="185" t="s">
        <v>1</v>
      </c>
      <c r="I497" s="187"/>
      <c r="L497" s="184"/>
      <c r="M497" s="188"/>
      <c r="T497" s="189"/>
      <c r="AT497" s="185" t="s">
        <v>176</v>
      </c>
      <c r="AU497" s="185" t="s">
        <v>83</v>
      </c>
      <c r="AV497" s="15" t="s">
        <v>81</v>
      </c>
      <c r="AW497" s="15" t="s">
        <v>30</v>
      </c>
      <c r="AX497" s="15" t="s">
        <v>73</v>
      </c>
      <c r="AY497" s="185" t="s">
        <v>165</v>
      </c>
    </row>
    <row r="498" spans="2:65" s="12" customFormat="1" x14ac:dyDescent="0.2">
      <c r="B498" s="153"/>
      <c r="D498" s="149" t="s">
        <v>176</v>
      </c>
      <c r="E498" s="154" t="s">
        <v>1</v>
      </c>
      <c r="F498" s="155" t="s">
        <v>1732</v>
      </c>
      <c r="H498" s="156">
        <v>36.667000000000002</v>
      </c>
      <c r="I498" s="157"/>
      <c r="L498" s="153"/>
      <c r="M498" s="158"/>
      <c r="T498" s="159"/>
      <c r="AT498" s="154" t="s">
        <v>176</v>
      </c>
      <c r="AU498" s="154" t="s">
        <v>83</v>
      </c>
      <c r="AV498" s="12" t="s">
        <v>83</v>
      </c>
      <c r="AW498" s="12" t="s">
        <v>30</v>
      </c>
      <c r="AX498" s="12" t="s">
        <v>73</v>
      </c>
      <c r="AY498" s="154" t="s">
        <v>165</v>
      </c>
    </row>
    <row r="499" spans="2:65" s="12" customFormat="1" x14ac:dyDescent="0.2">
      <c r="B499" s="153"/>
      <c r="D499" s="149" t="s">
        <v>176</v>
      </c>
      <c r="E499" s="154" t="s">
        <v>1</v>
      </c>
      <c r="F499" s="155" t="s">
        <v>1733</v>
      </c>
      <c r="H499" s="156">
        <v>0.74</v>
      </c>
      <c r="I499" s="157"/>
      <c r="L499" s="153"/>
      <c r="M499" s="158"/>
      <c r="T499" s="159"/>
      <c r="AT499" s="154" t="s">
        <v>176</v>
      </c>
      <c r="AU499" s="154" t="s">
        <v>83</v>
      </c>
      <c r="AV499" s="12" t="s">
        <v>83</v>
      </c>
      <c r="AW499" s="12" t="s">
        <v>30</v>
      </c>
      <c r="AX499" s="12" t="s">
        <v>81</v>
      </c>
      <c r="AY499" s="154" t="s">
        <v>165</v>
      </c>
    </row>
    <row r="500" spans="2:65" s="1" customFormat="1" ht="16.5" customHeight="1" x14ac:dyDescent="0.2">
      <c r="B500" s="32"/>
      <c r="C500" s="167" t="s">
        <v>1734</v>
      </c>
      <c r="D500" s="167" t="s">
        <v>205</v>
      </c>
      <c r="E500" s="168" t="s">
        <v>1735</v>
      </c>
      <c r="F500" s="169" t="s">
        <v>1736</v>
      </c>
      <c r="G500" s="170" t="s">
        <v>303</v>
      </c>
      <c r="H500" s="171">
        <v>22</v>
      </c>
      <c r="I500" s="172"/>
      <c r="J500" s="173">
        <f>ROUND(I500*H500,2)</f>
        <v>0</v>
      </c>
      <c r="K500" s="169" t="s">
        <v>1</v>
      </c>
      <c r="L500" s="174"/>
      <c r="M500" s="175" t="s">
        <v>1</v>
      </c>
      <c r="N500" s="176" t="s">
        <v>38</v>
      </c>
      <c r="P500" s="145">
        <f>O500*H500</f>
        <v>0</v>
      </c>
      <c r="Q500" s="145">
        <v>5.0000000000000001E-4</v>
      </c>
      <c r="R500" s="145">
        <f>Q500*H500</f>
        <v>1.0999999999999999E-2</v>
      </c>
      <c r="S500" s="145">
        <v>0</v>
      </c>
      <c r="T500" s="146">
        <f>S500*H500</f>
        <v>0</v>
      </c>
      <c r="AR500" s="147" t="s">
        <v>382</v>
      </c>
      <c r="AT500" s="147" t="s">
        <v>205</v>
      </c>
      <c r="AU500" s="147" t="s">
        <v>83</v>
      </c>
      <c r="AY500" s="17" t="s">
        <v>165</v>
      </c>
      <c r="BE500" s="148">
        <f>IF(N500="základní",J500,0)</f>
        <v>0</v>
      </c>
      <c r="BF500" s="148">
        <f>IF(N500="snížená",J500,0)</f>
        <v>0</v>
      </c>
      <c r="BG500" s="148">
        <f>IF(N500="zákl. přenesená",J500,0)</f>
        <v>0</v>
      </c>
      <c r="BH500" s="148">
        <f>IF(N500="sníž. přenesená",J500,0)</f>
        <v>0</v>
      </c>
      <c r="BI500" s="148">
        <f>IF(N500="nulová",J500,0)</f>
        <v>0</v>
      </c>
      <c r="BJ500" s="17" t="s">
        <v>81</v>
      </c>
      <c r="BK500" s="148">
        <f>ROUND(I500*H500,2)</f>
        <v>0</v>
      </c>
      <c r="BL500" s="17" t="s">
        <v>264</v>
      </c>
      <c r="BM500" s="147" t="s">
        <v>1737</v>
      </c>
    </row>
    <row r="501" spans="2:65" s="1" customFormat="1" x14ac:dyDescent="0.2">
      <c r="B501" s="32"/>
      <c r="D501" s="149" t="s">
        <v>174</v>
      </c>
      <c r="F501" s="150" t="s">
        <v>1736</v>
      </c>
      <c r="I501" s="151"/>
      <c r="L501" s="32"/>
      <c r="M501" s="152"/>
      <c r="T501" s="56"/>
      <c r="AT501" s="17" t="s">
        <v>174</v>
      </c>
      <c r="AU501" s="17" t="s">
        <v>83</v>
      </c>
    </row>
    <row r="502" spans="2:65" s="1" customFormat="1" ht="24.2" customHeight="1" x14ac:dyDescent="0.2">
      <c r="B502" s="32"/>
      <c r="C502" s="136" t="s">
        <v>1738</v>
      </c>
      <c r="D502" s="136" t="s">
        <v>167</v>
      </c>
      <c r="E502" s="137" t="s">
        <v>1739</v>
      </c>
      <c r="F502" s="138" t="s">
        <v>1740</v>
      </c>
      <c r="G502" s="139" t="s">
        <v>192</v>
      </c>
      <c r="H502" s="140">
        <v>104.1</v>
      </c>
      <c r="I502" s="141"/>
      <c r="J502" s="142">
        <f>ROUND(I502*H502,2)</f>
        <v>0</v>
      </c>
      <c r="K502" s="138" t="s">
        <v>1254</v>
      </c>
      <c r="L502" s="32"/>
      <c r="M502" s="143" t="s">
        <v>1</v>
      </c>
      <c r="N502" s="144" t="s">
        <v>38</v>
      </c>
      <c r="P502" s="145">
        <f>O502*H502</f>
        <v>0</v>
      </c>
      <c r="Q502" s="145">
        <v>2.3000000000000001E-4</v>
      </c>
      <c r="R502" s="145">
        <f>Q502*H502</f>
        <v>2.3942999999999999E-2</v>
      </c>
      <c r="S502" s="145">
        <v>0</v>
      </c>
      <c r="T502" s="146">
        <f>S502*H502</f>
        <v>0</v>
      </c>
      <c r="AR502" s="147" t="s">
        <v>264</v>
      </c>
      <c r="AT502" s="147" t="s">
        <v>167</v>
      </c>
      <c r="AU502" s="147" t="s">
        <v>83</v>
      </c>
      <c r="AY502" s="17" t="s">
        <v>165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7" t="s">
        <v>81</v>
      </c>
      <c r="BK502" s="148">
        <f>ROUND(I502*H502,2)</f>
        <v>0</v>
      </c>
      <c r="BL502" s="17" t="s">
        <v>264</v>
      </c>
      <c r="BM502" s="147" t="s">
        <v>1741</v>
      </c>
    </row>
    <row r="503" spans="2:65" s="1" customFormat="1" ht="19.5" x14ac:dyDescent="0.2">
      <c r="B503" s="32"/>
      <c r="D503" s="149" t="s">
        <v>174</v>
      </c>
      <c r="F503" s="150" t="s">
        <v>1742</v>
      </c>
      <c r="I503" s="151"/>
      <c r="L503" s="32"/>
      <c r="M503" s="152"/>
      <c r="T503" s="56"/>
      <c r="AT503" s="17" t="s">
        <v>174</v>
      </c>
      <c r="AU503" s="17" t="s">
        <v>83</v>
      </c>
    </row>
    <row r="504" spans="2:65" s="15" customFormat="1" x14ac:dyDescent="0.2">
      <c r="B504" s="184"/>
      <c r="D504" s="149" t="s">
        <v>176</v>
      </c>
      <c r="E504" s="185" t="s">
        <v>1</v>
      </c>
      <c r="F504" s="186" t="s">
        <v>1684</v>
      </c>
      <c r="H504" s="185" t="s">
        <v>1</v>
      </c>
      <c r="I504" s="187"/>
      <c r="L504" s="184"/>
      <c r="M504" s="188"/>
      <c r="T504" s="189"/>
      <c r="AT504" s="185" t="s">
        <v>176</v>
      </c>
      <c r="AU504" s="185" t="s">
        <v>83</v>
      </c>
      <c r="AV504" s="15" t="s">
        <v>81</v>
      </c>
      <c r="AW504" s="15" t="s">
        <v>30</v>
      </c>
      <c r="AX504" s="15" t="s">
        <v>73</v>
      </c>
      <c r="AY504" s="185" t="s">
        <v>165</v>
      </c>
    </row>
    <row r="505" spans="2:65" s="12" customFormat="1" x14ac:dyDescent="0.2">
      <c r="B505" s="153"/>
      <c r="D505" s="149" t="s">
        <v>176</v>
      </c>
      <c r="E505" s="154" t="s">
        <v>1</v>
      </c>
      <c r="F505" s="155" t="s">
        <v>1685</v>
      </c>
      <c r="H505" s="156">
        <v>97.5</v>
      </c>
      <c r="I505" s="157"/>
      <c r="L505" s="153"/>
      <c r="M505" s="158"/>
      <c r="T505" s="159"/>
      <c r="AT505" s="154" t="s">
        <v>176</v>
      </c>
      <c r="AU505" s="154" t="s">
        <v>83</v>
      </c>
      <c r="AV505" s="12" t="s">
        <v>83</v>
      </c>
      <c r="AW505" s="12" t="s">
        <v>30</v>
      </c>
      <c r="AX505" s="12" t="s">
        <v>73</v>
      </c>
      <c r="AY505" s="154" t="s">
        <v>165</v>
      </c>
    </row>
    <row r="506" spans="2:65" s="15" customFormat="1" x14ac:dyDescent="0.2">
      <c r="B506" s="184"/>
      <c r="D506" s="149" t="s">
        <v>176</v>
      </c>
      <c r="E506" s="185" t="s">
        <v>1</v>
      </c>
      <c r="F506" s="186" t="s">
        <v>1686</v>
      </c>
      <c r="H506" s="185" t="s">
        <v>1</v>
      </c>
      <c r="I506" s="187"/>
      <c r="L506" s="184"/>
      <c r="M506" s="188"/>
      <c r="T506" s="189"/>
      <c r="AT506" s="185" t="s">
        <v>176</v>
      </c>
      <c r="AU506" s="185" t="s">
        <v>83</v>
      </c>
      <c r="AV506" s="15" t="s">
        <v>81</v>
      </c>
      <c r="AW506" s="15" t="s">
        <v>30</v>
      </c>
      <c r="AX506" s="15" t="s">
        <v>73</v>
      </c>
      <c r="AY506" s="185" t="s">
        <v>165</v>
      </c>
    </row>
    <row r="507" spans="2:65" s="12" customFormat="1" x14ac:dyDescent="0.2">
      <c r="B507" s="153"/>
      <c r="D507" s="149" t="s">
        <v>176</v>
      </c>
      <c r="E507" s="154" t="s">
        <v>1</v>
      </c>
      <c r="F507" s="155" t="s">
        <v>1687</v>
      </c>
      <c r="H507" s="156">
        <v>6.6</v>
      </c>
      <c r="I507" s="157"/>
      <c r="L507" s="153"/>
      <c r="M507" s="158"/>
      <c r="T507" s="159"/>
      <c r="AT507" s="154" t="s">
        <v>176</v>
      </c>
      <c r="AU507" s="154" t="s">
        <v>83</v>
      </c>
      <c r="AV507" s="12" t="s">
        <v>83</v>
      </c>
      <c r="AW507" s="12" t="s">
        <v>30</v>
      </c>
      <c r="AX507" s="12" t="s">
        <v>73</v>
      </c>
      <c r="AY507" s="154" t="s">
        <v>165</v>
      </c>
    </row>
    <row r="508" spans="2:65" s="13" customFormat="1" x14ac:dyDescent="0.2">
      <c r="B508" s="160"/>
      <c r="D508" s="149" t="s">
        <v>176</v>
      </c>
      <c r="E508" s="161" t="s">
        <v>1</v>
      </c>
      <c r="F508" s="162" t="s">
        <v>189</v>
      </c>
      <c r="H508" s="163">
        <v>104.1</v>
      </c>
      <c r="I508" s="164"/>
      <c r="L508" s="160"/>
      <c r="M508" s="165"/>
      <c r="T508" s="166"/>
      <c r="AT508" s="161" t="s">
        <v>176</v>
      </c>
      <c r="AU508" s="161" t="s">
        <v>83</v>
      </c>
      <c r="AV508" s="13" t="s">
        <v>172</v>
      </c>
      <c r="AW508" s="13" t="s">
        <v>30</v>
      </c>
      <c r="AX508" s="13" t="s">
        <v>81</v>
      </c>
      <c r="AY508" s="161" t="s">
        <v>165</v>
      </c>
    </row>
    <row r="509" spans="2:65" s="1" customFormat="1" ht="21.75" customHeight="1" x14ac:dyDescent="0.2">
      <c r="B509" s="32"/>
      <c r="C509" s="167" t="s">
        <v>1743</v>
      </c>
      <c r="D509" s="167" t="s">
        <v>205</v>
      </c>
      <c r="E509" s="168" t="s">
        <v>1744</v>
      </c>
      <c r="F509" s="169" t="s">
        <v>1745</v>
      </c>
      <c r="G509" s="170" t="s">
        <v>192</v>
      </c>
      <c r="H509" s="171">
        <v>119.715</v>
      </c>
      <c r="I509" s="172"/>
      <c r="J509" s="173">
        <f>ROUND(I509*H509,2)</f>
        <v>0</v>
      </c>
      <c r="K509" s="169" t="s">
        <v>1254</v>
      </c>
      <c r="L509" s="174"/>
      <c r="M509" s="175" t="s">
        <v>1</v>
      </c>
      <c r="N509" s="176" t="s">
        <v>38</v>
      </c>
      <c r="P509" s="145">
        <f>O509*H509</f>
        <v>0</v>
      </c>
      <c r="Q509" s="145">
        <v>1.8E-3</v>
      </c>
      <c r="R509" s="145">
        <f>Q509*H509</f>
        <v>0.21548700000000001</v>
      </c>
      <c r="S509" s="145">
        <v>0</v>
      </c>
      <c r="T509" s="146">
        <f>S509*H509</f>
        <v>0</v>
      </c>
      <c r="AR509" s="147" t="s">
        <v>382</v>
      </c>
      <c r="AT509" s="147" t="s">
        <v>205</v>
      </c>
      <c r="AU509" s="147" t="s">
        <v>83</v>
      </c>
      <c r="AY509" s="17" t="s">
        <v>165</v>
      </c>
      <c r="BE509" s="148">
        <f>IF(N509="základní",J509,0)</f>
        <v>0</v>
      </c>
      <c r="BF509" s="148">
        <f>IF(N509="snížená",J509,0)</f>
        <v>0</v>
      </c>
      <c r="BG509" s="148">
        <f>IF(N509="zákl. přenesená",J509,0)</f>
        <v>0</v>
      </c>
      <c r="BH509" s="148">
        <f>IF(N509="sníž. přenesená",J509,0)</f>
        <v>0</v>
      </c>
      <c r="BI509" s="148">
        <f>IF(N509="nulová",J509,0)</f>
        <v>0</v>
      </c>
      <c r="BJ509" s="17" t="s">
        <v>81</v>
      </c>
      <c r="BK509" s="148">
        <f>ROUND(I509*H509,2)</f>
        <v>0</v>
      </c>
      <c r="BL509" s="17" t="s">
        <v>264</v>
      </c>
      <c r="BM509" s="147" t="s">
        <v>1746</v>
      </c>
    </row>
    <row r="510" spans="2:65" s="1" customFormat="1" x14ac:dyDescent="0.2">
      <c r="B510" s="32"/>
      <c r="D510" s="149" t="s">
        <v>174</v>
      </c>
      <c r="F510" s="150" t="s">
        <v>1745</v>
      </c>
      <c r="I510" s="151"/>
      <c r="L510" s="32"/>
      <c r="M510" s="152"/>
      <c r="T510" s="56"/>
      <c r="AT510" s="17" t="s">
        <v>174</v>
      </c>
      <c r="AU510" s="17" t="s">
        <v>83</v>
      </c>
    </row>
    <row r="511" spans="2:65" s="12" customFormat="1" x14ac:dyDescent="0.2">
      <c r="B511" s="153"/>
      <c r="D511" s="149" t="s">
        <v>176</v>
      </c>
      <c r="E511" s="154" t="s">
        <v>1</v>
      </c>
      <c r="F511" s="155" t="s">
        <v>1747</v>
      </c>
      <c r="H511" s="156">
        <v>119.715</v>
      </c>
      <c r="I511" s="157"/>
      <c r="L511" s="153"/>
      <c r="M511" s="158"/>
      <c r="T511" s="159"/>
      <c r="AT511" s="154" t="s">
        <v>176</v>
      </c>
      <c r="AU511" s="154" t="s">
        <v>83</v>
      </c>
      <c r="AV511" s="12" t="s">
        <v>83</v>
      </c>
      <c r="AW511" s="12" t="s">
        <v>30</v>
      </c>
      <c r="AX511" s="12" t="s">
        <v>81</v>
      </c>
      <c r="AY511" s="154" t="s">
        <v>165</v>
      </c>
    </row>
    <row r="512" spans="2:65" s="1" customFormat="1" ht="24.2" customHeight="1" x14ac:dyDescent="0.2">
      <c r="B512" s="32"/>
      <c r="C512" s="136" t="s">
        <v>1748</v>
      </c>
      <c r="D512" s="136" t="s">
        <v>167</v>
      </c>
      <c r="E512" s="137" t="s">
        <v>1749</v>
      </c>
      <c r="F512" s="138" t="s">
        <v>1750</v>
      </c>
      <c r="G512" s="139" t="s">
        <v>192</v>
      </c>
      <c r="H512" s="140">
        <v>119.5</v>
      </c>
      <c r="I512" s="141"/>
      <c r="J512" s="142">
        <f>ROUND(I512*H512,2)</f>
        <v>0</v>
      </c>
      <c r="K512" s="138" t="s">
        <v>1254</v>
      </c>
      <c r="L512" s="32"/>
      <c r="M512" s="143" t="s">
        <v>1</v>
      </c>
      <c r="N512" s="144" t="s">
        <v>38</v>
      </c>
      <c r="P512" s="145">
        <f>O512*H512</f>
        <v>0</v>
      </c>
      <c r="Q512" s="145">
        <v>0</v>
      </c>
      <c r="R512" s="145">
        <f>Q512*H512</f>
        <v>0</v>
      </c>
      <c r="S512" s="145">
        <v>0</v>
      </c>
      <c r="T512" s="146">
        <f>S512*H512</f>
        <v>0</v>
      </c>
      <c r="AR512" s="147" t="s">
        <v>264</v>
      </c>
      <c r="AT512" s="147" t="s">
        <v>167</v>
      </c>
      <c r="AU512" s="147" t="s">
        <v>83</v>
      </c>
      <c r="AY512" s="17" t="s">
        <v>165</v>
      </c>
      <c r="BE512" s="148">
        <f>IF(N512="základní",J512,0)</f>
        <v>0</v>
      </c>
      <c r="BF512" s="148">
        <f>IF(N512="snížená",J512,0)</f>
        <v>0</v>
      </c>
      <c r="BG512" s="148">
        <f>IF(N512="zákl. přenesená",J512,0)</f>
        <v>0</v>
      </c>
      <c r="BH512" s="148">
        <f>IF(N512="sníž. přenesená",J512,0)</f>
        <v>0</v>
      </c>
      <c r="BI512" s="148">
        <f>IF(N512="nulová",J512,0)</f>
        <v>0</v>
      </c>
      <c r="BJ512" s="17" t="s">
        <v>81</v>
      </c>
      <c r="BK512" s="148">
        <f>ROUND(I512*H512,2)</f>
        <v>0</v>
      </c>
      <c r="BL512" s="17" t="s">
        <v>264</v>
      </c>
      <c r="BM512" s="147" t="s">
        <v>1751</v>
      </c>
    </row>
    <row r="513" spans="2:65" s="1" customFormat="1" ht="19.5" x14ac:dyDescent="0.2">
      <c r="B513" s="32"/>
      <c r="D513" s="149" t="s">
        <v>174</v>
      </c>
      <c r="F513" s="150" t="s">
        <v>1752</v>
      </c>
      <c r="I513" s="151"/>
      <c r="L513" s="32"/>
      <c r="M513" s="152"/>
      <c r="T513" s="56"/>
      <c r="AT513" s="17" t="s">
        <v>174</v>
      </c>
      <c r="AU513" s="17" t="s">
        <v>83</v>
      </c>
    </row>
    <row r="514" spans="2:65" s="1" customFormat="1" ht="24.2" customHeight="1" x14ac:dyDescent="0.2">
      <c r="B514" s="32"/>
      <c r="C514" s="167" t="s">
        <v>1753</v>
      </c>
      <c r="D514" s="167" t="s">
        <v>205</v>
      </c>
      <c r="E514" s="168" t="s">
        <v>1754</v>
      </c>
      <c r="F514" s="169" t="s">
        <v>1755</v>
      </c>
      <c r="G514" s="170" t="s">
        <v>192</v>
      </c>
      <c r="H514" s="171">
        <v>137.42500000000001</v>
      </c>
      <c r="I514" s="172"/>
      <c r="J514" s="173">
        <f>ROUND(I514*H514,2)</f>
        <v>0</v>
      </c>
      <c r="K514" s="169" t="s">
        <v>1254</v>
      </c>
      <c r="L514" s="174"/>
      <c r="M514" s="175" t="s">
        <v>1</v>
      </c>
      <c r="N514" s="176" t="s">
        <v>38</v>
      </c>
      <c r="P514" s="145">
        <f>O514*H514</f>
        <v>0</v>
      </c>
      <c r="Q514" s="145">
        <v>5.0000000000000001E-4</v>
      </c>
      <c r="R514" s="145">
        <f>Q514*H514</f>
        <v>6.871250000000001E-2</v>
      </c>
      <c r="S514" s="145">
        <v>0</v>
      </c>
      <c r="T514" s="146">
        <f>S514*H514</f>
        <v>0</v>
      </c>
      <c r="AR514" s="147" t="s">
        <v>382</v>
      </c>
      <c r="AT514" s="147" t="s">
        <v>205</v>
      </c>
      <c r="AU514" s="147" t="s">
        <v>83</v>
      </c>
      <c r="AY514" s="17" t="s">
        <v>165</v>
      </c>
      <c r="BE514" s="148">
        <f>IF(N514="základní",J514,0)</f>
        <v>0</v>
      </c>
      <c r="BF514" s="148">
        <f>IF(N514="snížená",J514,0)</f>
        <v>0</v>
      </c>
      <c r="BG514" s="148">
        <f>IF(N514="zákl. přenesená",J514,0)</f>
        <v>0</v>
      </c>
      <c r="BH514" s="148">
        <f>IF(N514="sníž. přenesená",J514,0)</f>
        <v>0</v>
      </c>
      <c r="BI514" s="148">
        <f>IF(N514="nulová",J514,0)</f>
        <v>0</v>
      </c>
      <c r="BJ514" s="17" t="s">
        <v>81</v>
      </c>
      <c r="BK514" s="148">
        <f>ROUND(I514*H514,2)</f>
        <v>0</v>
      </c>
      <c r="BL514" s="17" t="s">
        <v>264</v>
      </c>
      <c r="BM514" s="147" t="s">
        <v>1756</v>
      </c>
    </row>
    <row r="515" spans="2:65" s="1" customFormat="1" ht="19.5" x14ac:dyDescent="0.2">
      <c r="B515" s="32"/>
      <c r="D515" s="149" t="s">
        <v>174</v>
      </c>
      <c r="F515" s="150" t="s">
        <v>1755</v>
      </c>
      <c r="I515" s="151"/>
      <c r="L515" s="32"/>
      <c r="M515" s="152"/>
      <c r="T515" s="56"/>
      <c r="AT515" s="17" t="s">
        <v>174</v>
      </c>
      <c r="AU515" s="17" t="s">
        <v>83</v>
      </c>
    </row>
    <row r="516" spans="2:65" s="12" customFormat="1" x14ac:dyDescent="0.2">
      <c r="B516" s="153"/>
      <c r="D516" s="149" t="s">
        <v>176</v>
      </c>
      <c r="E516" s="154" t="s">
        <v>1</v>
      </c>
      <c r="F516" s="155" t="s">
        <v>1719</v>
      </c>
      <c r="H516" s="156">
        <v>137.42500000000001</v>
      </c>
      <c r="I516" s="157"/>
      <c r="L516" s="153"/>
      <c r="M516" s="158"/>
      <c r="T516" s="159"/>
      <c r="AT516" s="154" t="s">
        <v>176</v>
      </c>
      <c r="AU516" s="154" t="s">
        <v>83</v>
      </c>
      <c r="AV516" s="12" t="s">
        <v>83</v>
      </c>
      <c r="AW516" s="12" t="s">
        <v>30</v>
      </c>
      <c r="AX516" s="12" t="s">
        <v>81</v>
      </c>
      <c r="AY516" s="154" t="s">
        <v>165</v>
      </c>
    </row>
    <row r="517" spans="2:65" s="1" customFormat="1" ht="24.2" customHeight="1" x14ac:dyDescent="0.2">
      <c r="B517" s="32"/>
      <c r="C517" s="136" t="s">
        <v>1757</v>
      </c>
      <c r="D517" s="136" t="s">
        <v>167</v>
      </c>
      <c r="E517" s="137" t="s">
        <v>1758</v>
      </c>
      <c r="F517" s="138" t="s">
        <v>1759</v>
      </c>
      <c r="G517" s="139" t="s">
        <v>303</v>
      </c>
      <c r="H517" s="140">
        <v>22</v>
      </c>
      <c r="I517" s="141"/>
      <c r="J517" s="142">
        <f>ROUND(I517*H517,2)</f>
        <v>0</v>
      </c>
      <c r="K517" s="138" t="s">
        <v>1254</v>
      </c>
      <c r="L517" s="32"/>
      <c r="M517" s="143" t="s">
        <v>1</v>
      </c>
      <c r="N517" s="144" t="s">
        <v>38</v>
      </c>
      <c r="P517" s="145">
        <f>O517*H517</f>
        <v>0</v>
      </c>
      <c r="Q517" s="145">
        <v>0</v>
      </c>
      <c r="R517" s="145">
        <f>Q517*H517</f>
        <v>0</v>
      </c>
      <c r="S517" s="145">
        <v>0</v>
      </c>
      <c r="T517" s="146">
        <f>S517*H517</f>
        <v>0</v>
      </c>
      <c r="AR517" s="147" t="s">
        <v>264</v>
      </c>
      <c r="AT517" s="147" t="s">
        <v>167</v>
      </c>
      <c r="AU517" s="147" t="s">
        <v>83</v>
      </c>
      <c r="AY517" s="17" t="s">
        <v>165</v>
      </c>
      <c r="BE517" s="148">
        <f>IF(N517="základní",J517,0)</f>
        <v>0</v>
      </c>
      <c r="BF517" s="148">
        <f>IF(N517="snížená",J517,0)</f>
        <v>0</v>
      </c>
      <c r="BG517" s="148">
        <f>IF(N517="zákl. přenesená",J517,0)</f>
        <v>0</v>
      </c>
      <c r="BH517" s="148">
        <f>IF(N517="sníž. přenesená",J517,0)</f>
        <v>0</v>
      </c>
      <c r="BI517" s="148">
        <f>IF(N517="nulová",J517,0)</f>
        <v>0</v>
      </c>
      <c r="BJ517" s="17" t="s">
        <v>81</v>
      </c>
      <c r="BK517" s="148">
        <f>ROUND(I517*H517,2)</f>
        <v>0</v>
      </c>
      <c r="BL517" s="17" t="s">
        <v>264</v>
      </c>
      <c r="BM517" s="147" t="s">
        <v>1760</v>
      </c>
    </row>
    <row r="518" spans="2:65" s="1" customFormat="1" ht="19.5" x14ac:dyDescent="0.2">
      <c r="B518" s="32"/>
      <c r="D518" s="149" t="s">
        <v>174</v>
      </c>
      <c r="F518" s="150" t="s">
        <v>1761</v>
      </c>
      <c r="I518" s="151"/>
      <c r="L518" s="32"/>
      <c r="M518" s="152"/>
      <c r="T518" s="56"/>
      <c r="AT518" s="17" t="s">
        <v>174</v>
      </c>
      <c r="AU518" s="17" t="s">
        <v>83</v>
      </c>
    </row>
    <row r="519" spans="2:65" s="12" customFormat="1" x14ac:dyDescent="0.2">
      <c r="B519" s="153"/>
      <c r="D519" s="149" t="s">
        <v>176</v>
      </c>
      <c r="E519" s="154" t="s">
        <v>1</v>
      </c>
      <c r="F519" s="155" t="s">
        <v>1725</v>
      </c>
      <c r="H519" s="156">
        <v>22</v>
      </c>
      <c r="I519" s="157"/>
      <c r="L519" s="153"/>
      <c r="M519" s="158"/>
      <c r="T519" s="159"/>
      <c r="AT519" s="154" t="s">
        <v>176</v>
      </c>
      <c r="AU519" s="154" t="s">
        <v>83</v>
      </c>
      <c r="AV519" s="12" t="s">
        <v>83</v>
      </c>
      <c r="AW519" s="12" t="s">
        <v>30</v>
      </c>
      <c r="AX519" s="12" t="s">
        <v>81</v>
      </c>
      <c r="AY519" s="154" t="s">
        <v>165</v>
      </c>
    </row>
    <row r="520" spans="2:65" s="1" customFormat="1" ht="16.5" customHeight="1" x14ac:dyDescent="0.2">
      <c r="B520" s="32"/>
      <c r="C520" s="167" t="s">
        <v>1762</v>
      </c>
      <c r="D520" s="167" t="s">
        <v>205</v>
      </c>
      <c r="E520" s="168" t="s">
        <v>1763</v>
      </c>
      <c r="F520" s="169" t="s">
        <v>1764</v>
      </c>
      <c r="G520" s="170" t="s">
        <v>208</v>
      </c>
      <c r="H520" s="171">
        <v>17.094000000000001</v>
      </c>
      <c r="I520" s="172"/>
      <c r="J520" s="173">
        <f>ROUND(I520*H520,2)</f>
        <v>0</v>
      </c>
      <c r="K520" s="169" t="s">
        <v>1254</v>
      </c>
      <c r="L520" s="174"/>
      <c r="M520" s="175" t="s">
        <v>1</v>
      </c>
      <c r="N520" s="176" t="s">
        <v>38</v>
      </c>
      <c r="P520" s="145">
        <f>O520*H520</f>
        <v>0</v>
      </c>
      <c r="Q520" s="145">
        <v>1E-3</v>
      </c>
      <c r="R520" s="145">
        <f>Q520*H520</f>
        <v>1.7094000000000002E-2</v>
      </c>
      <c r="S520" s="145">
        <v>0</v>
      </c>
      <c r="T520" s="146">
        <f>S520*H520</f>
        <v>0</v>
      </c>
      <c r="AR520" s="147" t="s">
        <v>382</v>
      </c>
      <c r="AT520" s="147" t="s">
        <v>205</v>
      </c>
      <c r="AU520" s="147" t="s">
        <v>83</v>
      </c>
      <c r="AY520" s="17" t="s">
        <v>165</v>
      </c>
      <c r="BE520" s="148">
        <f>IF(N520="základní",J520,0)</f>
        <v>0</v>
      </c>
      <c r="BF520" s="148">
        <f>IF(N520="snížená",J520,0)</f>
        <v>0</v>
      </c>
      <c r="BG520" s="148">
        <f>IF(N520="zákl. přenesená",J520,0)</f>
        <v>0</v>
      </c>
      <c r="BH520" s="148">
        <f>IF(N520="sníž. přenesená",J520,0)</f>
        <v>0</v>
      </c>
      <c r="BI520" s="148">
        <f>IF(N520="nulová",J520,0)</f>
        <v>0</v>
      </c>
      <c r="BJ520" s="17" t="s">
        <v>81</v>
      </c>
      <c r="BK520" s="148">
        <f>ROUND(I520*H520,2)</f>
        <v>0</v>
      </c>
      <c r="BL520" s="17" t="s">
        <v>264</v>
      </c>
      <c r="BM520" s="147" t="s">
        <v>1765</v>
      </c>
    </row>
    <row r="521" spans="2:65" s="1" customFormat="1" x14ac:dyDescent="0.2">
      <c r="B521" s="32"/>
      <c r="D521" s="149" t="s">
        <v>174</v>
      </c>
      <c r="F521" s="150" t="s">
        <v>1764</v>
      </c>
      <c r="I521" s="151"/>
      <c r="L521" s="32"/>
      <c r="M521" s="152"/>
      <c r="T521" s="56"/>
      <c r="AT521" s="17" t="s">
        <v>174</v>
      </c>
      <c r="AU521" s="17" t="s">
        <v>83</v>
      </c>
    </row>
    <row r="522" spans="2:65" s="12" customFormat="1" x14ac:dyDescent="0.2">
      <c r="B522" s="153"/>
      <c r="D522" s="149" t="s">
        <v>176</v>
      </c>
      <c r="E522" s="154" t="s">
        <v>1</v>
      </c>
      <c r="F522" s="155" t="s">
        <v>1766</v>
      </c>
      <c r="H522" s="156">
        <v>17.094000000000001</v>
      </c>
      <c r="I522" s="157"/>
      <c r="L522" s="153"/>
      <c r="M522" s="158"/>
      <c r="T522" s="159"/>
      <c r="AT522" s="154" t="s">
        <v>176</v>
      </c>
      <c r="AU522" s="154" t="s">
        <v>83</v>
      </c>
      <c r="AV522" s="12" t="s">
        <v>83</v>
      </c>
      <c r="AW522" s="12" t="s">
        <v>30</v>
      </c>
      <c r="AX522" s="12" t="s">
        <v>81</v>
      </c>
      <c r="AY522" s="154" t="s">
        <v>165</v>
      </c>
    </row>
    <row r="523" spans="2:65" s="1" customFormat="1" ht="24.2" customHeight="1" x14ac:dyDescent="0.2">
      <c r="B523" s="32"/>
      <c r="C523" s="136" t="s">
        <v>1767</v>
      </c>
      <c r="D523" s="136" t="s">
        <v>167</v>
      </c>
      <c r="E523" s="137" t="s">
        <v>1768</v>
      </c>
      <c r="F523" s="138" t="s">
        <v>1769</v>
      </c>
      <c r="G523" s="139" t="s">
        <v>192</v>
      </c>
      <c r="H523" s="140">
        <v>2.31</v>
      </c>
      <c r="I523" s="141"/>
      <c r="J523" s="142">
        <f>ROUND(I523*H523,2)</f>
        <v>0</v>
      </c>
      <c r="K523" s="138" t="s">
        <v>1254</v>
      </c>
      <c r="L523" s="32"/>
      <c r="M523" s="143" t="s">
        <v>1</v>
      </c>
      <c r="N523" s="144" t="s">
        <v>38</v>
      </c>
      <c r="P523" s="145">
        <f>O523*H523</f>
        <v>0</v>
      </c>
      <c r="Q523" s="145">
        <v>1.58E-3</v>
      </c>
      <c r="R523" s="145">
        <f>Q523*H523</f>
        <v>3.6498000000000004E-3</v>
      </c>
      <c r="S523" s="145">
        <v>0</v>
      </c>
      <c r="T523" s="146">
        <f>S523*H523</f>
        <v>0</v>
      </c>
      <c r="AR523" s="147" t="s">
        <v>172</v>
      </c>
      <c r="AT523" s="147" t="s">
        <v>167</v>
      </c>
      <c r="AU523" s="147" t="s">
        <v>83</v>
      </c>
      <c r="AY523" s="17" t="s">
        <v>165</v>
      </c>
      <c r="BE523" s="148">
        <f>IF(N523="základní",J523,0)</f>
        <v>0</v>
      </c>
      <c r="BF523" s="148">
        <f>IF(N523="snížená",J523,0)</f>
        <v>0</v>
      </c>
      <c r="BG523" s="148">
        <f>IF(N523="zákl. přenesená",J523,0)</f>
        <v>0</v>
      </c>
      <c r="BH523" s="148">
        <f>IF(N523="sníž. přenesená",J523,0)</f>
        <v>0</v>
      </c>
      <c r="BI523" s="148">
        <f>IF(N523="nulová",J523,0)</f>
        <v>0</v>
      </c>
      <c r="BJ523" s="17" t="s">
        <v>81</v>
      </c>
      <c r="BK523" s="148">
        <f>ROUND(I523*H523,2)</f>
        <v>0</v>
      </c>
      <c r="BL523" s="17" t="s">
        <v>172</v>
      </c>
      <c r="BM523" s="147" t="s">
        <v>1770</v>
      </c>
    </row>
    <row r="524" spans="2:65" s="1" customFormat="1" ht="19.5" x14ac:dyDescent="0.2">
      <c r="B524" s="32"/>
      <c r="D524" s="149" t="s">
        <v>174</v>
      </c>
      <c r="F524" s="150" t="s">
        <v>1771</v>
      </c>
      <c r="I524" s="151"/>
      <c r="L524" s="32"/>
      <c r="M524" s="152"/>
      <c r="T524" s="56"/>
      <c r="AT524" s="17" t="s">
        <v>174</v>
      </c>
      <c r="AU524" s="17" t="s">
        <v>83</v>
      </c>
    </row>
    <row r="525" spans="2:65" s="15" customFormat="1" x14ac:dyDescent="0.2">
      <c r="B525" s="184"/>
      <c r="D525" s="149" t="s">
        <v>176</v>
      </c>
      <c r="E525" s="185" t="s">
        <v>1</v>
      </c>
      <c r="F525" s="186" t="s">
        <v>1772</v>
      </c>
      <c r="H525" s="185" t="s">
        <v>1</v>
      </c>
      <c r="I525" s="187"/>
      <c r="L525" s="184"/>
      <c r="M525" s="188"/>
      <c r="T525" s="189"/>
      <c r="AT525" s="185" t="s">
        <v>176</v>
      </c>
      <c r="AU525" s="185" t="s">
        <v>83</v>
      </c>
      <c r="AV525" s="15" t="s">
        <v>81</v>
      </c>
      <c r="AW525" s="15" t="s">
        <v>30</v>
      </c>
      <c r="AX525" s="15" t="s">
        <v>73</v>
      </c>
      <c r="AY525" s="185" t="s">
        <v>165</v>
      </c>
    </row>
    <row r="526" spans="2:65" s="12" customFormat="1" x14ac:dyDescent="0.2">
      <c r="B526" s="153"/>
      <c r="D526" s="149" t="s">
        <v>176</v>
      </c>
      <c r="E526" s="154" t="s">
        <v>1</v>
      </c>
      <c r="F526" s="155" t="s">
        <v>1773</v>
      </c>
      <c r="H526" s="156">
        <v>2.31</v>
      </c>
      <c r="I526" s="157"/>
      <c r="L526" s="153"/>
      <c r="M526" s="158"/>
      <c r="T526" s="159"/>
      <c r="AT526" s="154" t="s">
        <v>176</v>
      </c>
      <c r="AU526" s="154" t="s">
        <v>83</v>
      </c>
      <c r="AV526" s="12" t="s">
        <v>83</v>
      </c>
      <c r="AW526" s="12" t="s">
        <v>30</v>
      </c>
      <c r="AX526" s="12" t="s">
        <v>81</v>
      </c>
      <c r="AY526" s="154" t="s">
        <v>165</v>
      </c>
    </row>
    <row r="527" spans="2:65" s="1" customFormat="1" ht="24.2" customHeight="1" x14ac:dyDescent="0.2">
      <c r="B527" s="32"/>
      <c r="C527" s="136" t="s">
        <v>1774</v>
      </c>
      <c r="D527" s="136" t="s">
        <v>167</v>
      </c>
      <c r="E527" s="137" t="s">
        <v>1775</v>
      </c>
      <c r="F527" s="138" t="s">
        <v>1776</v>
      </c>
      <c r="G527" s="139" t="s">
        <v>238</v>
      </c>
      <c r="H527" s="140">
        <v>1.3069999999999999</v>
      </c>
      <c r="I527" s="141"/>
      <c r="J527" s="142">
        <f>ROUND(I527*H527,2)</f>
        <v>0</v>
      </c>
      <c r="K527" s="138" t="s">
        <v>1254</v>
      </c>
      <c r="L527" s="32"/>
      <c r="M527" s="143" t="s">
        <v>1</v>
      </c>
      <c r="N527" s="144" t="s">
        <v>38</v>
      </c>
      <c r="P527" s="145">
        <f>O527*H527</f>
        <v>0</v>
      </c>
      <c r="Q527" s="145">
        <v>0</v>
      </c>
      <c r="R527" s="145">
        <f>Q527*H527</f>
        <v>0</v>
      </c>
      <c r="S527" s="145">
        <v>0</v>
      </c>
      <c r="T527" s="146">
        <f>S527*H527</f>
        <v>0</v>
      </c>
      <c r="AR527" s="147" t="s">
        <v>264</v>
      </c>
      <c r="AT527" s="147" t="s">
        <v>167</v>
      </c>
      <c r="AU527" s="147" t="s">
        <v>83</v>
      </c>
      <c r="AY527" s="17" t="s">
        <v>165</v>
      </c>
      <c r="BE527" s="148">
        <f>IF(N527="základní",J527,0)</f>
        <v>0</v>
      </c>
      <c r="BF527" s="148">
        <f>IF(N527="snížená",J527,0)</f>
        <v>0</v>
      </c>
      <c r="BG527" s="148">
        <f>IF(N527="zákl. přenesená",J527,0)</f>
        <v>0</v>
      </c>
      <c r="BH527" s="148">
        <f>IF(N527="sníž. přenesená",J527,0)</f>
        <v>0</v>
      </c>
      <c r="BI527" s="148">
        <f>IF(N527="nulová",J527,0)</f>
        <v>0</v>
      </c>
      <c r="BJ527" s="17" t="s">
        <v>81</v>
      </c>
      <c r="BK527" s="148">
        <f>ROUND(I527*H527,2)</f>
        <v>0</v>
      </c>
      <c r="BL527" s="17" t="s">
        <v>264</v>
      </c>
      <c r="BM527" s="147" t="s">
        <v>1777</v>
      </c>
    </row>
    <row r="528" spans="2:65" s="1" customFormat="1" ht="29.25" x14ac:dyDescent="0.2">
      <c r="B528" s="32"/>
      <c r="D528" s="149" t="s">
        <v>174</v>
      </c>
      <c r="F528" s="150" t="s">
        <v>1778</v>
      </c>
      <c r="I528" s="151"/>
      <c r="L528" s="32"/>
      <c r="M528" s="152"/>
      <c r="T528" s="56"/>
      <c r="AT528" s="17" t="s">
        <v>174</v>
      </c>
      <c r="AU528" s="17" t="s">
        <v>83</v>
      </c>
    </row>
    <row r="529" spans="2:65" s="1" customFormat="1" ht="37.9" customHeight="1" x14ac:dyDescent="0.2">
      <c r="B529" s="32"/>
      <c r="C529" s="136" t="s">
        <v>1779</v>
      </c>
      <c r="D529" s="136" t="s">
        <v>167</v>
      </c>
      <c r="E529" s="137" t="s">
        <v>1780</v>
      </c>
      <c r="F529" s="138" t="s">
        <v>1781</v>
      </c>
      <c r="G529" s="139" t="s">
        <v>238</v>
      </c>
      <c r="H529" s="140">
        <v>1.3069999999999999</v>
      </c>
      <c r="I529" s="141"/>
      <c r="J529" s="142">
        <f>ROUND(I529*H529,2)</f>
        <v>0</v>
      </c>
      <c r="K529" s="138" t="s">
        <v>1254</v>
      </c>
      <c r="L529" s="32"/>
      <c r="M529" s="143" t="s">
        <v>1</v>
      </c>
      <c r="N529" s="144" t="s">
        <v>38</v>
      </c>
      <c r="P529" s="145">
        <f>O529*H529</f>
        <v>0</v>
      </c>
      <c r="Q529" s="145">
        <v>0</v>
      </c>
      <c r="R529" s="145">
        <f>Q529*H529</f>
        <v>0</v>
      </c>
      <c r="S529" s="145">
        <v>0</v>
      </c>
      <c r="T529" s="146">
        <f>S529*H529</f>
        <v>0</v>
      </c>
      <c r="AR529" s="147" t="s">
        <v>264</v>
      </c>
      <c r="AT529" s="147" t="s">
        <v>167</v>
      </c>
      <c r="AU529" s="147" t="s">
        <v>83</v>
      </c>
      <c r="AY529" s="17" t="s">
        <v>165</v>
      </c>
      <c r="BE529" s="148">
        <f>IF(N529="základní",J529,0)</f>
        <v>0</v>
      </c>
      <c r="BF529" s="148">
        <f>IF(N529="snížená",J529,0)</f>
        <v>0</v>
      </c>
      <c r="BG529" s="148">
        <f>IF(N529="zákl. přenesená",J529,0)</f>
        <v>0</v>
      </c>
      <c r="BH529" s="148">
        <f>IF(N529="sníž. přenesená",J529,0)</f>
        <v>0</v>
      </c>
      <c r="BI529" s="148">
        <f>IF(N529="nulová",J529,0)</f>
        <v>0</v>
      </c>
      <c r="BJ529" s="17" t="s">
        <v>81</v>
      </c>
      <c r="BK529" s="148">
        <f>ROUND(I529*H529,2)</f>
        <v>0</v>
      </c>
      <c r="BL529" s="17" t="s">
        <v>264</v>
      </c>
      <c r="BM529" s="147" t="s">
        <v>1782</v>
      </c>
    </row>
    <row r="530" spans="2:65" s="1" customFormat="1" ht="48.75" x14ac:dyDescent="0.2">
      <c r="B530" s="32"/>
      <c r="D530" s="149" t="s">
        <v>174</v>
      </c>
      <c r="F530" s="150" t="s">
        <v>1783</v>
      </c>
      <c r="I530" s="151"/>
      <c r="L530" s="32"/>
      <c r="M530" s="152"/>
      <c r="T530" s="56"/>
      <c r="AT530" s="17" t="s">
        <v>174</v>
      </c>
      <c r="AU530" s="17" t="s">
        <v>83</v>
      </c>
    </row>
    <row r="531" spans="2:65" s="11" customFormat="1" ht="25.9" customHeight="1" x14ac:dyDescent="0.2">
      <c r="B531" s="124"/>
      <c r="D531" s="125" t="s">
        <v>72</v>
      </c>
      <c r="E531" s="126" t="s">
        <v>544</v>
      </c>
      <c r="F531" s="126" t="s">
        <v>545</v>
      </c>
      <c r="I531" s="127"/>
      <c r="J531" s="128">
        <f>BK531</f>
        <v>0</v>
      </c>
      <c r="L531" s="124"/>
      <c r="M531" s="129"/>
      <c r="P531" s="130">
        <f>SUM(P532:P567)</f>
        <v>0</v>
      </c>
      <c r="R531" s="130">
        <f>SUM(R532:R567)</f>
        <v>0</v>
      </c>
      <c r="T531" s="131">
        <f>SUM(T532:T567)</f>
        <v>0</v>
      </c>
      <c r="AR531" s="125" t="s">
        <v>172</v>
      </c>
      <c r="AT531" s="132" t="s">
        <v>72</v>
      </c>
      <c r="AU531" s="132" t="s">
        <v>73</v>
      </c>
      <c r="AY531" s="125" t="s">
        <v>165</v>
      </c>
      <c r="BK531" s="133">
        <f>SUM(BK532:BK567)</f>
        <v>0</v>
      </c>
    </row>
    <row r="532" spans="2:65" s="1" customFormat="1" ht="16.5" customHeight="1" x14ac:dyDescent="0.2">
      <c r="B532" s="32"/>
      <c r="C532" s="136" t="s">
        <v>1784</v>
      </c>
      <c r="D532" s="136" t="s">
        <v>167</v>
      </c>
      <c r="E532" s="137" t="s">
        <v>1785</v>
      </c>
      <c r="F532" s="138" t="s">
        <v>1786</v>
      </c>
      <c r="G532" s="139" t="s">
        <v>1787</v>
      </c>
      <c r="H532" s="140">
        <v>1</v>
      </c>
      <c r="I532" s="141"/>
      <c r="J532" s="142">
        <f>ROUND(I532*H532,2)</f>
        <v>0</v>
      </c>
      <c r="K532" s="138" t="s">
        <v>1</v>
      </c>
      <c r="L532" s="32"/>
      <c r="M532" s="143" t="s">
        <v>1</v>
      </c>
      <c r="N532" s="144" t="s">
        <v>38</v>
      </c>
      <c r="P532" s="145">
        <f>O532*H532</f>
        <v>0</v>
      </c>
      <c r="Q532" s="145">
        <v>0</v>
      </c>
      <c r="R532" s="145">
        <f>Q532*H532</f>
        <v>0</v>
      </c>
      <c r="S532" s="145">
        <v>0</v>
      </c>
      <c r="T532" s="146">
        <f>S532*H532</f>
        <v>0</v>
      </c>
      <c r="AR532" s="147" t="s">
        <v>1788</v>
      </c>
      <c r="AT532" s="147" t="s">
        <v>167</v>
      </c>
      <c r="AU532" s="147" t="s">
        <v>81</v>
      </c>
      <c r="AY532" s="17" t="s">
        <v>165</v>
      </c>
      <c r="BE532" s="148">
        <f>IF(N532="základní",J532,0)</f>
        <v>0</v>
      </c>
      <c r="BF532" s="148">
        <f>IF(N532="snížená",J532,0)</f>
        <v>0</v>
      </c>
      <c r="BG532" s="148">
        <f>IF(N532="zákl. přenesená",J532,0)</f>
        <v>0</v>
      </c>
      <c r="BH532" s="148">
        <f>IF(N532="sníž. přenesená",J532,0)</f>
        <v>0</v>
      </c>
      <c r="BI532" s="148">
        <f>IF(N532="nulová",J532,0)</f>
        <v>0</v>
      </c>
      <c r="BJ532" s="17" t="s">
        <v>81</v>
      </c>
      <c r="BK532" s="148">
        <f>ROUND(I532*H532,2)</f>
        <v>0</v>
      </c>
      <c r="BL532" s="17" t="s">
        <v>1788</v>
      </c>
      <c r="BM532" s="147" t="s">
        <v>1789</v>
      </c>
    </row>
    <row r="533" spans="2:65" s="1" customFormat="1" x14ac:dyDescent="0.2">
      <c r="B533" s="32"/>
      <c r="D533" s="149" t="s">
        <v>174</v>
      </c>
      <c r="F533" s="150" t="s">
        <v>1786</v>
      </c>
      <c r="I533" s="151"/>
      <c r="L533" s="32"/>
      <c r="M533" s="152"/>
      <c r="T533" s="56"/>
      <c r="AT533" s="17" t="s">
        <v>174</v>
      </c>
      <c r="AU533" s="17" t="s">
        <v>81</v>
      </c>
    </row>
    <row r="534" spans="2:65" s="15" customFormat="1" ht="22.5" x14ac:dyDescent="0.2">
      <c r="B534" s="184"/>
      <c r="D534" s="149" t="s">
        <v>176</v>
      </c>
      <c r="E534" s="185" t="s">
        <v>1</v>
      </c>
      <c r="F534" s="186" t="s">
        <v>1790</v>
      </c>
      <c r="H534" s="185" t="s">
        <v>1</v>
      </c>
      <c r="I534" s="187"/>
      <c r="L534" s="184"/>
      <c r="M534" s="188"/>
      <c r="T534" s="189"/>
      <c r="AT534" s="185" t="s">
        <v>176</v>
      </c>
      <c r="AU534" s="185" t="s">
        <v>81</v>
      </c>
      <c r="AV534" s="15" t="s">
        <v>81</v>
      </c>
      <c r="AW534" s="15" t="s">
        <v>30</v>
      </c>
      <c r="AX534" s="15" t="s">
        <v>73</v>
      </c>
      <c r="AY534" s="185" t="s">
        <v>165</v>
      </c>
    </row>
    <row r="535" spans="2:65" s="12" customFormat="1" x14ac:dyDescent="0.2">
      <c r="B535" s="153"/>
      <c r="D535" s="149" t="s">
        <v>176</v>
      </c>
      <c r="E535" s="154" t="s">
        <v>1</v>
      </c>
      <c r="F535" s="155" t="s">
        <v>81</v>
      </c>
      <c r="H535" s="156">
        <v>1</v>
      </c>
      <c r="I535" s="157"/>
      <c r="L535" s="153"/>
      <c r="M535" s="158"/>
      <c r="T535" s="159"/>
      <c r="AT535" s="154" t="s">
        <v>176</v>
      </c>
      <c r="AU535" s="154" t="s">
        <v>81</v>
      </c>
      <c r="AV535" s="12" t="s">
        <v>83</v>
      </c>
      <c r="AW535" s="12" t="s">
        <v>30</v>
      </c>
      <c r="AX535" s="12" t="s">
        <v>81</v>
      </c>
      <c r="AY535" s="154" t="s">
        <v>165</v>
      </c>
    </row>
    <row r="536" spans="2:65" s="1" customFormat="1" ht="16.5" customHeight="1" x14ac:dyDescent="0.2">
      <c r="B536" s="32"/>
      <c r="C536" s="136" t="s">
        <v>1791</v>
      </c>
      <c r="D536" s="136" t="s">
        <v>167</v>
      </c>
      <c r="E536" s="137" t="s">
        <v>1792</v>
      </c>
      <c r="F536" s="138" t="s">
        <v>1793</v>
      </c>
      <c r="G536" s="139" t="s">
        <v>1787</v>
      </c>
      <c r="H536" s="140">
        <v>1</v>
      </c>
      <c r="I536" s="141"/>
      <c r="J536" s="142">
        <f>ROUND(I536*H536,2)</f>
        <v>0</v>
      </c>
      <c r="K536" s="138" t="s">
        <v>1</v>
      </c>
      <c r="L536" s="32"/>
      <c r="M536" s="143" t="s">
        <v>1</v>
      </c>
      <c r="N536" s="144" t="s">
        <v>38</v>
      </c>
      <c r="P536" s="145">
        <f>O536*H536</f>
        <v>0</v>
      </c>
      <c r="Q536" s="145">
        <v>0</v>
      </c>
      <c r="R536" s="145">
        <f>Q536*H536</f>
        <v>0</v>
      </c>
      <c r="S536" s="145">
        <v>0</v>
      </c>
      <c r="T536" s="146">
        <f>S536*H536</f>
        <v>0</v>
      </c>
      <c r="AR536" s="147" t="s">
        <v>1788</v>
      </c>
      <c r="AT536" s="147" t="s">
        <v>167</v>
      </c>
      <c r="AU536" s="147" t="s">
        <v>81</v>
      </c>
      <c r="AY536" s="17" t="s">
        <v>165</v>
      </c>
      <c r="BE536" s="148">
        <f>IF(N536="základní",J536,0)</f>
        <v>0</v>
      </c>
      <c r="BF536" s="148">
        <f>IF(N536="snížená",J536,0)</f>
        <v>0</v>
      </c>
      <c r="BG536" s="148">
        <f>IF(N536="zákl. přenesená",J536,0)</f>
        <v>0</v>
      </c>
      <c r="BH536" s="148">
        <f>IF(N536="sníž. přenesená",J536,0)</f>
        <v>0</v>
      </c>
      <c r="BI536" s="148">
        <f>IF(N536="nulová",J536,0)</f>
        <v>0</v>
      </c>
      <c r="BJ536" s="17" t="s">
        <v>81</v>
      </c>
      <c r="BK536" s="148">
        <f>ROUND(I536*H536,2)</f>
        <v>0</v>
      </c>
      <c r="BL536" s="17" t="s">
        <v>1788</v>
      </c>
      <c r="BM536" s="147" t="s">
        <v>1794</v>
      </c>
    </row>
    <row r="537" spans="2:65" s="1" customFormat="1" x14ac:dyDescent="0.2">
      <c r="B537" s="32"/>
      <c r="D537" s="149" t="s">
        <v>174</v>
      </c>
      <c r="F537" s="150" t="s">
        <v>1793</v>
      </c>
      <c r="I537" s="151"/>
      <c r="L537" s="32"/>
      <c r="M537" s="152"/>
      <c r="T537" s="56"/>
      <c r="AT537" s="17" t="s">
        <v>174</v>
      </c>
      <c r="AU537" s="17" t="s">
        <v>81</v>
      </c>
    </row>
    <row r="538" spans="2:65" s="15" customFormat="1" x14ac:dyDescent="0.2">
      <c r="B538" s="184"/>
      <c r="D538" s="149" t="s">
        <v>176</v>
      </c>
      <c r="E538" s="185" t="s">
        <v>1</v>
      </c>
      <c r="F538" s="186" t="s">
        <v>1795</v>
      </c>
      <c r="H538" s="185" t="s">
        <v>1</v>
      </c>
      <c r="I538" s="187"/>
      <c r="L538" s="184"/>
      <c r="M538" s="188"/>
      <c r="T538" s="189"/>
      <c r="AT538" s="185" t="s">
        <v>176</v>
      </c>
      <c r="AU538" s="185" t="s">
        <v>81</v>
      </c>
      <c r="AV538" s="15" t="s">
        <v>81</v>
      </c>
      <c r="AW538" s="15" t="s">
        <v>30</v>
      </c>
      <c r="AX538" s="15" t="s">
        <v>73</v>
      </c>
      <c r="AY538" s="185" t="s">
        <v>165</v>
      </c>
    </row>
    <row r="539" spans="2:65" s="12" customFormat="1" x14ac:dyDescent="0.2">
      <c r="B539" s="153"/>
      <c r="D539" s="149" t="s">
        <v>176</v>
      </c>
      <c r="E539" s="154" t="s">
        <v>1</v>
      </c>
      <c r="F539" s="155" t="s">
        <v>81</v>
      </c>
      <c r="H539" s="156">
        <v>1</v>
      </c>
      <c r="I539" s="157"/>
      <c r="L539" s="153"/>
      <c r="M539" s="158"/>
      <c r="T539" s="159"/>
      <c r="AT539" s="154" t="s">
        <v>176</v>
      </c>
      <c r="AU539" s="154" t="s">
        <v>81</v>
      </c>
      <c r="AV539" s="12" t="s">
        <v>83</v>
      </c>
      <c r="AW539" s="12" t="s">
        <v>30</v>
      </c>
      <c r="AX539" s="12" t="s">
        <v>81</v>
      </c>
      <c r="AY539" s="154" t="s">
        <v>165</v>
      </c>
    </row>
    <row r="540" spans="2:65" s="1" customFormat="1" ht="16.5" customHeight="1" x14ac:dyDescent="0.2">
      <c r="B540" s="32"/>
      <c r="C540" s="136" t="s">
        <v>1796</v>
      </c>
      <c r="D540" s="136" t="s">
        <v>167</v>
      </c>
      <c r="E540" s="137" t="s">
        <v>1797</v>
      </c>
      <c r="F540" s="138" t="s">
        <v>1798</v>
      </c>
      <c r="G540" s="139" t="s">
        <v>1787</v>
      </c>
      <c r="H540" s="140">
        <v>1</v>
      </c>
      <c r="I540" s="141"/>
      <c r="J540" s="142">
        <f>ROUND(I540*H540,2)</f>
        <v>0</v>
      </c>
      <c r="K540" s="138" t="s">
        <v>1</v>
      </c>
      <c r="L540" s="32"/>
      <c r="M540" s="143" t="s">
        <v>1</v>
      </c>
      <c r="N540" s="144" t="s">
        <v>38</v>
      </c>
      <c r="P540" s="145">
        <f>O540*H540</f>
        <v>0</v>
      </c>
      <c r="Q540" s="145">
        <v>0</v>
      </c>
      <c r="R540" s="145">
        <f>Q540*H540</f>
        <v>0</v>
      </c>
      <c r="S540" s="145">
        <v>0</v>
      </c>
      <c r="T540" s="146">
        <f>S540*H540</f>
        <v>0</v>
      </c>
      <c r="AR540" s="147" t="s">
        <v>1788</v>
      </c>
      <c r="AT540" s="147" t="s">
        <v>167</v>
      </c>
      <c r="AU540" s="147" t="s">
        <v>81</v>
      </c>
      <c r="AY540" s="17" t="s">
        <v>165</v>
      </c>
      <c r="BE540" s="148">
        <f>IF(N540="základní",J540,0)</f>
        <v>0</v>
      </c>
      <c r="BF540" s="148">
        <f>IF(N540="snížená",J540,0)</f>
        <v>0</v>
      </c>
      <c r="BG540" s="148">
        <f>IF(N540="zákl. přenesená",J540,0)</f>
        <v>0</v>
      </c>
      <c r="BH540" s="148">
        <f>IF(N540="sníž. přenesená",J540,0)</f>
        <v>0</v>
      </c>
      <c r="BI540" s="148">
        <f>IF(N540="nulová",J540,0)</f>
        <v>0</v>
      </c>
      <c r="BJ540" s="17" t="s">
        <v>81</v>
      </c>
      <c r="BK540" s="148">
        <f>ROUND(I540*H540,2)</f>
        <v>0</v>
      </c>
      <c r="BL540" s="17" t="s">
        <v>1788</v>
      </c>
      <c r="BM540" s="147" t="s">
        <v>1799</v>
      </c>
    </row>
    <row r="541" spans="2:65" s="1" customFormat="1" x14ac:dyDescent="0.2">
      <c r="B541" s="32"/>
      <c r="D541" s="149" t="s">
        <v>174</v>
      </c>
      <c r="F541" s="150" t="s">
        <v>1798</v>
      </c>
      <c r="I541" s="151"/>
      <c r="L541" s="32"/>
      <c r="M541" s="152"/>
      <c r="T541" s="56"/>
      <c r="AT541" s="17" t="s">
        <v>174</v>
      </c>
      <c r="AU541" s="17" t="s">
        <v>81</v>
      </c>
    </row>
    <row r="542" spans="2:65" s="15" customFormat="1" x14ac:dyDescent="0.2">
      <c r="B542" s="184"/>
      <c r="D542" s="149" t="s">
        <v>176</v>
      </c>
      <c r="E542" s="185" t="s">
        <v>1</v>
      </c>
      <c r="F542" s="186" t="s">
        <v>1800</v>
      </c>
      <c r="H542" s="185" t="s">
        <v>1</v>
      </c>
      <c r="I542" s="187"/>
      <c r="L542" s="184"/>
      <c r="M542" s="188"/>
      <c r="T542" s="189"/>
      <c r="AT542" s="185" t="s">
        <v>176</v>
      </c>
      <c r="AU542" s="185" t="s">
        <v>81</v>
      </c>
      <c r="AV542" s="15" t="s">
        <v>81</v>
      </c>
      <c r="AW542" s="15" t="s">
        <v>30</v>
      </c>
      <c r="AX542" s="15" t="s">
        <v>73</v>
      </c>
      <c r="AY542" s="185" t="s">
        <v>165</v>
      </c>
    </row>
    <row r="543" spans="2:65" s="12" customFormat="1" x14ac:dyDescent="0.2">
      <c r="B543" s="153"/>
      <c r="D543" s="149" t="s">
        <v>176</v>
      </c>
      <c r="E543" s="154" t="s">
        <v>1</v>
      </c>
      <c r="F543" s="155" t="s">
        <v>81</v>
      </c>
      <c r="H543" s="156">
        <v>1</v>
      </c>
      <c r="I543" s="157"/>
      <c r="L543" s="153"/>
      <c r="M543" s="158"/>
      <c r="T543" s="159"/>
      <c r="AT543" s="154" t="s">
        <v>176</v>
      </c>
      <c r="AU543" s="154" t="s">
        <v>81</v>
      </c>
      <c r="AV543" s="12" t="s">
        <v>83</v>
      </c>
      <c r="AW543" s="12" t="s">
        <v>30</v>
      </c>
      <c r="AX543" s="12" t="s">
        <v>81</v>
      </c>
      <c r="AY543" s="154" t="s">
        <v>165</v>
      </c>
    </row>
    <row r="544" spans="2:65" s="1" customFormat="1" ht="16.5" customHeight="1" x14ac:dyDescent="0.2">
      <c r="B544" s="32"/>
      <c r="C544" s="136" t="s">
        <v>1801</v>
      </c>
      <c r="D544" s="136" t="s">
        <v>167</v>
      </c>
      <c r="E544" s="137" t="s">
        <v>1802</v>
      </c>
      <c r="F544" s="138" t="s">
        <v>1803</v>
      </c>
      <c r="G544" s="139" t="s">
        <v>1787</v>
      </c>
      <c r="H544" s="140">
        <v>1</v>
      </c>
      <c r="I544" s="141"/>
      <c r="J544" s="142">
        <f>ROUND(I544*H544,2)</f>
        <v>0</v>
      </c>
      <c r="K544" s="138" t="s">
        <v>1</v>
      </c>
      <c r="L544" s="32"/>
      <c r="M544" s="143" t="s">
        <v>1</v>
      </c>
      <c r="N544" s="144" t="s">
        <v>38</v>
      </c>
      <c r="P544" s="145">
        <f>O544*H544</f>
        <v>0</v>
      </c>
      <c r="Q544" s="145">
        <v>0</v>
      </c>
      <c r="R544" s="145">
        <f>Q544*H544</f>
        <v>0</v>
      </c>
      <c r="S544" s="145">
        <v>0</v>
      </c>
      <c r="T544" s="146">
        <f>S544*H544</f>
        <v>0</v>
      </c>
      <c r="AR544" s="147" t="s">
        <v>1788</v>
      </c>
      <c r="AT544" s="147" t="s">
        <v>167</v>
      </c>
      <c r="AU544" s="147" t="s">
        <v>81</v>
      </c>
      <c r="AY544" s="17" t="s">
        <v>165</v>
      </c>
      <c r="BE544" s="148">
        <f>IF(N544="základní",J544,0)</f>
        <v>0</v>
      </c>
      <c r="BF544" s="148">
        <f>IF(N544="snížená",J544,0)</f>
        <v>0</v>
      </c>
      <c r="BG544" s="148">
        <f>IF(N544="zákl. přenesená",J544,0)</f>
        <v>0</v>
      </c>
      <c r="BH544" s="148">
        <f>IF(N544="sníž. přenesená",J544,0)</f>
        <v>0</v>
      </c>
      <c r="BI544" s="148">
        <f>IF(N544="nulová",J544,0)</f>
        <v>0</v>
      </c>
      <c r="BJ544" s="17" t="s">
        <v>81</v>
      </c>
      <c r="BK544" s="148">
        <f>ROUND(I544*H544,2)</f>
        <v>0</v>
      </c>
      <c r="BL544" s="17" t="s">
        <v>1788</v>
      </c>
      <c r="BM544" s="147" t="s">
        <v>1804</v>
      </c>
    </row>
    <row r="545" spans="2:65" s="1" customFormat="1" x14ac:dyDescent="0.2">
      <c r="B545" s="32"/>
      <c r="D545" s="149" t="s">
        <v>174</v>
      </c>
      <c r="F545" s="150" t="s">
        <v>1803</v>
      </c>
      <c r="I545" s="151"/>
      <c r="L545" s="32"/>
      <c r="M545" s="152"/>
      <c r="T545" s="56"/>
      <c r="AT545" s="17" t="s">
        <v>174</v>
      </c>
      <c r="AU545" s="17" t="s">
        <v>81</v>
      </c>
    </row>
    <row r="546" spans="2:65" s="1" customFormat="1" ht="21.75" customHeight="1" x14ac:dyDescent="0.2">
      <c r="B546" s="32"/>
      <c r="C546" s="136" t="s">
        <v>1805</v>
      </c>
      <c r="D546" s="136" t="s">
        <v>167</v>
      </c>
      <c r="E546" s="137" t="s">
        <v>1806</v>
      </c>
      <c r="F546" s="138" t="s">
        <v>1807</v>
      </c>
      <c r="G546" s="139" t="s">
        <v>1787</v>
      </c>
      <c r="H546" s="140">
        <v>1</v>
      </c>
      <c r="I546" s="141"/>
      <c r="J546" s="142">
        <f>ROUND(I546*H546,2)</f>
        <v>0</v>
      </c>
      <c r="K546" s="138" t="s">
        <v>1</v>
      </c>
      <c r="L546" s="32"/>
      <c r="M546" s="143" t="s">
        <v>1</v>
      </c>
      <c r="N546" s="144" t="s">
        <v>38</v>
      </c>
      <c r="P546" s="145">
        <f>O546*H546</f>
        <v>0</v>
      </c>
      <c r="Q546" s="145">
        <v>0</v>
      </c>
      <c r="R546" s="145">
        <f>Q546*H546</f>
        <v>0</v>
      </c>
      <c r="S546" s="145">
        <v>0</v>
      </c>
      <c r="T546" s="146">
        <f>S546*H546</f>
        <v>0</v>
      </c>
      <c r="AR546" s="147" t="s">
        <v>1788</v>
      </c>
      <c r="AT546" s="147" t="s">
        <v>167</v>
      </c>
      <c r="AU546" s="147" t="s">
        <v>81</v>
      </c>
      <c r="AY546" s="17" t="s">
        <v>165</v>
      </c>
      <c r="BE546" s="148">
        <f>IF(N546="základní",J546,0)</f>
        <v>0</v>
      </c>
      <c r="BF546" s="148">
        <f>IF(N546="snížená",J546,0)</f>
        <v>0</v>
      </c>
      <c r="BG546" s="148">
        <f>IF(N546="zákl. přenesená",J546,0)</f>
        <v>0</v>
      </c>
      <c r="BH546" s="148">
        <f>IF(N546="sníž. přenesená",J546,0)</f>
        <v>0</v>
      </c>
      <c r="BI546" s="148">
        <f>IF(N546="nulová",J546,0)</f>
        <v>0</v>
      </c>
      <c r="BJ546" s="17" t="s">
        <v>81</v>
      </c>
      <c r="BK546" s="148">
        <f>ROUND(I546*H546,2)</f>
        <v>0</v>
      </c>
      <c r="BL546" s="17" t="s">
        <v>1788</v>
      </c>
      <c r="BM546" s="147" t="s">
        <v>1808</v>
      </c>
    </row>
    <row r="547" spans="2:65" s="1" customFormat="1" x14ac:dyDescent="0.2">
      <c r="B547" s="32"/>
      <c r="D547" s="149" t="s">
        <v>174</v>
      </c>
      <c r="F547" s="150" t="s">
        <v>1807</v>
      </c>
      <c r="I547" s="151"/>
      <c r="L547" s="32"/>
      <c r="M547" s="152"/>
      <c r="T547" s="56"/>
      <c r="AT547" s="17" t="s">
        <v>174</v>
      </c>
      <c r="AU547" s="17" t="s">
        <v>81</v>
      </c>
    </row>
    <row r="548" spans="2:65" s="1" customFormat="1" ht="16.5" customHeight="1" x14ac:dyDescent="0.2">
      <c r="B548" s="32"/>
      <c r="C548" s="136" t="s">
        <v>1809</v>
      </c>
      <c r="D548" s="136" t="s">
        <v>167</v>
      </c>
      <c r="E548" s="137" t="s">
        <v>1810</v>
      </c>
      <c r="F548" s="138" t="s">
        <v>1811</v>
      </c>
      <c r="G548" s="139" t="s">
        <v>1787</v>
      </c>
      <c r="H548" s="140">
        <v>1</v>
      </c>
      <c r="I548" s="141"/>
      <c r="J548" s="142">
        <f>ROUND(I548*H548,2)</f>
        <v>0</v>
      </c>
      <c r="K548" s="138" t="s">
        <v>1</v>
      </c>
      <c r="L548" s="32"/>
      <c r="M548" s="143" t="s">
        <v>1</v>
      </c>
      <c r="N548" s="144" t="s">
        <v>38</v>
      </c>
      <c r="P548" s="145">
        <f>O548*H548</f>
        <v>0</v>
      </c>
      <c r="Q548" s="145">
        <v>0</v>
      </c>
      <c r="R548" s="145">
        <f>Q548*H548</f>
        <v>0</v>
      </c>
      <c r="S548" s="145">
        <v>0</v>
      </c>
      <c r="T548" s="146">
        <f>S548*H548</f>
        <v>0</v>
      </c>
      <c r="AR548" s="147" t="s">
        <v>1788</v>
      </c>
      <c r="AT548" s="147" t="s">
        <v>167</v>
      </c>
      <c r="AU548" s="147" t="s">
        <v>81</v>
      </c>
      <c r="AY548" s="17" t="s">
        <v>165</v>
      </c>
      <c r="BE548" s="148">
        <f>IF(N548="základní",J548,0)</f>
        <v>0</v>
      </c>
      <c r="BF548" s="148">
        <f>IF(N548="snížená",J548,0)</f>
        <v>0</v>
      </c>
      <c r="BG548" s="148">
        <f>IF(N548="zákl. přenesená",J548,0)</f>
        <v>0</v>
      </c>
      <c r="BH548" s="148">
        <f>IF(N548="sníž. přenesená",J548,0)</f>
        <v>0</v>
      </c>
      <c r="BI548" s="148">
        <f>IF(N548="nulová",J548,0)</f>
        <v>0</v>
      </c>
      <c r="BJ548" s="17" t="s">
        <v>81</v>
      </c>
      <c r="BK548" s="148">
        <f>ROUND(I548*H548,2)</f>
        <v>0</v>
      </c>
      <c r="BL548" s="17" t="s">
        <v>1788</v>
      </c>
      <c r="BM548" s="147" t="s">
        <v>1812</v>
      </c>
    </row>
    <row r="549" spans="2:65" s="1" customFormat="1" x14ac:dyDescent="0.2">
      <c r="B549" s="32"/>
      <c r="D549" s="149" t="s">
        <v>174</v>
      </c>
      <c r="F549" s="150" t="s">
        <v>1811</v>
      </c>
      <c r="I549" s="151"/>
      <c r="L549" s="32"/>
      <c r="M549" s="152"/>
      <c r="T549" s="56"/>
      <c r="AT549" s="17" t="s">
        <v>174</v>
      </c>
      <c r="AU549" s="17" t="s">
        <v>81</v>
      </c>
    </row>
    <row r="550" spans="2:65" s="1" customFormat="1" ht="16.5" customHeight="1" x14ac:dyDescent="0.2">
      <c r="B550" s="32"/>
      <c r="C550" s="136" t="s">
        <v>1813</v>
      </c>
      <c r="D550" s="136" t="s">
        <v>167</v>
      </c>
      <c r="E550" s="137" t="s">
        <v>1814</v>
      </c>
      <c r="F550" s="138" t="s">
        <v>1815</v>
      </c>
      <c r="G550" s="139" t="s">
        <v>1787</v>
      </c>
      <c r="H550" s="140">
        <v>1</v>
      </c>
      <c r="I550" s="141"/>
      <c r="J550" s="142">
        <f>ROUND(I550*H550,2)</f>
        <v>0</v>
      </c>
      <c r="K550" s="138" t="s">
        <v>1</v>
      </c>
      <c r="L550" s="32"/>
      <c r="M550" s="143" t="s">
        <v>1</v>
      </c>
      <c r="N550" s="144" t="s">
        <v>38</v>
      </c>
      <c r="P550" s="145">
        <f>O550*H550</f>
        <v>0</v>
      </c>
      <c r="Q550" s="145">
        <v>0</v>
      </c>
      <c r="R550" s="145">
        <f>Q550*H550</f>
        <v>0</v>
      </c>
      <c r="S550" s="145">
        <v>0</v>
      </c>
      <c r="T550" s="146">
        <f>S550*H550</f>
        <v>0</v>
      </c>
      <c r="AR550" s="147" t="s">
        <v>1788</v>
      </c>
      <c r="AT550" s="147" t="s">
        <v>167</v>
      </c>
      <c r="AU550" s="147" t="s">
        <v>81</v>
      </c>
      <c r="AY550" s="17" t="s">
        <v>165</v>
      </c>
      <c r="BE550" s="148">
        <f>IF(N550="základní",J550,0)</f>
        <v>0</v>
      </c>
      <c r="BF550" s="148">
        <f>IF(N550="snížená",J550,0)</f>
        <v>0</v>
      </c>
      <c r="BG550" s="148">
        <f>IF(N550="zákl. přenesená",J550,0)</f>
        <v>0</v>
      </c>
      <c r="BH550" s="148">
        <f>IF(N550="sníž. přenesená",J550,0)</f>
        <v>0</v>
      </c>
      <c r="BI550" s="148">
        <f>IF(N550="nulová",J550,0)</f>
        <v>0</v>
      </c>
      <c r="BJ550" s="17" t="s">
        <v>81</v>
      </c>
      <c r="BK550" s="148">
        <f>ROUND(I550*H550,2)</f>
        <v>0</v>
      </c>
      <c r="BL550" s="17" t="s">
        <v>1788</v>
      </c>
      <c r="BM550" s="147" t="s">
        <v>1816</v>
      </c>
    </row>
    <row r="551" spans="2:65" s="1" customFormat="1" x14ac:dyDescent="0.2">
      <c r="B551" s="32"/>
      <c r="D551" s="149" t="s">
        <v>174</v>
      </c>
      <c r="F551" s="150" t="s">
        <v>1815</v>
      </c>
      <c r="I551" s="151"/>
      <c r="L551" s="32"/>
      <c r="M551" s="152"/>
      <c r="T551" s="56"/>
      <c r="AT551" s="17" t="s">
        <v>174</v>
      </c>
      <c r="AU551" s="17" t="s">
        <v>81</v>
      </c>
    </row>
    <row r="552" spans="2:65" s="1" customFormat="1" ht="16.5" customHeight="1" x14ac:dyDescent="0.2">
      <c r="B552" s="32"/>
      <c r="C552" s="136" t="s">
        <v>1817</v>
      </c>
      <c r="D552" s="136" t="s">
        <v>167</v>
      </c>
      <c r="E552" s="137" t="s">
        <v>1818</v>
      </c>
      <c r="F552" s="138" t="s">
        <v>1819</v>
      </c>
      <c r="G552" s="139" t="s">
        <v>1787</v>
      </c>
      <c r="H552" s="140">
        <v>1</v>
      </c>
      <c r="I552" s="141"/>
      <c r="J552" s="142">
        <f>ROUND(I552*H552,2)</f>
        <v>0</v>
      </c>
      <c r="K552" s="138" t="s">
        <v>1</v>
      </c>
      <c r="L552" s="32"/>
      <c r="M552" s="143" t="s">
        <v>1</v>
      </c>
      <c r="N552" s="144" t="s">
        <v>38</v>
      </c>
      <c r="P552" s="145">
        <f>O552*H552</f>
        <v>0</v>
      </c>
      <c r="Q552" s="145">
        <v>0</v>
      </c>
      <c r="R552" s="145">
        <f>Q552*H552</f>
        <v>0</v>
      </c>
      <c r="S552" s="145">
        <v>0</v>
      </c>
      <c r="T552" s="146">
        <f>S552*H552</f>
        <v>0</v>
      </c>
      <c r="AR552" s="147" t="s">
        <v>1788</v>
      </c>
      <c r="AT552" s="147" t="s">
        <v>167</v>
      </c>
      <c r="AU552" s="147" t="s">
        <v>81</v>
      </c>
      <c r="AY552" s="17" t="s">
        <v>165</v>
      </c>
      <c r="BE552" s="148">
        <f>IF(N552="základní",J552,0)</f>
        <v>0</v>
      </c>
      <c r="BF552" s="148">
        <f>IF(N552="snížená",J552,0)</f>
        <v>0</v>
      </c>
      <c r="BG552" s="148">
        <f>IF(N552="zákl. přenesená",J552,0)</f>
        <v>0</v>
      </c>
      <c r="BH552" s="148">
        <f>IF(N552="sníž. přenesená",J552,0)</f>
        <v>0</v>
      </c>
      <c r="BI552" s="148">
        <f>IF(N552="nulová",J552,0)</f>
        <v>0</v>
      </c>
      <c r="BJ552" s="17" t="s">
        <v>81</v>
      </c>
      <c r="BK552" s="148">
        <f>ROUND(I552*H552,2)</f>
        <v>0</v>
      </c>
      <c r="BL552" s="17" t="s">
        <v>1788</v>
      </c>
      <c r="BM552" s="147" t="s">
        <v>1820</v>
      </c>
    </row>
    <row r="553" spans="2:65" s="1" customFormat="1" x14ac:dyDescent="0.2">
      <c r="B553" s="32"/>
      <c r="D553" s="149" t="s">
        <v>174</v>
      </c>
      <c r="F553" s="150" t="s">
        <v>1819</v>
      </c>
      <c r="I553" s="151"/>
      <c r="L553" s="32"/>
      <c r="M553" s="152"/>
      <c r="T553" s="56"/>
      <c r="AT553" s="17" t="s">
        <v>174</v>
      </c>
      <c r="AU553" s="17" t="s">
        <v>81</v>
      </c>
    </row>
    <row r="554" spans="2:65" s="15" customFormat="1" x14ac:dyDescent="0.2">
      <c r="B554" s="184"/>
      <c r="D554" s="149" t="s">
        <v>176</v>
      </c>
      <c r="E554" s="185" t="s">
        <v>1</v>
      </c>
      <c r="F554" s="186" t="s">
        <v>1821</v>
      </c>
      <c r="H554" s="185" t="s">
        <v>1</v>
      </c>
      <c r="I554" s="187"/>
      <c r="L554" s="184"/>
      <c r="M554" s="188"/>
      <c r="T554" s="189"/>
      <c r="AT554" s="185" t="s">
        <v>176</v>
      </c>
      <c r="AU554" s="185" t="s">
        <v>81</v>
      </c>
      <c r="AV554" s="15" t="s">
        <v>81</v>
      </c>
      <c r="AW554" s="15" t="s">
        <v>30</v>
      </c>
      <c r="AX554" s="15" t="s">
        <v>73</v>
      </c>
      <c r="AY554" s="185" t="s">
        <v>165</v>
      </c>
    </row>
    <row r="555" spans="2:65" s="12" customFormat="1" x14ac:dyDescent="0.2">
      <c r="B555" s="153"/>
      <c r="D555" s="149" t="s">
        <v>176</v>
      </c>
      <c r="E555" s="154" t="s">
        <v>1</v>
      </c>
      <c r="F555" s="155" t="s">
        <v>81</v>
      </c>
      <c r="H555" s="156">
        <v>1</v>
      </c>
      <c r="I555" s="157"/>
      <c r="L555" s="153"/>
      <c r="M555" s="158"/>
      <c r="T555" s="159"/>
      <c r="AT555" s="154" t="s">
        <v>176</v>
      </c>
      <c r="AU555" s="154" t="s">
        <v>81</v>
      </c>
      <c r="AV555" s="12" t="s">
        <v>83</v>
      </c>
      <c r="AW555" s="12" t="s">
        <v>30</v>
      </c>
      <c r="AX555" s="12" t="s">
        <v>81</v>
      </c>
      <c r="AY555" s="154" t="s">
        <v>165</v>
      </c>
    </row>
    <row r="556" spans="2:65" s="1" customFormat="1" ht="16.5" customHeight="1" x14ac:dyDescent="0.2">
      <c r="B556" s="32"/>
      <c r="C556" s="136" t="s">
        <v>1822</v>
      </c>
      <c r="D556" s="136" t="s">
        <v>167</v>
      </c>
      <c r="E556" s="137" t="s">
        <v>1823</v>
      </c>
      <c r="F556" s="138" t="s">
        <v>1824</v>
      </c>
      <c r="G556" s="139" t="s">
        <v>1787</v>
      </c>
      <c r="H556" s="140">
        <v>1</v>
      </c>
      <c r="I556" s="141"/>
      <c r="J556" s="142">
        <f>ROUND(I556*H556,2)</f>
        <v>0</v>
      </c>
      <c r="K556" s="138" t="s">
        <v>1</v>
      </c>
      <c r="L556" s="32"/>
      <c r="M556" s="143" t="s">
        <v>1</v>
      </c>
      <c r="N556" s="144" t="s">
        <v>38</v>
      </c>
      <c r="P556" s="145">
        <f>O556*H556</f>
        <v>0</v>
      </c>
      <c r="Q556" s="145">
        <v>0</v>
      </c>
      <c r="R556" s="145">
        <f>Q556*H556</f>
        <v>0</v>
      </c>
      <c r="S556" s="145">
        <v>0</v>
      </c>
      <c r="T556" s="146">
        <f>S556*H556</f>
        <v>0</v>
      </c>
      <c r="AR556" s="147" t="s">
        <v>1788</v>
      </c>
      <c r="AT556" s="147" t="s">
        <v>167</v>
      </c>
      <c r="AU556" s="147" t="s">
        <v>81</v>
      </c>
      <c r="AY556" s="17" t="s">
        <v>165</v>
      </c>
      <c r="BE556" s="148">
        <f>IF(N556="základní",J556,0)</f>
        <v>0</v>
      </c>
      <c r="BF556" s="148">
        <f>IF(N556="snížená",J556,0)</f>
        <v>0</v>
      </c>
      <c r="BG556" s="148">
        <f>IF(N556="zákl. přenesená",J556,0)</f>
        <v>0</v>
      </c>
      <c r="BH556" s="148">
        <f>IF(N556="sníž. přenesená",J556,0)</f>
        <v>0</v>
      </c>
      <c r="BI556" s="148">
        <f>IF(N556="nulová",J556,0)</f>
        <v>0</v>
      </c>
      <c r="BJ556" s="17" t="s">
        <v>81</v>
      </c>
      <c r="BK556" s="148">
        <f>ROUND(I556*H556,2)</f>
        <v>0</v>
      </c>
      <c r="BL556" s="17" t="s">
        <v>1788</v>
      </c>
      <c r="BM556" s="147" t="s">
        <v>1825</v>
      </c>
    </row>
    <row r="557" spans="2:65" s="1" customFormat="1" x14ac:dyDescent="0.2">
      <c r="B557" s="32"/>
      <c r="D557" s="149" t="s">
        <v>174</v>
      </c>
      <c r="F557" s="150" t="s">
        <v>1824</v>
      </c>
      <c r="I557" s="151"/>
      <c r="L557" s="32"/>
      <c r="M557" s="152"/>
      <c r="T557" s="56"/>
      <c r="AT557" s="17" t="s">
        <v>174</v>
      </c>
      <c r="AU557" s="17" t="s">
        <v>81</v>
      </c>
    </row>
    <row r="558" spans="2:65" s="15" customFormat="1" ht="22.5" x14ac:dyDescent="0.2">
      <c r="B558" s="184"/>
      <c r="D558" s="149" t="s">
        <v>176</v>
      </c>
      <c r="E558" s="185" t="s">
        <v>1</v>
      </c>
      <c r="F558" s="186" t="s">
        <v>1826</v>
      </c>
      <c r="H558" s="185" t="s">
        <v>1</v>
      </c>
      <c r="I558" s="187"/>
      <c r="L558" s="184"/>
      <c r="M558" s="188"/>
      <c r="T558" s="189"/>
      <c r="AT558" s="185" t="s">
        <v>176</v>
      </c>
      <c r="AU558" s="185" t="s">
        <v>81</v>
      </c>
      <c r="AV558" s="15" t="s">
        <v>81</v>
      </c>
      <c r="AW558" s="15" t="s">
        <v>30</v>
      </c>
      <c r="AX558" s="15" t="s">
        <v>73</v>
      </c>
      <c r="AY558" s="185" t="s">
        <v>165</v>
      </c>
    </row>
    <row r="559" spans="2:65" s="12" customFormat="1" x14ac:dyDescent="0.2">
      <c r="B559" s="153"/>
      <c r="D559" s="149" t="s">
        <v>176</v>
      </c>
      <c r="E559" s="154" t="s">
        <v>1</v>
      </c>
      <c r="F559" s="155" t="s">
        <v>81</v>
      </c>
      <c r="H559" s="156">
        <v>1</v>
      </c>
      <c r="I559" s="157"/>
      <c r="L559" s="153"/>
      <c r="M559" s="158"/>
      <c r="T559" s="159"/>
      <c r="AT559" s="154" t="s">
        <v>176</v>
      </c>
      <c r="AU559" s="154" t="s">
        <v>81</v>
      </c>
      <c r="AV559" s="12" t="s">
        <v>83</v>
      </c>
      <c r="AW559" s="12" t="s">
        <v>30</v>
      </c>
      <c r="AX559" s="12" t="s">
        <v>81</v>
      </c>
      <c r="AY559" s="154" t="s">
        <v>165</v>
      </c>
    </row>
    <row r="560" spans="2:65" s="1" customFormat="1" ht="16.5" customHeight="1" x14ac:dyDescent="0.2">
      <c r="B560" s="32"/>
      <c r="C560" s="136" t="s">
        <v>1827</v>
      </c>
      <c r="D560" s="136" t="s">
        <v>167</v>
      </c>
      <c r="E560" s="137" t="s">
        <v>1828</v>
      </c>
      <c r="F560" s="138" t="s">
        <v>1829</v>
      </c>
      <c r="G560" s="139" t="s">
        <v>1787</v>
      </c>
      <c r="H560" s="140">
        <v>1</v>
      </c>
      <c r="I560" s="141"/>
      <c r="J560" s="142">
        <f>ROUND(I560*H560,2)</f>
        <v>0</v>
      </c>
      <c r="K560" s="138" t="s">
        <v>1</v>
      </c>
      <c r="L560" s="32"/>
      <c r="M560" s="143" t="s">
        <v>1</v>
      </c>
      <c r="N560" s="144" t="s">
        <v>38</v>
      </c>
      <c r="P560" s="145">
        <f>O560*H560</f>
        <v>0</v>
      </c>
      <c r="Q560" s="145">
        <v>0</v>
      </c>
      <c r="R560" s="145">
        <f>Q560*H560</f>
        <v>0</v>
      </c>
      <c r="S560" s="145">
        <v>0</v>
      </c>
      <c r="T560" s="146">
        <f>S560*H560</f>
        <v>0</v>
      </c>
      <c r="AR560" s="147" t="s">
        <v>1788</v>
      </c>
      <c r="AT560" s="147" t="s">
        <v>167</v>
      </c>
      <c r="AU560" s="147" t="s">
        <v>81</v>
      </c>
      <c r="AY560" s="17" t="s">
        <v>165</v>
      </c>
      <c r="BE560" s="148">
        <f>IF(N560="základní",J560,0)</f>
        <v>0</v>
      </c>
      <c r="BF560" s="148">
        <f>IF(N560="snížená",J560,0)</f>
        <v>0</v>
      </c>
      <c r="BG560" s="148">
        <f>IF(N560="zákl. přenesená",J560,0)</f>
        <v>0</v>
      </c>
      <c r="BH560" s="148">
        <f>IF(N560="sníž. přenesená",J560,0)</f>
        <v>0</v>
      </c>
      <c r="BI560" s="148">
        <f>IF(N560="nulová",J560,0)</f>
        <v>0</v>
      </c>
      <c r="BJ560" s="17" t="s">
        <v>81</v>
      </c>
      <c r="BK560" s="148">
        <f>ROUND(I560*H560,2)</f>
        <v>0</v>
      </c>
      <c r="BL560" s="17" t="s">
        <v>1788</v>
      </c>
      <c r="BM560" s="147" t="s">
        <v>1830</v>
      </c>
    </row>
    <row r="561" spans="2:65" s="1" customFormat="1" x14ac:dyDescent="0.2">
      <c r="B561" s="32"/>
      <c r="D561" s="149" t="s">
        <v>174</v>
      </c>
      <c r="F561" s="150" t="s">
        <v>1829</v>
      </c>
      <c r="I561" s="151"/>
      <c r="L561" s="32"/>
      <c r="M561" s="152"/>
      <c r="T561" s="56"/>
      <c r="AT561" s="17" t="s">
        <v>174</v>
      </c>
      <c r="AU561" s="17" t="s">
        <v>81</v>
      </c>
    </row>
    <row r="562" spans="2:65" s="1" customFormat="1" ht="16.5" customHeight="1" x14ac:dyDescent="0.2">
      <c r="B562" s="32"/>
      <c r="C562" s="136" t="s">
        <v>1831</v>
      </c>
      <c r="D562" s="136" t="s">
        <v>167</v>
      </c>
      <c r="E562" s="137" t="s">
        <v>1832</v>
      </c>
      <c r="F562" s="138" t="s">
        <v>1833</v>
      </c>
      <c r="G562" s="139" t="s">
        <v>1787</v>
      </c>
      <c r="H562" s="140">
        <v>1</v>
      </c>
      <c r="I562" s="141"/>
      <c r="J562" s="142">
        <f>ROUND(I562*H562,2)</f>
        <v>0</v>
      </c>
      <c r="K562" s="138" t="s">
        <v>1</v>
      </c>
      <c r="L562" s="32"/>
      <c r="M562" s="143" t="s">
        <v>1</v>
      </c>
      <c r="N562" s="144" t="s">
        <v>38</v>
      </c>
      <c r="P562" s="145">
        <f>O562*H562</f>
        <v>0</v>
      </c>
      <c r="Q562" s="145">
        <v>0</v>
      </c>
      <c r="R562" s="145">
        <f>Q562*H562</f>
        <v>0</v>
      </c>
      <c r="S562" s="145">
        <v>0</v>
      </c>
      <c r="T562" s="146">
        <f>S562*H562</f>
        <v>0</v>
      </c>
      <c r="AR562" s="147" t="s">
        <v>1788</v>
      </c>
      <c r="AT562" s="147" t="s">
        <v>167</v>
      </c>
      <c r="AU562" s="147" t="s">
        <v>81</v>
      </c>
      <c r="AY562" s="17" t="s">
        <v>165</v>
      </c>
      <c r="BE562" s="148">
        <f>IF(N562="základní",J562,0)</f>
        <v>0</v>
      </c>
      <c r="BF562" s="148">
        <f>IF(N562="snížená",J562,0)</f>
        <v>0</v>
      </c>
      <c r="BG562" s="148">
        <f>IF(N562="zákl. přenesená",J562,0)</f>
        <v>0</v>
      </c>
      <c r="BH562" s="148">
        <f>IF(N562="sníž. přenesená",J562,0)</f>
        <v>0</v>
      </c>
      <c r="BI562" s="148">
        <f>IF(N562="nulová",J562,0)</f>
        <v>0</v>
      </c>
      <c r="BJ562" s="17" t="s">
        <v>81</v>
      </c>
      <c r="BK562" s="148">
        <f>ROUND(I562*H562,2)</f>
        <v>0</v>
      </c>
      <c r="BL562" s="17" t="s">
        <v>1788</v>
      </c>
      <c r="BM562" s="147" t="s">
        <v>1834</v>
      </c>
    </row>
    <row r="563" spans="2:65" s="1" customFormat="1" x14ac:dyDescent="0.2">
      <c r="B563" s="32"/>
      <c r="D563" s="149" t="s">
        <v>174</v>
      </c>
      <c r="F563" s="150" t="s">
        <v>1833</v>
      </c>
      <c r="I563" s="151"/>
      <c r="L563" s="32"/>
      <c r="M563" s="152"/>
      <c r="T563" s="56"/>
      <c r="AT563" s="17" t="s">
        <v>174</v>
      </c>
      <c r="AU563" s="17" t="s">
        <v>81</v>
      </c>
    </row>
    <row r="564" spans="2:65" s="1" customFormat="1" ht="16.5" customHeight="1" x14ac:dyDescent="0.2">
      <c r="B564" s="32"/>
      <c r="C564" s="136" t="s">
        <v>1835</v>
      </c>
      <c r="D564" s="136" t="s">
        <v>167</v>
      </c>
      <c r="E564" s="137" t="s">
        <v>1836</v>
      </c>
      <c r="F564" s="138" t="s">
        <v>1837</v>
      </c>
      <c r="G564" s="139" t="s">
        <v>1787</v>
      </c>
      <c r="H564" s="140">
        <v>1</v>
      </c>
      <c r="I564" s="141"/>
      <c r="J564" s="142">
        <f>ROUND(I564*H564,2)</f>
        <v>0</v>
      </c>
      <c r="K564" s="138" t="s">
        <v>1</v>
      </c>
      <c r="L564" s="32"/>
      <c r="M564" s="143" t="s">
        <v>1</v>
      </c>
      <c r="N564" s="144" t="s">
        <v>38</v>
      </c>
      <c r="P564" s="145">
        <f>O564*H564</f>
        <v>0</v>
      </c>
      <c r="Q564" s="145">
        <v>0</v>
      </c>
      <c r="R564" s="145">
        <f>Q564*H564</f>
        <v>0</v>
      </c>
      <c r="S564" s="145">
        <v>0</v>
      </c>
      <c r="T564" s="146">
        <f>S564*H564</f>
        <v>0</v>
      </c>
      <c r="AR564" s="147" t="s">
        <v>1788</v>
      </c>
      <c r="AT564" s="147" t="s">
        <v>167</v>
      </c>
      <c r="AU564" s="147" t="s">
        <v>81</v>
      </c>
      <c r="AY564" s="17" t="s">
        <v>165</v>
      </c>
      <c r="BE564" s="148">
        <f>IF(N564="základní",J564,0)</f>
        <v>0</v>
      </c>
      <c r="BF564" s="148">
        <f>IF(N564="snížená",J564,0)</f>
        <v>0</v>
      </c>
      <c r="BG564" s="148">
        <f>IF(N564="zákl. přenesená",J564,0)</f>
        <v>0</v>
      </c>
      <c r="BH564" s="148">
        <f>IF(N564="sníž. přenesená",J564,0)</f>
        <v>0</v>
      </c>
      <c r="BI564" s="148">
        <f>IF(N564="nulová",J564,0)</f>
        <v>0</v>
      </c>
      <c r="BJ564" s="17" t="s">
        <v>81</v>
      </c>
      <c r="BK564" s="148">
        <f>ROUND(I564*H564,2)</f>
        <v>0</v>
      </c>
      <c r="BL564" s="17" t="s">
        <v>1788</v>
      </c>
      <c r="BM564" s="147" t="s">
        <v>1838</v>
      </c>
    </row>
    <row r="565" spans="2:65" s="1" customFormat="1" x14ac:dyDescent="0.2">
      <c r="B565" s="32"/>
      <c r="D565" s="149" t="s">
        <v>174</v>
      </c>
      <c r="F565" s="150" t="s">
        <v>1837</v>
      </c>
      <c r="I565" s="151"/>
      <c r="L565" s="32"/>
      <c r="M565" s="152"/>
      <c r="T565" s="56"/>
      <c r="AT565" s="17" t="s">
        <v>174</v>
      </c>
      <c r="AU565" s="17" t="s">
        <v>81</v>
      </c>
    </row>
    <row r="566" spans="2:65" s="1" customFormat="1" ht="16.5" customHeight="1" x14ac:dyDescent="0.2">
      <c r="B566" s="32"/>
      <c r="C566" s="136" t="s">
        <v>1839</v>
      </c>
      <c r="D566" s="136" t="s">
        <v>167</v>
      </c>
      <c r="E566" s="137" t="s">
        <v>1840</v>
      </c>
      <c r="F566" s="138" t="s">
        <v>1841</v>
      </c>
      <c r="G566" s="139" t="s">
        <v>1787</v>
      </c>
      <c r="H566" s="140">
        <v>1</v>
      </c>
      <c r="I566" s="141"/>
      <c r="J566" s="142">
        <f>ROUND(I566*H566,2)</f>
        <v>0</v>
      </c>
      <c r="K566" s="138" t="s">
        <v>1</v>
      </c>
      <c r="L566" s="32"/>
      <c r="M566" s="143" t="s">
        <v>1</v>
      </c>
      <c r="N566" s="144" t="s">
        <v>38</v>
      </c>
      <c r="P566" s="145">
        <f>O566*H566</f>
        <v>0</v>
      </c>
      <c r="Q566" s="145">
        <v>0</v>
      </c>
      <c r="R566" s="145">
        <f>Q566*H566</f>
        <v>0</v>
      </c>
      <c r="S566" s="145">
        <v>0</v>
      </c>
      <c r="T566" s="146">
        <f>S566*H566</f>
        <v>0</v>
      </c>
      <c r="AR566" s="147" t="s">
        <v>1788</v>
      </c>
      <c r="AT566" s="147" t="s">
        <v>167</v>
      </c>
      <c r="AU566" s="147" t="s">
        <v>81</v>
      </c>
      <c r="AY566" s="17" t="s">
        <v>165</v>
      </c>
      <c r="BE566" s="148">
        <f>IF(N566="základní",J566,0)</f>
        <v>0</v>
      </c>
      <c r="BF566" s="148">
        <f>IF(N566="snížená",J566,0)</f>
        <v>0</v>
      </c>
      <c r="BG566" s="148">
        <f>IF(N566="zákl. přenesená",J566,0)</f>
        <v>0</v>
      </c>
      <c r="BH566" s="148">
        <f>IF(N566="sníž. přenesená",J566,0)</f>
        <v>0</v>
      </c>
      <c r="BI566" s="148">
        <f>IF(N566="nulová",J566,0)</f>
        <v>0</v>
      </c>
      <c r="BJ566" s="17" t="s">
        <v>81</v>
      </c>
      <c r="BK566" s="148">
        <f>ROUND(I566*H566,2)</f>
        <v>0</v>
      </c>
      <c r="BL566" s="17" t="s">
        <v>1788</v>
      </c>
      <c r="BM566" s="147" t="s">
        <v>1842</v>
      </c>
    </row>
    <row r="567" spans="2:65" s="1" customFormat="1" x14ac:dyDescent="0.2">
      <c r="B567" s="32"/>
      <c r="D567" s="149" t="s">
        <v>174</v>
      </c>
      <c r="F567" s="150" t="s">
        <v>1841</v>
      </c>
      <c r="I567" s="151"/>
      <c r="L567" s="32"/>
      <c r="M567" s="197"/>
      <c r="N567" s="198"/>
      <c r="O567" s="198"/>
      <c r="P567" s="198"/>
      <c r="Q567" s="198"/>
      <c r="R567" s="198"/>
      <c r="S567" s="198"/>
      <c r="T567" s="199"/>
      <c r="AT567" s="17" t="s">
        <v>174</v>
      </c>
      <c r="AU567" s="17" t="s">
        <v>81</v>
      </c>
    </row>
    <row r="568" spans="2:65" s="1" customFormat="1" ht="6.95" customHeight="1" x14ac:dyDescent="0.2">
      <c r="B568" s="44"/>
      <c r="C568" s="45"/>
      <c r="D568" s="45"/>
      <c r="E568" s="45"/>
      <c r="F568" s="45"/>
      <c r="G568" s="45"/>
      <c r="H568" s="45"/>
      <c r="I568" s="45"/>
      <c r="J568" s="45"/>
      <c r="K568" s="45"/>
      <c r="L568" s="32"/>
    </row>
  </sheetData>
  <sheetProtection algorithmName="SHA-512" hashValue="3BOw2sKnQfFBjhE+Ep7eXwuiykEA4a4LY4DT0i8CuFTorMaJ9RjWjM+VZ5V3zNYIEoPflIIwAjBENCpeUw8Xhw==" saltValue="6OGpnNftFtg3K2nslEF7RIX1c+M+7hxG1XgDEdJlyBQzX0ZbdxTDoV+B3Z52orwJyuxNIt7+Fy+Uk6bWeNaXBg==" spinCount="100000" sheet="1" objects="1" scenarios="1" formatColumns="0" formatRows="0" autoFilter="0"/>
  <autoFilter ref="C126:K567" xr:uid="{00000000-0009-0000-0000-000007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54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1843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1242</v>
      </c>
      <c r="L20" s="32"/>
    </row>
    <row r="21" spans="2:12" s="1" customFormat="1" ht="18" customHeight="1" x14ac:dyDescent="0.2">
      <c r="B21" s="32"/>
      <c r="E21" s="25" t="s">
        <v>1243</v>
      </c>
      <c r="I21" s="27" t="s">
        <v>26</v>
      </c>
      <c r="J21" s="25" t="s">
        <v>1244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ROUND(J127,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ROUND((SUM(BE127:BE547)),  2)</f>
        <v>0</v>
      </c>
      <c r="I33" s="96">
        <v>0.21</v>
      </c>
      <c r="J33" s="86">
        <f>ROUND(((SUM(BE127:BE547))*I33),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ROUND((SUM(BF127:BF547)),  2)</f>
        <v>0</v>
      </c>
      <c r="I34" s="96">
        <v>0.12</v>
      </c>
      <c r="J34" s="86">
        <f>ROUND(((SUM(BF127:BF547))*I34),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ROUND((SUM(BG127:BG547)),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ROUND((SUM(BH127:BH547)),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ROUND((SUM(BI127:BI547)),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01-20-02 - Železniční most v evid. km 12,684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Prodin a.s.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J127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J128</f>
        <v>0</v>
      </c>
      <c r="L97" s="108"/>
    </row>
    <row r="98" spans="2:12" s="9" customFormat="1" ht="19.899999999999999" customHeight="1" x14ac:dyDescent="0.2">
      <c r="B98" s="112"/>
      <c r="D98" s="113" t="s">
        <v>146</v>
      </c>
      <c r="E98" s="114"/>
      <c r="F98" s="114"/>
      <c r="G98" s="114"/>
      <c r="H98" s="114"/>
      <c r="I98" s="114"/>
      <c r="J98" s="115">
        <f>J129</f>
        <v>0</v>
      </c>
      <c r="L98" s="112"/>
    </row>
    <row r="99" spans="2:12" s="9" customFormat="1" ht="19.899999999999999" customHeight="1" x14ac:dyDescent="0.2">
      <c r="B99" s="112"/>
      <c r="D99" s="113" t="s">
        <v>1245</v>
      </c>
      <c r="E99" s="114"/>
      <c r="F99" s="114"/>
      <c r="G99" s="114"/>
      <c r="H99" s="114"/>
      <c r="I99" s="114"/>
      <c r="J99" s="115">
        <f>J194</f>
        <v>0</v>
      </c>
      <c r="L99" s="112"/>
    </row>
    <row r="100" spans="2:12" s="9" customFormat="1" ht="19.899999999999999" customHeight="1" x14ac:dyDescent="0.2">
      <c r="B100" s="112"/>
      <c r="D100" s="113" t="s">
        <v>1246</v>
      </c>
      <c r="E100" s="114"/>
      <c r="F100" s="114"/>
      <c r="G100" s="114"/>
      <c r="H100" s="114"/>
      <c r="I100" s="114"/>
      <c r="J100" s="115">
        <f>J242</f>
        <v>0</v>
      </c>
      <c r="L100" s="112"/>
    </row>
    <row r="101" spans="2:12" s="9" customFormat="1" ht="19.899999999999999" customHeight="1" x14ac:dyDescent="0.2">
      <c r="B101" s="112"/>
      <c r="D101" s="113" t="s">
        <v>1247</v>
      </c>
      <c r="E101" s="114"/>
      <c r="F101" s="114"/>
      <c r="G101" s="114"/>
      <c r="H101" s="114"/>
      <c r="I101" s="114"/>
      <c r="J101" s="115">
        <f>J265</f>
        <v>0</v>
      </c>
      <c r="L101" s="112"/>
    </row>
    <row r="102" spans="2:12" s="9" customFormat="1" ht="19.899999999999999" customHeight="1" x14ac:dyDescent="0.2">
      <c r="B102" s="112"/>
      <c r="D102" s="113" t="s">
        <v>1248</v>
      </c>
      <c r="E102" s="114"/>
      <c r="F102" s="114"/>
      <c r="G102" s="114"/>
      <c r="H102" s="114"/>
      <c r="I102" s="114"/>
      <c r="J102" s="115">
        <f>J293</f>
        <v>0</v>
      </c>
      <c r="L102" s="112"/>
    </row>
    <row r="103" spans="2:12" s="9" customFormat="1" ht="19.899999999999999" customHeight="1" x14ac:dyDescent="0.2">
      <c r="B103" s="112"/>
      <c r="D103" s="113" t="s">
        <v>148</v>
      </c>
      <c r="E103" s="114"/>
      <c r="F103" s="114"/>
      <c r="G103" s="114"/>
      <c r="H103" s="114"/>
      <c r="I103" s="114"/>
      <c r="J103" s="115">
        <f>J298</f>
        <v>0</v>
      </c>
      <c r="L103" s="112"/>
    </row>
    <row r="104" spans="2:12" s="9" customFormat="1" ht="19.899999999999999" customHeight="1" x14ac:dyDescent="0.2">
      <c r="B104" s="112"/>
      <c r="D104" s="113" t="s">
        <v>1249</v>
      </c>
      <c r="E104" s="114"/>
      <c r="F104" s="114"/>
      <c r="G104" s="114"/>
      <c r="H104" s="114"/>
      <c r="I104" s="114"/>
      <c r="J104" s="115">
        <f>J429</f>
        <v>0</v>
      </c>
      <c r="L104" s="112"/>
    </row>
    <row r="105" spans="2:12" s="8" customFormat="1" ht="24.95" customHeight="1" x14ac:dyDescent="0.2">
      <c r="B105" s="108"/>
      <c r="D105" s="109" t="s">
        <v>1250</v>
      </c>
      <c r="E105" s="110"/>
      <c r="F105" s="110"/>
      <c r="G105" s="110"/>
      <c r="H105" s="110"/>
      <c r="I105" s="110"/>
      <c r="J105" s="111">
        <f>J432</f>
        <v>0</v>
      </c>
      <c r="L105" s="108"/>
    </row>
    <row r="106" spans="2:12" s="9" customFormat="1" ht="19.899999999999999" customHeight="1" x14ac:dyDescent="0.2">
      <c r="B106" s="112"/>
      <c r="D106" s="113" t="s">
        <v>1251</v>
      </c>
      <c r="E106" s="114"/>
      <c r="F106" s="114"/>
      <c r="G106" s="114"/>
      <c r="H106" s="114"/>
      <c r="I106" s="114"/>
      <c r="J106" s="115">
        <f>J433</f>
        <v>0</v>
      </c>
      <c r="L106" s="112"/>
    </row>
    <row r="107" spans="2:12" s="8" customFormat="1" ht="24.95" customHeight="1" x14ac:dyDescent="0.2">
      <c r="B107" s="108"/>
      <c r="D107" s="109" t="s">
        <v>590</v>
      </c>
      <c r="E107" s="110"/>
      <c r="F107" s="110"/>
      <c r="G107" s="110"/>
      <c r="H107" s="110"/>
      <c r="I107" s="110"/>
      <c r="J107" s="111">
        <f>J515</f>
        <v>0</v>
      </c>
      <c r="L107" s="108"/>
    </row>
    <row r="108" spans="2:12" s="1" customFormat="1" ht="21.75" customHeight="1" x14ac:dyDescent="0.2">
      <c r="B108" s="32"/>
      <c r="L108" s="32"/>
    </row>
    <row r="109" spans="2:12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3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4.95" customHeight="1" x14ac:dyDescent="0.2">
      <c r="B114" s="32"/>
      <c r="C114" s="21" t="s">
        <v>150</v>
      </c>
      <c r="L114" s="32"/>
    </row>
    <row r="115" spans="2:63" s="1" customFormat="1" ht="6.95" customHeight="1" x14ac:dyDescent="0.2">
      <c r="B115" s="32"/>
      <c r="L115" s="32"/>
    </row>
    <row r="116" spans="2:63" s="1" customFormat="1" ht="12" customHeight="1" x14ac:dyDescent="0.2">
      <c r="B116" s="32"/>
      <c r="C116" s="27" t="s">
        <v>16</v>
      </c>
      <c r="L116" s="32"/>
    </row>
    <row r="117" spans="2:63" s="1" customFormat="1" ht="26.25" customHeight="1" x14ac:dyDescent="0.2">
      <c r="B117" s="32"/>
      <c r="E117" s="254" t="str">
        <f>E7</f>
        <v>Prostá rekonstrukce trati v úseku Chrastava - Hrádek nad Nisou (ÚOŽI)_24.02.2025_v.8</v>
      </c>
      <c r="F117" s="255"/>
      <c r="G117" s="255"/>
      <c r="H117" s="255"/>
      <c r="L117" s="32"/>
    </row>
    <row r="118" spans="2:63" s="1" customFormat="1" ht="12" customHeight="1" x14ac:dyDescent="0.2">
      <c r="B118" s="32"/>
      <c r="C118" s="27" t="s">
        <v>138</v>
      </c>
      <c r="L118" s="32"/>
    </row>
    <row r="119" spans="2:63" s="1" customFormat="1" ht="16.5" customHeight="1" x14ac:dyDescent="0.2">
      <c r="B119" s="32"/>
      <c r="E119" s="251" t="str">
        <f>E9</f>
        <v>SO 01-20-02 - Železniční most v evid. km 12,684</v>
      </c>
      <c r="F119" s="253"/>
      <c r="G119" s="253"/>
      <c r="H119" s="253"/>
      <c r="L119" s="32"/>
    </row>
    <row r="120" spans="2:63" s="1" customFormat="1" ht="6.95" customHeight="1" x14ac:dyDescent="0.2">
      <c r="B120" s="32"/>
      <c r="L120" s="32"/>
    </row>
    <row r="121" spans="2:63" s="1" customFormat="1" ht="12" customHeight="1" x14ac:dyDescent="0.2">
      <c r="B121" s="32"/>
      <c r="C121" s="27" t="s">
        <v>20</v>
      </c>
      <c r="F121" s="25" t="str">
        <f>F12</f>
        <v xml:space="preserve"> </v>
      </c>
      <c r="I121" s="27" t="s">
        <v>22</v>
      </c>
      <c r="J121" s="52" t="str">
        <f>IF(J12="","",J12)</f>
        <v>24. 1. 2025</v>
      </c>
      <c r="L121" s="32"/>
    </row>
    <row r="122" spans="2:63" s="1" customFormat="1" ht="6.95" customHeight="1" x14ac:dyDescent="0.2">
      <c r="B122" s="32"/>
      <c r="L122" s="32"/>
    </row>
    <row r="123" spans="2:63" s="1" customFormat="1" ht="15.2" customHeight="1" x14ac:dyDescent="0.2">
      <c r="B123" s="32"/>
      <c r="C123" s="27" t="s">
        <v>24</v>
      </c>
      <c r="F123" s="25" t="str">
        <f>E15</f>
        <v xml:space="preserve"> </v>
      </c>
      <c r="I123" s="27" t="s">
        <v>29</v>
      </c>
      <c r="J123" s="30" t="str">
        <f>E21</f>
        <v>Prodin a.s.</v>
      </c>
      <c r="L123" s="32"/>
    </row>
    <row r="124" spans="2:63" s="1" customFormat="1" ht="15.2" customHeight="1" x14ac:dyDescent="0.2">
      <c r="B124" s="32"/>
      <c r="C124" s="27" t="s">
        <v>27</v>
      </c>
      <c r="F124" s="25" t="str">
        <f>IF(E18="","",E18)</f>
        <v>Vyplň údaj</v>
      </c>
      <c r="I124" s="27" t="s">
        <v>31</v>
      </c>
      <c r="J124" s="30" t="str">
        <f>E24</f>
        <v xml:space="preserve"> </v>
      </c>
      <c r="L124" s="32"/>
    </row>
    <row r="125" spans="2:63" s="1" customFormat="1" ht="10.35" customHeight="1" x14ac:dyDescent="0.2">
      <c r="B125" s="32"/>
      <c r="L125" s="32"/>
    </row>
    <row r="126" spans="2:63" s="10" customFormat="1" ht="29.25" customHeight="1" x14ac:dyDescent="0.2">
      <c r="B126" s="116"/>
      <c r="C126" s="117" t="s">
        <v>151</v>
      </c>
      <c r="D126" s="118" t="s">
        <v>58</v>
      </c>
      <c r="E126" s="118" t="s">
        <v>54</v>
      </c>
      <c r="F126" s="118" t="s">
        <v>55</v>
      </c>
      <c r="G126" s="118" t="s">
        <v>152</v>
      </c>
      <c r="H126" s="118" t="s">
        <v>153</v>
      </c>
      <c r="I126" s="118" t="s">
        <v>154</v>
      </c>
      <c r="J126" s="118" t="s">
        <v>142</v>
      </c>
      <c r="K126" s="119" t="s">
        <v>155</v>
      </c>
      <c r="L126" s="116"/>
      <c r="M126" s="59" t="s">
        <v>1</v>
      </c>
      <c r="N126" s="60" t="s">
        <v>37</v>
      </c>
      <c r="O126" s="60" t="s">
        <v>156</v>
      </c>
      <c r="P126" s="60" t="s">
        <v>157</v>
      </c>
      <c r="Q126" s="60" t="s">
        <v>158</v>
      </c>
      <c r="R126" s="60" t="s">
        <v>159</v>
      </c>
      <c r="S126" s="60" t="s">
        <v>160</v>
      </c>
      <c r="T126" s="61" t="s">
        <v>161</v>
      </c>
    </row>
    <row r="127" spans="2:63" s="1" customFormat="1" ht="22.9" customHeight="1" x14ac:dyDescent="0.25">
      <c r="B127" s="32"/>
      <c r="C127" s="64" t="s">
        <v>162</v>
      </c>
      <c r="J127" s="120">
        <f>BK127</f>
        <v>0</v>
      </c>
      <c r="L127" s="32"/>
      <c r="M127" s="62"/>
      <c r="N127" s="53"/>
      <c r="O127" s="53"/>
      <c r="P127" s="121">
        <f>P128+P432+P515</f>
        <v>0</v>
      </c>
      <c r="Q127" s="53"/>
      <c r="R127" s="121">
        <f>R128+R432+R515</f>
        <v>349.28895419999998</v>
      </c>
      <c r="S127" s="53"/>
      <c r="T127" s="122">
        <f>T128+T432+T515</f>
        <v>118.1841376</v>
      </c>
      <c r="AT127" s="17" t="s">
        <v>72</v>
      </c>
      <c r="AU127" s="17" t="s">
        <v>144</v>
      </c>
      <c r="BK127" s="123">
        <f>BK128+BK432+BK515</f>
        <v>0</v>
      </c>
    </row>
    <row r="128" spans="2:63" s="11" customFormat="1" ht="25.9" customHeight="1" x14ac:dyDescent="0.2">
      <c r="B128" s="124"/>
      <c r="D128" s="125" t="s">
        <v>72</v>
      </c>
      <c r="E128" s="126" t="s">
        <v>163</v>
      </c>
      <c r="F128" s="126" t="s">
        <v>164</v>
      </c>
      <c r="I128" s="127"/>
      <c r="J128" s="128">
        <f>BK128</f>
        <v>0</v>
      </c>
      <c r="L128" s="124"/>
      <c r="M128" s="129"/>
      <c r="P128" s="130">
        <f>P129+P194+P242+P265+P293+P298+P429</f>
        <v>0</v>
      </c>
      <c r="R128" s="130">
        <f>R129+R194+R242+R265+R293+R298+R429</f>
        <v>336.71272039999997</v>
      </c>
      <c r="T128" s="131">
        <f>T129+T194+T242+T265+T293+T298+T429</f>
        <v>118.1841376</v>
      </c>
      <c r="AR128" s="125" t="s">
        <v>81</v>
      </c>
      <c r="AT128" s="132" t="s">
        <v>72</v>
      </c>
      <c r="AU128" s="132" t="s">
        <v>73</v>
      </c>
      <c r="AY128" s="125" t="s">
        <v>165</v>
      </c>
      <c r="BK128" s="133">
        <f>BK129+BK194+BK242+BK265+BK293+BK298+BK429</f>
        <v>0</v>
      </c>
    </row>
    <row r="129" spans="2:65" s="11" customFormat="1" ht="22.9" customHeight="1" x14ac:dyDescent="0.2">
      <c r="B129" s="124"/>
      <c r="D129" s="125" t="s">
        <v>72</v>
      </c>
      <c r="E129" s="134" t="s">
        <v>81</v>
      </c>
      <c r="F129" s="134" t="s">
        <v>166</v>
      </c>
      <c r="I129" s="127"/>
      <c r="J129" s="135">
        <f>BK129</f>
        <v>0</v>
      </c>
      <c r="L129" s="124"/>
      <c r="M129" s="129"/>
      <c r="P129" s="130">
        <f>SUM(P130:P193)</f>
        <v>0</v>
      </c>
      <c r="R129" s="130">
        <f>SUM(R130:R193)</f>
        <v>100.46039300000001</v>
      </c>
      <c r="T129" s="131">
        <f>SUM(T130:T193)</f>
        <v>76.265999999999991</v>
      </c>
      <c r="AR129" s="125" t="s">
        <v>81</v>
      </c>
      <c r="AT129" s="132" t="s">
        <v>72</v>
      </c>
      <c r="AU129" s="132" t="s">
        <v>81</v>
      </c>
      <c r="AY129" s="125" t="s">
        <v>165</v>
      </c>
      <c r="BK129" s="133">
        <f>SUM(BK130:BK193)</f>
        <v>0</v>
      </c>
    </row>
    <row r="130" spans="2:65" s="1" customFormat="1" ht="16.5" customHeight="1" x14ac:dyDescent="0.2">
      <c r="B130" s="32"/>
      <c r="C130" s="136" t="s">
        <v>81</v>
      </c>
      <c r="D130" s="136" t="s">
        <v>167</v>
      </c>
      <c r="E130" s="137" t="s">
        <v>1252</v>
      </c>
      <c r="F130" s="138" t="s">
        <v>1253</v>
      </c>
      <c r="G130" s="139" t="s">
        <v>192</v>
      </c>
      <c r="H130" s="140">
        <v>275</v>
      </c>
      <c r="I130" s="141"/>
      <c r="J130" s="142">
        <f>ROUND(I130*H130,2)</f>
        <v>0</v>
      </c>
      <c r="K130" s="138" t="s">
        <v>1254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3.0000000000000001E-5</v>
      </c>
      <c r="R130" s="145">
        <f>Q130*H130</f>
        <v>8.2500000000000004E-3</v>
      </c>
      <c r="S130" s="145">
        <v>0</v>
      </c>
      <c r="T130" s="146">
        <f>S130*H130</f>
        <v>0</v>
      </c>
      <c r="AR130" s="147" t="s">
        <v>172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1844</v>
      </c>
    </row>
    <row r="131" spans="2:65" s="1" customFormat="1" ht="19.5" x14ac:dyDescent="0.2">
      <c r="B131" s="32"/>
      <c r="D131" s="149" t="s">
        <v>174</v>
      </c>
      <c r="F131" s="150" t="s">
        <v>1256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 x14ac:dyDescent="0.2">
      <c r="B132" s="153"/>
      <c r="D132" s="149" t="s">
        <v>176</v>
      </c>
      <c r="E132" s="154" t="s">
        <v>1</v>
      </c>
      <c r="F132" s="155" t="s">
        <v>1845</v>
      </c>
      <c r="H132" s="156">
        <v>275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81</v>
      </c>
      <c r="AY132" s="154" t="s">
        <v>165</v>
      </c>
    </row>
    <row r="133" spans="2:65" s="1" customFormat="1" ht="16.5" customHeight="1" x14ac:dyDescent="0.2">
      <c r="B133" s="32"/>
      <c r="C133" s="136" t="s">
        <v>83</v>
      </c>
      <c r="D133" s="136" t="s">
        <v>167</v>
      </c>
      <c r="E133" s="137" t="s">
        <v>1846</v>
      </c>
      <c r="F133" s="138" t="s">
        <v>1847</v>
      </c>
      <c r="G133" s="139" t="s">
        <v>192</v>
      </c>
      <c r="H133" s="140">
        <v>135</v>
      </c>
      <c r="I133" s="141"/>
      <c r="J133" s="142">
        <f>ROUND(I133*H133,2)</f>
        <v>0</v>
      </c>
      <c r="K133" s="138" t="s">
        <v>1254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0</v>
      </c>
      <c r="R133" s="145">
        <f>Q133*H133</f>
        <v>0</v>
      </c>
      <c r="S133" s="145">
        <v>0.35499999999999998</v>
      </c>
      <c r="T133" s="146">
        <f>S133*H133</f>
        <v>47.924999999999997</v>
      </c>
      <c r="AR133" s="147" t="s">
        <v>172</v>
      </c>
      <c r="AT133" s="147" t="s">
        <v>167</v>
      </c>
      <c r="AU133" s="147" t="s">
        <v>83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172</v>
      </c>
      <c r="BM133" s="147" t="s">
        <v>1848</v>
      </c>
    </row>
    <row r="134" spans="2:65" s="1" customFormat="1" ht="29.25" x14ac:dyDescent="0.2">
      <c r="B134" s="32"/>
      <c r="D134" s="149" t="s">
        <v>174</v>
      </c>
      <c r="F134" s="150" t="s">
        <v>1849</v>
      </c>
      <c r="I134" s="151"/>
      <c r="L134" s="32"/>
      <c r="M134" s="152"/>
      <c r="T134" s="56"/>
      <c r="AT134" s="17" t="s">
        <v>174</v>
      </c>
      <c r="AU134" s="17" t="s">
        <v>83</v>
      </c>
    </row>
    <row r="135" spans="2:65" s="15" customFormat="1" x14ac:dyDescent="0.2">
      <c r="B135" s="184"/>
      <c r="D135" s="149" t="s">
        <v>176</v>
      </c>
      <c r="E135" s="185" t="s">
        <v>1</v>
      </c>
      <c r="F135" s="186" t="s">
        <v>1850</v>
      </c>
      <c r="H135" s="185" t="s">
        <v>1</v>
      </c>
      <c r="I135" s="187"/>
      <c r="L135" s="184"/>
      <c r="M135" s="188"/>
      <c r="T135" s="189"/>
      <c r="AT135" s="185" t="s">
        <v>176</v>
      </c>
      <c r="AU135" s="185" t="s">
        <v>83</v>
      </c>
      <c r="AV135" s="15" t="s">
        <v>81</v>
      </c>
      <c r="AW135" s="15" t="s">
        <v>30</v>
      </c>
      <c r="AX135" s="15" t="s">
        <v>73</v>
      </c>
      <c r="AY135" s="185" t="s">
        <v>165</v>
      </c>
    </row>
    <row r="136" spans="2:65" s="12" customFormat="1" x14ac:dyDescent="0.2">
      <c r="B136" s="153"/>
      <c r="D136" s="149" t="s">
        <v>176</v>
      </c>
      <c r="E136" s="154" t="s">
        <v>1</v>
      </c>
      <c r="F136" s="155" t="s">
        <v>1851</v>
      </c>
      <c r="H136" s="156">
        <v>135</v>
      </c>
      <c r="I136" s="157"/>
      <c r="L136" s="153"/>
      <c r="M136" s="158"/>
      <c r="T136" s="159"/>
      <c r="AT136" s="154" t="s">
        <v>176</v>
      </c>
      <c r="AU136" s="154" t="s">
        <v>83</v>
      </c>
      <c r="AV136" s="12" t="s">
        <v>83</v>
      </c>
      <c r="AW136" s="12" t="s">
        <v>30</v>
      </c>
      <c r="AX136" s="12" t="s">
        <v>81</v>
      </c>
      <c r="AY136" s="154" t="s">
        <v>165</v>
      </c>
    </row>
    <row r="137" spans="2:65" s="1" customFormat="1" ht="24.2" customHeight="1" x14ac:dyDescent="0.2">
      <c r="B137" s="32"/>
      <c r="C137" s="136" t="s">
        <v>183</v>
      </c>
      <c r="D137" s="136" t="s">
        <v>167</v>
      </c>
      <c r="E137" s="137" t="s">
        <v>1852</v>
      </c>
      <c r="F137" s="138" t="s">
        <v>1853</v>
      </c>
      <c r="G137" s="139" t="s">
        <v>170</v>
      </c>
      <c r="H137" s="140">
        <v>14.85</v>
      </c>
      <c r="I137" s="141"/>
      <c r="J137" s="142">
        <f>ROUND(I137*H137,2)</f>
        <v>0</v>
      </c>
      <c r="K137" s="138" t="s">
        <v>1254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1.9</v>
      </c>
      <c r="T137" s="146">
        <f>S137*H137</f>
        <v>28.214999999999996</v>
      </c>
      <c r="AR137" s="147" t="s">
        <v>172</v>
      </c>
      <c r="AT137" s="147" t="s">
        <v>167</v>
      </c>
      <c r="AU137" s="147" t="s">
        <v>83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172</v>
      </c>
      <c r="BM137" s="147" t="s">
        <v>1854</v>
      </c>
    </row>
    <row r="138" spans="2:65" s="1" customFormat="1" ht="29.25" x14ac:dyDescent="0.2">
      <c r="B138" s="32"/>
      <c r="D138" s="149" t="s">
        <v>174</v>
      </c>
      <c r="F138" s="150" t="s">
        <v>1855</v>
      </c>
      <c r="I138" s="151"/>
      <c r="L138" s="32"/>
      <c r="M138" s="152"/>
      <c r="T138" s="56"/>
      <c r="AT138" s="17" t="s">
        <v>174</v>
      </c>
      <c r="AU138" s="17" t="s">
        <v>83</v>
      </c>
    </row>
    <row r="139" spans="2:65" s="15" customFormat="1" x14ac:dyDescent="0.2">
      <c r="B139" s="184"/>
      <c r="D139" s="149" t="s">
        <v>176</v>
      </c>
      <c r="E139" s="185" t="s">
        <v>1</v>
      </c>
      <c r="F139" s="186" t="s">
        <v>1850</v>
      </c>
      <c r="H139" s="185" t="s">
        <v>1</v>
      </c>
      <c r="I139" s="187"/>
      <c r="L139" s="184"/>
      <c r="M139" s="188"/>
      <c r="T139" s="189"/>
      <c r="AT139" s="185" t="s">
        <v>176</v>
      </c>
      <c r="AU139" s="185" t="s">
        <v>83</v>
      </c>
      <c r="AV139" s="15" t="s">
        <v>81</v>
      </c>
      <c r="AW139" s="15" t="s">
        <v>30</v>
      </c>
      <c r="AX139" s="15" t="s">
        <v>73</v>
      </c>
      <c r="AY139" s="185" t="s">
        <v>165</v>
      </c>
    </row>
    <row r="140" spans="2:65" s="12" customFormat="1" x14ac:dyDescent="0.2">
      <c r="B140" s="153"/>
      <c r="D140" s="149" t="s">
        <v>176</v>
      </c>
      <c r="E140" s="154" t="s">
        <v>1</v>
      </c>
      <c r="F140" s="155" t="s">
        <v>1856</v>
      </c>
      <c r="H140" s="156">
        <v>14.85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81</v>
      </c>
      <c r="AY140" s="154" t="s">
        <v>165</v>
      </c>
    </row>
    <row r="141" spans="2:65" s="1" customFormat="1" ht="16.5" customHeight="1" x14ac:dyDescent="0.2">
      <c r="B141" s="32"/>
      <c r="C141" s="136" t="s">
        <v>172</v>
      </c>
      <c r="D141" s="136" t="s">
        <v>167</v>
      </c>
      <c r="E141" s="137" t="s">
        <v>1857</v>
      </c>
      <c r="F141" s="138" t="s">
        <v>1858</v>
      </c>
      <c r="G141" s="139" t="s">
        <v>192</v>
      </c>
      <c r="H141" s="140">
        <v>157.5</v>
      </c>
      <c r="I141" s="141"/>
      <c r="J141" s="142">
        <f>ROUND(I141*H141,2)</f>
        <v>0</v>
      </c>
      <c r="K141" s="138" t="s">
        <v>1254</v>
      </c>
      <c r="L141" s="32"/>
      <c r="M141" s="143" t="s">
        <v>1</v>
      </c>
      <c r="N141" s="144" t="s">
        <v>38</v>
      </c>
      <c r="P141" s="145">
        <f>O141*H141</f>
        <v>0</v>
      </c>
      <c r="Q141" s="145">
        <v>0</v>
      </c>
      <c r="R141" s="145">
        <f>Q141*H141</f>
        <v>0</v>
      </c>
      <c r="S141" s="145">
        <v>8.0000000000000004E-4</v>
      </c>
      <c r="T141" s="146">
        <f>S141*H141</f>
        <v>0.126</v>
      </c>
      <c r="AR141" s="147" t="s">
        <v>172</v>
      </c>
      <c r="AT141" s="147" t="s">
        <v>167</v>
      </c>
      <c r="AU141" s="147" t="s">
        <v>83</v>
      </c>
      <c r="AY141" s="17" t="s">
        <v>165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81</v>
      </c>
      <c r="BK141" s="148">
        <f>ROUND(I141*H141,2)</f>
        <v>0</v>
      </c>
      <c r="BL141" s="17" t="s">
        <v>172</v>
      </c>
      <c r="BM141" s="147" t="s">
        <v>1859</v>
      </c>
    </row>
    <row r="142" spans="2:65" s="1" customFormat="1" ht="19.5" x14ac:dyDescent="0.2">
      <c r="B142" s="32"/>
      <c r="D142" s="149" t="s">
        <v>174</v>
      </c>
      <c r="F142" s="150" t="s">
        <v>1860</v>
      </c>
      <c r="I142" s="151"/>
      <c r="L142" s="32"/>
      <c r="M142" s="152"/>
      <c r="T142" s="56"/>
      <c r="AT142" s="17" t="s">
        <v>174</v>
      </c>
      <c r="AU142" s="17" t="s">
        <v>83</v>
      </c>
    </row>
    <row r="143" spans="2:65" s="15" customFormat="1" x14ac:dyDescent="0.2">
      <c r="B143" s="184"/>
      <c r="D143" s="149" t="s">
        <v>176</v>
      </c>
      <c r="E143" s="185" t="s">
        <v>1</v>
      </c>
      <c r="F143" s="186" t="s">
        <v>1850</v>
      </c>
      <c r="H143" s="185" t="s">
        <v>1</v>
      </c>
      <c r="I143" s="187"/>
      <c r="L143" s="184"/>
      <c r="M143" s="188"/>
      <c r="T143" s="189"/>
      <c r="AT143" s="185" t="s">
        <v>176</v>
      </c>
      <c r="AU143" s="185" t="s">
        <v>83</v>
      </c>
      <c r="AV143" s="15" t="s">
        <v>81</v>
      </c>
      <c r="AW143" s="15" t="s">
        <v>30</v>
      </c>
      <c r="AX143" s="15" t="s">
        <v>73</v>
      </c>
      <c r="AY143" s="185" t="s">
        <v>165</v>
      </c>
    </row>
    <row r="144" spans="2:65" s="12" customFormat="1" x14ac:dyDescent="0.2">
      <c r="B144" s="153"/>
      <c r="D144" s="149" t="s">
        <v>176</v>
      </c>
      <c r="E144" s="154" t="s">
        <v>1</v>
      </c>
      <c r="F144" s="155" t="s">
        <v>1861</v>
      </c>
      <c r="H144" s="156">
        <v>157.5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81</v>
      </c>
      <c r="AY144" s="154" t="s">
        <v>165</v>
      </c>
    </row>
    <row r="145" spans="2:65" s="1" customFormat="1" ht="24.2" customHeight="1" x14ac:dyDescent="0.2">
      <c r="B145" s="32"/>
      <c r="C145" s="136" t="s">
        <v>196</v>
      </c>
      <c r="D145" s="136" t="s">
        <v>167</v>
      </c>
      <c r="E145" s="137" t="s">
        <v>1257</v>
      </c>
      <c r="F145" s="138" t="s">
        <v>1258</v>
      </c>
      <c r="G145" s="139" t="s">
        <v>303</v>
      </c>
      <c r="H145" s="140">
        <v>51</v>
      </c>
      <c r="I145" s="141"/>
      <c r="J145" s="142">
        <f>ROUND(I145*H145,2)</f>
        <v>0</v>
      </c>
      <c r="K145" s="138" t="s">
        <v>1254</v>
      </c>
      <c r="L145" s="32"/>
      <c r="M145" s="143" t="s">
        <v>1</v>
      </c>
      <c r="N145" s="144" t="s">
        <v>38</v>
      </c>
      <c r="P145" s="145">
        <f>O145*H145</f>
        <v>0</v>
      </c>
      <c r="Q145" s="145">
        <v>3.6900000000000002E-2</v>
      </c>
      <c r="R145" s="145">
        <f>Q145*H145</f>
        <v>1.8819000000000001</v>
      </c>
      <c r="S145" s="145">
        <v>0</v>
      </c>
      <c r="T145" s="146">
        <f>S145*H145</f>
        <v>0</v>
      </c>
      <c r="AR145" s="147" t="s">
        <v>172</v>
      </c>
      <c r="AT145" s="147" t="s">
        <v>167</v>
      </c>
      <c r="AU145" s="147" t="s">
        <v>83</v>
      </c>
      <c r="AY145" s="17" t="s">
        <v>165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81</v>
      </c>
      <c r="BK145" s="148">
        <f>ROUND(I145*H145,2)</f>
        <v>0</v>
      </c>
      <c r="BL145" s="17" t="s">
        <v>172</v>
      </c>
      <c r="BM145" s="147" t="s">
        <v>1862</v>
      </c>
    </row>
    <row r="146" spans="2:65" s="1" customFormat="1" ht="58.5" x14ac:dyDescent="0.2">
      <c r="B146" s="32"/>
      <c r="D146" s="149" t="s">
        <v>174</v>
      </c>
      <c r="F146" s="150" t="s">
        <v>1260</v>
      </c>
      <c r="I146" s="151"/>
      <c r="L146" s="32"/>
      <c r="M146" s="152"/>
      <c r="T146" s="56"/>
      <c r="AT146" s="17" t="s">
        <v>174</v>
      </c>
      <c r="AU146" s="17" t="s">
        <v>83</v>
      </c>
    </row>
    <row r="147" spans="2:65" s="15" customFormat="1" ht="22.5" x14ac:dyDescent="0.2">
      <c r="B147" s="184"/>
      <c r="D147" s="149" t="s">
        <v>176</v>
      </c>
      <c r="E147" s="185" t="s">
        <v>1</v>
      </c>
      <c r="F147" s="186" t="s">
        <v>1863</v>
      </c>
      <c r="H147" s="185" t="s">
        <v>1</v>
      </c>
      <c r="I147" s="187"/>
      <c r="L147" s="184"/>
      <c r="M147" s="188"/>
      <c r="T147" s="189"/>
      <c r="AT147" s="185" t="s">
        <v>176</v>
      </c>
      <c r="AU147" s="185" t="s">
        <v>83</v>
      </c>
      <c r="AV147" s="15" t="s">
        <v>81</v>
      </c>
      <c r="AW147" s="15" t="s">
        <v>30</v>
      </c>
      <c r="AX147" s="15" t="s">
        <v>73</v>
      </c>
      <c r="AY147" s="185" t="s">
        <v>165</v>
      </c>
    </row>
    <row r="148" spans="2:65" s="15" customFormat="1" x14ac:dyDescent="0.2">
      <c r="B148" s="184"/>
      <c r="D148" s="149" t="s">
        <v>176</v>
      </c>
      <c r="E148" s="185" t="s">
        <v>1</v>
      </c>
      <c r="F148" s="186" t="s">
        <v>1262</v>
      </c>
      <c r="H148" s="185" t="s">
        <v>1</v>
      </c>
      <c r="I148" s="187"/>
      <c r="L148" s="184"/>
      <c r="M148" s="188"/>
      <c r="T148" s="189"/>
      <c r="AT148" s="185" t="s">
        <v>176</v>
      </c>
      <c r="AU148" s="185" t="s">
        <v>83</v>
      </c>
      <c r="AV148" s="15" t="s">
        <v>81</v>
      </c>
      <c r="AW148" s="15" t="s">
        <v>30</v>
      </c>
      <c r="AX148" s="15" t="s">
        <v>73</v>
      </c>
      <c r="AY148" s="185" t="s">
        <v>165</v>
      </c>
    </row>
    <row r="149" spans="2:65" s="12" customFormat="1" x14ac:dyDescent="0.2">
      <c r="B149" s="153"/>
      <c r="D149" s="149" t="s">
        <v>176</v>
      </c>
      <c r="E149" s="154" t="s">
        <v>1</v>
      </c>
      <c r="F149" s="155" t="s">
        <v>1864</v>
      </c>
      <c r="H149" s="156">
        <v>51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81</v>
      </c>
      <c r="AY149" s="154" t="s">
        <v>165</v>
      </c>
    </row>
    <row r="150" spans="2:65" s="1" customFormat="1" ht="37.9" customHeight="1" x14ac:dyDescent="0.2">
      <c r="B150" s="32"/>
      <c r="C150" s="136" t="s">
        <v>200</v>
      </c>
      <c r="D150" s="136" t="s">
        <v>167</v>
      </c>
      <c r="E150" s="137" t="s">
        <v>1264</v>
      </c>
      <c r="F150" s="138" t="s">
        <v>1265</v>
      </c>
      <c r="G150" s="139" t="s">
        <v>170</v>
      </c>
      <c r="H150" s="140">
        <v>57.883000000000003</v>
      </c>
      <c r="I150" s="141"/>
      <c r="J150" s="142">
        <f>ROUND(I150*H150,2)</f>
        <v>0</v>
      </c>
      <c r="K150" s="138" t="s">
        <v>1254</v>
      </c>
      <c r="L150" s="32"/>
      <c r="M150" s="143" t="s">
        <v>1</v>
      </c>
      <c r="N150" s="144" t="s">
        <v>38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172</v>
      </c>
      <c r="AT150" s="147" t="s">
        <v>167</v>
      </c>
      <c r="AU150" s="147" t="s">
        <v>83</v>
      </c>
      <c r="AY150" s="17" t="s">
        <v>165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81</v>
      </c>
      <c r="BK150" s="148">
        <f>ROUND(I150*H150,2)</f>
        <v>0</v>
      </c>
      <c r="BL150" s="17" t="s">
        <v>172</v>
      </c>
      <c r="BM150" s="147" t="s">
        <v>1865</v>
      </c>
    </row>
    <row r="151" spans="2:65" s="1" customFormat="1" ht="19.5" x14ac:dyDescent="0.2">
      <c r="B151" s="32"/>
      <c r="D151" s="149" t="s">
        <v>174</v>
      </c>
      <c r="F151" s="150" t="s">
        <v>1267</v>
      </c>
      <c r="I151" s="151"/>
      <c r="L151" s="32"/>
      <c r="M151" s="152"/>
      <c r="T151" s="56"/>
      <c r="AT151" s="17" t="s">
        <v>174</v>
      </c>
      <c r="AU151" s="17" t="s">
        <v>83</v>
      </c>
    </row>
    <row r="152" spans="2:65" s="15" customFormat="1" x14ac:dyDescent="0.2">
      <c r="B152" s="184"/>
      <c r="D152" s="149" t="s">
        <v>176</v>
      </c>
      <c r="E152" s="185" t="s">
        <v>1</v>
      </c>
      <c r="F152" s="186" t="s">
        <v>1268</v>
      </c>
      <c r="H152" s="185" t="s">
        <v>1</v>
      </c>
      <c r="I152" s="187"/>
      <c r="L152" s="184"/>
      <c r="M152" s="188"/>
      <c r="T152" s="189"/>
      <c r="AT152" s="185" t="s">
        <v>176</v>
      </c>
      <c r="AU152" s="185" t="s">
        <v>83</v>
      </c>
      <c r="AV152" s="15" t="s">
        <v>81</v>
      </c>
      <c r="AW152" s="15" t="s">
        <v>30</v>
      </c>
      <c r="AX152" s="15" t="s">
        <v>73</v>
      </c>
      <c r="AY152" s="185" t="s">
        <v>165</v>
      </c>
    </row>
    <row r="153" spans="2:65" s="12" customFormat="1" x14ac:dyDescent="0.2">
      <c r="B153" s="153"/>
      <c r="D153" s="149" t="s">
        <v>176</v>
      </c>
      <c r="E153" s="154" t="s">
        <v>1</v>
      </c>
      <c r="F153" s="155" t="s">
        <v>1866</v>
      </c>
      <c r="H153" s="156">
        <v>41.633000000000003</v>
      </c>
      <c r="I153" s="157"/>
      <c r="L153" s="153"/>
      <c r="M153" s="158"/>
      <c r="T153" s="159"/>
      <c r="AT153" s="154" t="s">
        <v>176</v>
      </c>
      <c r="AU153" s="154" t="s">
        <v>83</v>
      </c>
      <c r="AV153" s="12" t="s">
        <v>83</v>
      </c>
      <c r="AW153" s="12" t="s">
        <v>30</v>
      </c>
      <c r="AX153" s="12" t="s">
        <v>73</v>
      </c>
      <c r="AY153" s="154" t="s">
        <v>165</v>
      </c>
    </row>
    <row r="154" spans="2:65" s="15" customFormat="1" x14ac:dyDescent="0.2">
      <c r="B154" s="184"/>
      <c r="D154" s="149" t="s">
        <v>176</v>
      </c>
      <c r="E154" s="185" t="s">
        <v>1</v>
      </c>
      <c r="F154" s="186" t="s">
        <v>1270</v>
      </c>
      <c r="H154" s="185" t="s">
        <v>1</v>
      </c>
      <c r="I154" s="187"/>
      <c r="L154" s="184"/>
      <c r="M154" s="188"/>
      <c r="T154" s="189"/>
      <c r="AT154" s="185" t="s">
        <v>176</v>
      </c>
      <c r="AU154" s="185" t="s">
        <v>83</v>
      </c>
      <c r="AV154" s="15" t="s">
        <v>81</v>
      </c>
      <c r="AW154" s="15" t="s">
        <v>30</v>
      </c>
      <c r="AX154" s="15" t="s">
        <v>73</v>
      </c>
      <c r="AY154" s="185" t="s">
        <v>165</v>
      </c>
    </row>
    <row r="155" spans="2:65" s="12" customFormat="1" x14ac:dyDescent="0.2">
      <c r="B155" s="153"/>
      <c r="D155" s="149" t="s">
        <v>176</v>
      </c>
      <c r="E155" s="154" t="s">
        <v>1</v>
      </c>
      <c r="F155" s="155" t="s">
        <v>1867</v>
      </c>
      <c r="H155" s="156">
        <v>16.25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73</v>
      </c>
      <c r="AY155" s="154" t="s">
        <v>165</v>
      </c>
    </row>
    <row r="156" spans="2:65" s="13" customFormat="1" x14ac:dyDescent="0.2">
      <c r="B156" s="160"/>
      <c r="D156" s="149" t="s">
        <v>176</v>
      </c>
      <c r="E156" s="161" t="s">
        <v>1</v>
      </c>
      <c r="F156" s="162" t="s">
        <v>189</v>
      </c>
      <c r="H156" s="163">
        <v>57.883000000000003</v>
      </c>
      <c r="I156" s="164"/>
      <c r="L156" s="160"/>
      <c r="M156" s="165"/>
      <c r="T156" s="166"/>
      <c r="AT156" s="161" t="s">
        <v>176</v>
      </c>
      <c r="AU156" s="161" t="s">
        <v>83</v>
      </c>
      <c r="AV156" s="13" t="s">
        <v>172</v>
      </c>
      <c r="AW156" s="13" t="s">
        <v>30</v>
      </c>
      <c r="AX156" s="13" t="s">
        <v>81</v>
      </c>
      <c r="AY156" s="161" t="s">
        <v>165</v>
      </c>
    </row>
    <row r="157" spans="2:65" s="1" customFormat="1" ht="37.9" customHeight="1" x14ac:dyDescent="0.2">
      <c r="B157" s="32"/>
      <c r="C157" s="136" t="s">
        <v>204</v>
      </c>
      <c r="D157" s="136" t="s">
        <v>167</v>
      </c>
      <c r="E157" s="137" t="s">
        <v>1272</v>
      </c>
      <c r="F157" s="138" t="s">
        <v>1273</v>
      </c>
      <c r="G157" s="139" t="s">
        <v>170</v>
      </c>
      <c r="H157" s="140">
        <v>57.883000000000003</v>
      </c>
      <c r="I157" s="141"/>
      <c r="J157" s="142">
        <f>ROUND(I157*H157,2)</f>
        <v>0</v>
      </c>
      <c r="K157" s="138" t="s">
        <v>1254</v>
      </c>
      <c r="L157" s="32"/>
      <c r="M157" s="143" t="s">
        <v>1</v>
      </c>
      <c r="N157" s="14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172</v>
      </c>
      <c r="AT157" s="147" t="s">
        <v>167</v>
      </c>
      <c r="AU157" s="147" t="s">
        <v>83</v>
      </c>
      <c r="AY157" s="17" t="s">
        <v>165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81</v>
      </c>
      <c r="BK157" s="148">
        <f>ROUND(I157*H157,2)</f>
        <v>0</v>
      </c>
      <c r="BL157" s="17" t="s">
        <v>172</v>
      </c>
      <c r="BM157" s="147" t="s">
        <v>1868</v>
      </c>
    </row>
    <row r="158" spans="2:65" s="1" customFormat="1" ht="29.25" x14ac:dyDescent="0.2">
      <c r="B158" s="32"/>
      <c r="D158" s="149" t="s">
        <v>174</v>
      </c>
      <c r="F158" s="150" t="s">
        <v>1275</v>
      </c>
      <c r="I158" s="151"/>
      <c r="L158" s="32"/>
      <c r="M158" s="152"/>
      <c r="T158" s="56"/>
      <c r="AT158" s="17" t="s">
        <v>174</v>
      </c>
      <c r="AU158" s="17" t="s">
        <v>83</v>
      </c>
    </row>
    <row r="159" spans="2:65" s="1" customFormat="1" ht="21.75" customHeight="1" x14ac:dyDescent="0.2">
      <c r="B159" s="32"/>
      <c r="C159" s="136" t="s">
        <v>209</v>
      </c>
      <c r="D159" s="136" t="s">
        <v>167</v>
      </c>
      <c r="E159" s="137" t="s">
        <v>1282</v>
      </c>
      <c r="F159" s="138" t="s">
        <v>1283</v>
      </c>
      <c r="G159" s="139" t="s">
        <v>192</v>
      </c>
      <c r="H159" s="140">
        <v>185.53</v>
      </c>
      <c r="I159" s="141"/>
      <c r="J159" s="142">
        <f>ROUND(I159*H159,2)</f>
        <v>0</v>
      </c>
      <c r="K159" s="138" t="s">
        <v>1254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172</v>
      </c>
      <c r="AT159" s="147" t="s">
        <v>167</v>
      </c>
      <c r="AU159" s="147" t="s">
        <v>83</v>
      </c>
      <c r="AY159" s="17" t="s">
        <v>165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172</v>
      </c>
      <c r="BM159" s="147" t="s">
        <v>1869</v>
      </c>
    </row>
    <row r="160" spans="2:65" s="1" customFormat="1" ht="19.5" x14ac:dyDescent="0.2">
      <c r="B160" s="32"/>
      <c r="D160" s="149" t="s">
        <v>174</v>
      </c>
      <c r="F160" s="150" t="s">
        <v>1285</v>
      </c>
      <c r="I160" s="151"/>
      <c r="L160" s="32"/>
      <c r="M160" s="152"/>
      <c r="T160" s="56"/>
      <c r="AT160" s="17" t="s">
        <v>174</v>
      </c>
      <c r="AU160" s="17" t="s">
        <v>83</v>
      </c>
    </row>
    <row r="161" spans="2:65" s="15" customFormat="1" x14ac:dyDescent="0.2">
      <c r="B161" s="184"/>
      <c r="D161" s="149" t="s">
        <v>176</v>
      </c>
      <c r="E161" s="185" t="s">
        <v>1</v>
      </c>
      <c r="F161" s="186" t="s">
        <v>1870</v>
      </c>
      <c r="H161" s="185" t="s">
        <v>1</v>
      </c>
      <c r="I161" s="187"/>
      <c r="L161" s="184"/>
      <c r="M161" s="188"/>
      <c r="T161" s="189"/>
      <c r="AT161" s="185" t="s">
        <v>176</v>
      </c>
      <c r="AU161" s="185" t="s">
        <v>83</v>
      </c>
      <c r="AV161" s="15" t="s">
        <v>81</v>
      </c>
      <c r="AW161" s="15" t="s">
        <v>30</v>
      </c>
      <c r="AX161" s="15" t="s">
        <v>73</v>
      </c>
      <c r="AY161" s="185" t="s">
        <v>165</v>
      </c>
    </row>
    <row r="162" spans="2:65" s="12" customFormat="1" x14ac:dyDescent="0.2">
      <c r="B162" s="153"/>
      <c r="D162" s="149" t="s">
        <v>176</v>
      </c>
      <c r="E162" s="154" t="s">
        <v>1</v>
      </c>
      <c r="F162" s="155" t="s">
        <v>1871</v>
      </c>
      <c r="H162" s="156">
        <v>120.53</v>
      </c>
      <c r="I162" s="157"/>
      <c r="L162" s="153"/>
      <c r="M162" s="158"/>
      <c r="T162" s="159"/>
      <c r="AT162" s="154" t="s">
        <v>176</v>
      </c>
      <c r="AU162" s="154" t="s">
        <v>83</v>
      </c>
      <c r="AV162" s="12" t="s">
        <v>83</v>
      </c>
      <c r="AW162" s="12" t="s">
        <v>30</v>
      </c>
      <c r="AX162" s="12" t="s">
        <v>73</v>
      </c>
      <c r="AY162" s="154" t="s">
        <v>165</v>
      </c>
    </row>
    <row r="163" spans="2:65" s="15" customFormat="1" x14ac:dyDescent="0.2">
      <c r="B163" s="184"/>
      <c r="D163" s="149" t="s">
        <v>176</v>
      </c>
      <c r="E163" s="185" t="s">
        <v>1</v>
      </c>
      <c r="F163" s="186" t="s">
        <v>1288</v>
      </c>
      <c r="H163" s="185" t="s">
        <v>1</v>
      </c>
      <c r="I163" s="187"/>
      <c r="L163" s="184"/>
      <c r="M163" s="188"/>
      <c r="T163" s="189"/>
      <c r="AT163" s="185" t="s">
        <v>176</v>
      </c>
      <c r="AU163" s="185" t="s">
        <v>83</v>
      </c>
      <c r="AV163" s="15" t="s">
        <v>81</v>
      </c>
      <c r="AW163" s="15" t="s">
        <v>30</v>
      </c>
      <c r="AX163" s="15" t="s">
        <v>73</v>
      </c>
      <c r="AY163" s="185" t="s">
        <v>165</v>
      </c>
    </row>
    <row r="164" spans="2:65" s="12" customFormat="1" x14ac:dyDescent="0.2">
      <c r="B164" s="153"/>
      <c r="D164" s="149" t="s">
        <v>176</v>
      </c>
      <c r="E164" s="154" t="s">
        <v>1</v>
      </c>
      <c r="F164" s="155" t="s">
        <v>1872</v>
      </c>
      <c r="H164" s="156">
        <v>65</v>
      </c>
      <c r="I164" s="157"/>
      <c r="L164" s="153"/>
      <c r="M164" s="158"/>
      <c r="T164" s="159"/>
      <c r="AT164" s="154" t="s">
        <v>176</v>
      </c>
      <c r="AU164" s="154" t="s">
        <v>83</v>
      </c>
      <c r="AV164" s="12" t="s">
        <v>83</v>
      </c>
      <c r="AW164" s="12" t="s">
        <v>30</v>
      </c>
      <c r="AX164" s="12" t="s">
        <v>73</v>
      </c>
      <c r="AY164" s="154" t="s">
        <v>165</v>
      </c>
    </row>
    <row r="165" spans="2:65" s="13" customFormat="1" x14ac:dyDescent="0.2">
      <c r="B165" s="160"/>
      <c r="D165" s="149" t="s">
        <v>176</v>
      </c>
      <c r="E165" s="161" t="s">
        <v>1</v>
      </c>
      <c r="F165" s="162" t="s">
        <v>189</v>
      </c>
      <c r="H165" s="163">
        <v>185.53</v>
      </c>
      <c r="I165" s="164"/>
      <c r="L165" s="160"/>
      <c r="M165" s="165"/>
      <c r="T165" s="166"/>
      <c r="AT165" s="161" t="s">
        <v>176</v>
      </c>
      <c r="AU165" s="161" t="s">
        <v>83</v>
      </c>
      <c r="AV165" s="13" t="s">
        <v>172</v>
      </c>
      <c r="AW165" s="13" t="s">
        <v>30</v>
      </c>
      <c r="AX165" s="13" t="s">
        <v>81</v>
      </c>
      <c r="AY165" s="161" t="s">
        <v>165</v>
      </c>
    </row>
    <row r="166" spans="2:65" s="1" customFormat="1" ht="24.2" customHeight="1" x14ac:dyDescent="0.2">
      <c r="B166" s="32"/>
      <c r="C166" s="136" t="s">
        <v>216</v>
      </c>
      <c r="D166" s="136" t="s">
        <v>167</v>
      </c>
      <c r="E166" s="137" t="s">
        <v>1290</v>
      </c>
      <c r="F166" s="138" t="s">
        <v>1291</v>
      </c>
      <c r="G166" s="139" t="s">
        <v>170</v>
      </c>
      <c r="H166" s="140">
        <v>46.65</v>
      </c>
      <c r="I166" s="141"/>
      <c r="J166" s="142">
        <f>ROUND(I166*H166,2)</f>
        <v>0</v>
      </c>
      <c r="K166" s="138" t="s">
        <v>1254</v>
      </c>
      <c r="L166" s="32"/>
      <c r="M166" s="143" t="s">
        <v>1</v>
      </c>
      <c r="N166" s="144" t="s">
        <v>38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172</v>
      </c>
      <c r="AT166" s="147" t="s">
        <v>167</v>
      </c>
      <c r="AU166" s="147" t="s">
        <v>83</v>
      </c>
      <c r="AY166" s="17" t="s">
        <v>165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172</v>
      </c>
      <c r="BM166" s="147" t="s">
        <v>1873</v>
      </c>
    </row>
    <row r="167" spans="2:65" s="1" customFormat="1" ht="39" x14ac:dyDescent="0.2">
      <c r="B167" s="32"/>
      <c r="D167" s="149" t="s">
        <v>174</v>
      </c>
      <c r="F167" s="150" t="s">
        <v>1293</v>
      </c>
      <c r="I167" s="151"/>
      <c r="L167" s="32"/>
      <c r="M167" s="152"/>
      <c r="T167" s="56"/>
      <c r="AT167" s="17" t="s">
        <v>174</v>
      </c>
      <c r="AU167" s="17" t="s">
        <v>83</v>
      </c>
    </row>
    <row r="168" spans="2:65" s="15" customFormat="1" ht="22.5" x14ac:dyDescent="0.2">
      <c r="B168" s="184"/>
      <c r="D168" s="149" t="s">
        <v>176</v>
      </c>
      <c r="E168" s="185" t="s">
        <v>1</v>
      </c>
      <c r="F168" s="186" t="s">
        <v>1294</v>
      </c>
      <c r="H168" s="185" t="s">
        <v>1</v>
      </c>
      <c r="I168" s="187"/>
      <c r="L168" s="184"/>
      <c r="M168" s="188"/>
      <c r="T168" s="189"/>
      <c r="AT168" s="185" t="s">
        <v>176</v>
      </c>
      <c r="AU168" s="185" t="s">
        <v>83</v>
      </c>
      <c r="AV168" s="15" t="s">
        <v>81</v>
      </c>
      <c r="AW168" s="15" t="s">
        <v>30</v>
      </c>
      <c r="AX168" s="15" t="s">
        <v>73</v>
      </c>
      <c r="AY168" s="185" t="s">
        <v>165</v>
      </c>
    </row>
    <row r="169" spans="2:65" s="12" customFormat="1" x14ac:dyDescent="0.2">
      <c r="B169" s="153"/>
      <c r="D169" s="149" t="s">
        <v>176</v>
      </c>
      <c r="E169" s="154" t="s">
        <v>1</v>
      </c>
      <c r="F169" s="155" t="s">
        <v>1874</v>
      </c>
      <c r="H169" s="156">
        <v>30.4</v>
      </c>
      <c r="I169" s="157"/>
      <c r="L169" s="153"/>
      <c r="M169" s="158"/>
      <c r="T169" s="159"/>
      <c r="AT169" s="154" t="s">
        <v>176</v>
      </c>
      <c r="AU169" s="154" t="s">
        <v>83</v>
      </c>
      <c r="AV169" s="12" t="s">
        <v>83</v>
      </c>
      <c r="AW169" s="12" t="s">
        <v>30</v>
      </c>
      <c r="AX169" s="12" t="s">
        <v>73</v>
      </c>
      <c r="AY169" s="154" t="s">
        <v>165</v>
      </c>
    </row>
    <row r="170" spans="2:65" s="15" customFormat="1" x14ac:dyDescent="0.2">
      <c r="B170" s="184"/>
      <c r="D170" s="149" t="s">
        <v>176</v>
      </c>
      <c r="E170" s="185" t="s">
        <v>1</v>
      </c>
      <c r="F170" s="186" t="s">
        <v>1296</v>
      </c>
      <c r="H170" s="185" t="s">
        <v>1</v>
      </c>
      <c r="I170" s="187"/>
      <c r="L170" s="184"/>
      <c r="M170" s="188"/>
      <c r="T170" s="189"/>
      <c r="AT170" s="185" t="s">
        <v>176</v>
      </c>
      <c r="AU170" s="185" t="s">
        <v>83</v>
      </c>
      <c r="AV170" s="15" t="s">
        <v>81</v>
      </c>
      <c r="AW170" s="15" t="s">
        <v>30</v>
      </c>
      <c r="AX170" s="15" t="s">
        <v>73</v>
      </c>
      <c r="AY170" s="185" t="s">
        <v>165</v>
      </c>
    </row>
    <row r="171" spans="2:65" s="12" customFormat="1" x14ac:dyDescent="0.2">
      <c r="B171" s="153"/>
      <c r="D171" s="149" t="s">
        <v>176</v>
      </c>
      <c r="E171" s="154" t="s">
        <v>1</v>
      </c>
      <c r="F171" s="155" t="s">
        <v>1867</v>
      </c>
      <c r="H171" s="156">
        <v>16.25</v>
      </c>
      <c r="I171" s="157"/>
      <c r="L171" s="153"/>
      <c r="M171" s="158"/>
      <c r="T171" s="159"/>
      <c r="AT171" s="154" t="s">
        <v>176</v>
      </c>
      <c r="AU171" s="154" t="s">
        <v>83</v>
      </c>
      <c r="AV171" s="12" t="s">
        <v>83</v>
      </c>
      <c r="AW171" s="12" t="s">
        <v>30</v>
      </c>
      <c r="AX171" s="12" t="s">
        <v>73</v>
      </c>
      <c r="AY171" s="154" t="s">
        <v>165</v>
      </c>
    </row>
    <row r="172" spans="2:65" s="13" customFormat="1" x14ac:dyDescent="0.2">
      <c r="B172" s="160"/>
      <c r="D172" s="149" t="s">
        <v>176</v>
      </c>
      <c r="E172" s="161" t="s">
        <v>1</v>
      </c>
      <c r="F172" s="162" t="s">
        <v>189</v>
      </c>
      <c r="H172" s="163">
        <v>46.65</v>
      </c>
      <c r="I172" s="164"/>
      <c r="L172" s="160"/>
      <c r="M172" s="165"/>
      <c r="T172" s="166"/>
      <c r="AT172" s="161" t="s">
        <v>176</v>
      </c>
      <c r="AU172" s="161" t="s">
        <v>83</v>
      </c>
      <c r="AV172" s="13" t="s">
        <v>172</v>
      </c>
      <c r="AW172" s="13" t="s">
        <v>30</v>
      </c>
      <c r="AX172" s="13" t="s">
        <v>81</v>
      </c>
      <c r="AY172" s="161" t="s">
        <v>165</v>
      </c>
    </row>
    <row r="173" spans="2:65" s="1" customFormat="1" ht="16.5" customHeight="1" x14ac:dyDescent="0.2">
      <c r="B173" s="32"/>
      <c r="C173" s="136" t="s">
        <v>221</v>
      </c>
      <c r="D173" s="136" t="s">
        <v>167</v>
      </c>
      <c r="E173" s="137" t="s">
        <v>1297</v>
      </c>
      <c r="F173" s="138" t="s">
        <v>1298</v>
      </c>
      <c r="G173" s="139" t="s">
        <v>170</v>
      </c>
      <c r="H173" s="140">
        <v>46.65</v>
      </c>
      <c r="I173" s="141"/>
      <c r="J173" s="142">
        <f>ROUND(I173*H173,2)</f>
        <v>0</v>
      </c>
      <c r="K173" s="138" t="s">
        <v>1254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1875</v>
      </c>
    </row>
    <row r="174" spans="2:65" s="1" customFormat="1" x14ac:dyDescent="0.2">
      <c r="B174" s="32"/>
      <c r="D174" s="149" t="s">
        <v>174</v>
      </c>
      <c r="F174" s="150" t="s">
        <v>1300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5" customFormat="1" ht="22.5" x14ac:dyDescent="0.2">
      <c r="B175" s="184"/>
      <c r="D175" s="149" t="s">
        <v>176</v>
      </c>
      <c r="E175" s="185" t="s">
        <v>1</v>
      </c>
      <c r="F175" s="186" t="s">
        <v>1301</v>
      </c>
      <c r="H175" s="185" t="s">
        <v>1</v>
      </c>
      <c r="I175" s="187"/>
      <c r="L175" s="184"/>
      <c r="M175" s="188"/>
      <c r="T175" s="189"/>
      <c r="AT175" s="185" t="s">
        <v>176</v>
      </c>
      <c r="AU175" s="185" t="s">
        <v>83</v>
      </c>
      <c r="AV175" s="15" t="s">
        <v>81</v>
      </c>
      <c r="AW175" s="15" t="s">
        <v>30</v>
      </c>
      <c r="AX175" s="15" t="s">
        <v>73</v>
      </c>
      <c r="AY175" s="185" t="s">
        <v>165</v>
      </c>
    </row>
    <row r="176" spans="2:65" s="12" customFormat="1" x14ac:dyDescent="0.2">
      <c r="B176" s="153"/>
      <c r="D176" s="149" t="s">
        <v>176</v>
      </c>
      <c r="E176" s="154" t="s">
        <v>1</v>
      </c>
      <c r="F176" s="155" t="s">
        <v>1876</v>
      </c>
      <c r="H176" s="156">
        <v>46.65</v>
      </c>
      <c r="I176" s="157"/>
      <c r="L176" s="153"/>
      <c r="M176" s="158"/>
      <c r="T176" s="159"/>
      <c r="AT176" s="154" t="s">
        <v>176</v>
      </c>
      <c r="AU176" s="154" t="s">
        <v>83</v>
      </c>
      <c r="AV176" s="12" t="s">
        <v>83</v>
      </c>
      <c r="AW176" s="12" t="s">
        <v>30</v>
      </c>
      <c r="AX176" s="12" t="s">
        <v>81</v>
      </c>
      <c r="AY176" s="154" t="s">
        <v>165</v>
      </c>
    </row>
    <row r="177" spans="2:65" s="1" customFormat="1" ht="16.5" customHeight="1" x14ac:dyDescent="0.2">
      <c r="B177" s="32"/>
      <c r="C177" s="167" t="s">
        <v>226</v>
      </c>
      <c r="D177" s="167" t="s">
        <v>205</v>
      </c>
      <c r="E177" s="168" t="s">
        <v>1303</v>
      </c>
      <c r="F177" s="169" t="s">
        <v>1304</v>
      </c>
      <c r="G177" s="170" t="s">
        <v>238</v>
      </c>
      <c r="H177" s="171">
        <v>97.965000000000003</v>
      </c>
      <c r="I177" s="172"/>
      <c r="J177" s="173">
        <f>ROUND(I177*H177,2)</f>
        <v>0</v>
      </c>
      <c r="K177" s="169" t="s">
        <v>1254</v>
      </c>
      <c r="L177" s="174"/>
      <c r="M177" s="175" t="s">
        <v>1</v>
      </c>
      <c r="N177" s="176" t="s">
        <v>38</v>
      </c>
      <c r="P177" s="145">
        <f>O177*H177</f>
        <v>0</v>
      </c>
      <c r="Q177" s="145">
        <v>1</v>
      </c>
      <c r="R177" s="145">
        <f>Q177*H177</f>
        <v>97.965000000000003</v>
      </c>
      <c r="S177" s="145">
        <v>0</v>
      </c>
      <c r="T177" s="146">
        <f>S177*H177</f>
        <v>0</v>
      </c>
      <c r="AR177" s="147" t="s">
        <v>209</v>
      </c>
      <c r="AT177" s="147" t="s">
        <v>205</v>
      </c>
      <c r="AU177" s="147" t="s">
        <v>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1877</v>
      </c>
    </row>
    <row r="178" spans="2:65" s="1" customFormat="1" x14ac:dyDescent="0.2">
      <c r="B178" s="32"/>
      <c r="D178" s="149" t="s">
        <v>174</v>
      </c>
      <c r="F178" s="150" t="s">
        <v>1304</v>
      </c>
      <c r="I178" s="151"/>
      <c r="L178" s="32"/>
      <c r="M178" s="152"/>
      <c r="T178" s="56"/>
      <c r="AT178" s="17" t="s">
        <v>174</v>
      </c>
      <c r="AU178" s="17" t="s">
        <v>83</v>
      </c>
    </row>
    <row r="179" spans="2:65" s="12" customFormat="1" x14ac:dyDescent="0.2">
      <c r="B179" s="153"/>
      <c r="D179" s="149" t="s">
        <v>176</v>
      </c>
      <c r="E179" s="154" t="s">
        <v>1</v>
      </c>
      <c r="F179" s="155" t="s">
        <v>1878</v>
      </c>
      <c r="H179" s="156">
        <v>97.965000000000003</v>
      </c>
      <c r="I179" s="157"/>
      <c r="L179" s="153"/>
      <c r="M179" s="158"/>
      <c r="T179" s="159"/>
      <c r="AT179" s="154" t="s">
        <v>176</v>
      </c>
      <c r="AU179" s="154" t="s">
        <v>83</v>
      </c>
      <c r="AV179" s="12" t="s">
        <v>83</v>
      </c>
      <c r="AW179" s="12" t="s">
        <v>30</v>
      </c>
      <c r="AX179" s="12" t="s">
        <v>81</v>
      </c>
      <c r="AY179" s="154" t="s">
        <v>165</v>
      </c>
    </row>
    <row r="180" spans="2:65" s="1" customFormat="1" ht="16.5" customHeight="1" x14ac:dyDescent="0.2">
      <c r="B180" s="32"/>
      <c r="C180" s="136" t="s">
        <v>8</v>
      </c>
      <c r="D180" s="136" t="s">
        <v>167</v>
      </c>
      <c r="E180" s="137" t="s">
        <v>1307</v>
      </c>
      <c r="F180" s="138" t="s">
        <v>1308</v>
      </c>
      <c r="G180" s="139" t="s">
        <v>192</v>
      </c>
      <c r="H180" s="140">
        <v>151.5</v>
      </c>
      <c r="I180" s="141"/>
      <c r="J180" s="142">
        <f>ROUND(I180*H180,2)</f>
        <v>0</v>
      </c>
      <c r="K180" s="138" t="s">
        <v>1254</v>
      </c>
      <c r="L180" s="32"/>
      <c r="M180" s="143" t="s">
        <v>1</v>
      </c>
      <c r="N180" s="144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172</v>
      </c>
      <c r="AT180" s="147" t="s">
        <v>167</v>
      </c>
      <c r="AU180" s="147" t="s">
        <v>83</v>
      </c>
      <c r="AY180" s="17" t="s">
        <v>165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172</v>
      </c>
      <c r="BM180" s="147" t="s">
        <v>1879</v>
      </c>
    </row>
    <row r="181" spans="2:65" s="1" customFormat="1" ht="29.25" x14ac:dyDescent="0.2">
      <c r="B181" s="32"/>
      <c r="D181" s="149" t="s">
        <v>174</v>
      </c>
      <c r="F181" s="150" t="s">
        <v>1310</v>
      </c>
      <c r="I181" s="151"/>
      <c r="L181" s="32"/>
      <c r="M181" s="152"/>
      <c r="T181" s="56"/>
      <c r="AT181" s="17" t="s">
        <v>174</v>
      </c>
      <c r="AU181" s="17" t="s">
        <v>83</v>
      </c>
    </row>
    <row r="182" spans="2:65" s="15" customFormat="1" ht="22.5" x14ac:dyDescent="0.2">
      <c r="B182" s="184"/>
      <c r="D182" s="149" t="s">
        <v>176</v>
      </c>
      <c r="E182" s="185" t="s">
        <v>1</v>
      </c>
      <c r="F182" s="186" t="s">
        <v>1311</v>
      </c>
      <c r="H182" s="185" t="s">
        <v>1</v>
      </c>
      <c r="I182" s="187"/>
      <c r="L182" s="184"/>
      <c r="M182" s="188"/>
      <c r="T182" s="189"/>
      <c r="AT182" s="185" t="s">
        <v>176</v>
      </c>
      <c r="AU182" s="185" t="s">
        <v>83</v>
      </c>
      <c r="AV182" s="15" t="s">
        <v>81</v>
      </c>
      <c r="AW182" s="15" t="s">
        <v>30</v>
      </c>
      <c r="AX182" s="15" t="s">
        <v>73</v>
      </c>
      <c r="AY182" s="185" t="s">
        <v>165</v>
      </c>
    </row>
    <row r="183" spans="2:65" s="12" customFormat="1" x14ac:dyDescent="0.2">
      <c r="B183" s="153"/>
      <c r="D183" s="149" t="s">
        <v>176</v>
      </c>
      <c r="E183" s="154" t="s">
        <v>1</v>
      </c>
      <c r="F183" s="155" t="s">
        <v>1880</v>
      </c>
      <c r="H183" s="156">
        <v>151.5</v>
      </c>
      <c r="I183" s="157"/>
      <c r="L183" s="153"/>
      <c r="M183" s="158"/>
      <c r="T183" s="159"/>
      <c r="AT183" s="154" t="s">
        <v>176</v>
      </c>
      <c r="AU183" s="154" t="s">
        <v>83</v>
      </c>
      <c r="AV183" s="12" t="s">
        <v>83</v>
      </c>
      <c r="AW183" s="12" t="s">
        <v>30</v>
      </c>
      <c r="AX183" s="12" t="s">
        <v>81</v>
      </c>
      <c r="AY183" s="154" t="s">
        <v>165</v>
      </c>
    </row>
    <row r="184" spans="2:65" s="1" customFormat="1" ht="16.5" customHeight="1" x14ac:dyDescent="0.2">
      <c r="B184" s="32"/>
      <c r="C184" s="136" t="s">
        <v>243</v>
      </c>
      <c r="D184" s="136" t="s">
        <v>167</v>
      </c>
      <c r="E184" s="137" t="s">
        <v>1313</v>
      </c>
      <c r="F184" s="138" t="s">
        <v>1314</v>
      </c>
      <c r="G184" s="139" t="s">
        <v>192</v>
      </c>
      <c r="H184" s="140">
        <v>151.5</v>
      </c>
      <c r="I184" s="141"/>
      <c r="J184" s="142">
        <f>ROUND(I184*H184,2)</f>
        <v>0</v>
      </c>
      <c r="K184" s="138" t="s">
        <v>1254</v>
      </c>
      <c r="L184" s="32"/>
      <c r="M184" s="143" t="s">
        <v>1</v>
      </c>
      <c r="N184" s="144" t="s">
        <v>38</v>
      </c>
      <c r="P184" s="145">
        <f>O184*H184</f>
        <v>0</v>
      </c>
      <c r="Q184" s="145">
        <v>3.9699999999999996E-3</v>
      </c>
      <c r="R184" s="145">
        <f>Q184*H184</f>
        <v>0.60145499999999996</v>
      </c>
      <c r="S184" s="145">
        <v>0</v>
      </c>
      <c r="T184" s="146">
        <f>S184*H184</f>
        <v>0</v>
      </c>
      <c r="AR184" s="147" t="s">
        <v>172</v>
      </c>
      <c r="AT184" s="147" t="s">
        <v>167</v>
      </c>
      <c r="AU184" s="147" t="s">
        <v>83</v>
      </c>
      <c r="AY184" s="17" t="s">
        <v>165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81</v>
      </c>
      <c r="BK184" s="148">
        <f>ROUND(I184*H184,2)</f>
        <v>0</v>
      </c>
      <c r="BL184" s="17" t="s">
        <v>172</v>
      </c>
      <c r="BM184" s="147" t="s">
        <v>1881</v>
      </c>
    </row>
    <row r="185" spans="2:65" s="1" customFormat="1" x14ac:dyDescent="0.2">
      <c r="B185" s="32"/>
      <c r="D185" s="149" t="s">
        <v>174</v>
      </c>
      <c r="F185" s="150" t="s">
        <v>1314</v>
      </c>
      <c r="I185" s="151"/>
      <c r="L185" s="32"/>
      <c r="M185" s="152"/>
      <c r="T185" s="56"/>
      <c r="AT185" s="17" t="s">
        <v>174</v>
      </c>
      <c r="AU185" s="17" t="s">
        <v>83</v>
      </c>
    </row>
    <row r="186" spans="2:65" s="1" customFormat="1" ht="16.5" customHeight="1" x14ac:dyDescent="0.2">
      <c r="B186" s="32"/>
      <c r="C186" s="167" t="s">
        <v>250</v>
      </c>
      <c r="D186" s="167" t="s">
        <v>205</v>
      </c>
      <c r="E186" s="168" t="s">
        <v>1316</v>
      </c>
      <c r="F186" s="169" t="s">
        <v>207</v>
      </c>
      <c r="G186" s="170" t="s">
        <v>208</v>
      </c>
      <c r="H186" s="171">
        <v>3.7879999999999998</v>
      </c>
      <c r="I186" s="172"/>
      <c r="J186" s="173">
        <f>ROUND(I186*H186,2)</f>
        <v>0</v>
      </c>
      <c r="K186" s="169" t="s">
        <v>1254</v>
      </c>
      <c r="L186" s="174"/>
      <c r="M186" s="175" t="s">
        <v>1</v>
      </c>
      <c r="N186" s="176" t="s">
        <v>38</v>
      </c>
      <c r="P186" s="145">
        <f>O186*H186</f>
        <v>0</v>
      </c>
      <c r="Q186" s="145">
        <v>1E-3</v>
      </c>
      <c r="R186" s="145">
        <f>Q186*H186</f>
        <v>3.7879999999999997E-3</v>
      </c>
      <c r="S186" s="145">
        <v>0</v>
      </c>
      <c r="T186" s="146">
        <f>S186*H186</f>
        <v>0</v>
      </c>
      <c r="AR186" s="147" t="s">
        <v>209</v>
      </c>
      <c r="AT186" s="147" t="s">
        <v>205</v>
      </c>
      <c r="AU186" s="147" t="s">
        <v>83</v>
      </c>
      <c r="AY186" s="17" t="s">
        <v>165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172</v>
      </c>
      <c r="BM186" s="147" t="s">
        <v>1882</v>
      </c>
    </row>
    <row r="187" spans="2:65" s="1" customFormat="1" x14ac:dyDescent="0.2">
      <c r="B187" s="32"/>
      <c r="D187" s="149" t="s">
        <v>174</v>
      </c>
      <c r="F187" s="150" t="s">
        <v>207</v>
      </c>
      <c r="I187" s="151"/>
      <c r="L187" s="32"/>
      <c r="M187" s="152"/>
      <c r="T187" s="56"/>
      <c r="AT187" s="17" t="s">
        <v>174</v>
      </c>
      <c r="AU187" s="17" t="s">
        <v>83</v>
      </c>
    </row>
    <row r="188" spans="2:65" s="12" customFormat="1" x14ac:dyDescent="0.2">
      <c r="B188" s="153"/>
      <c r="D188" s="149" t="s">
        <v>176</v>
      </c>
      <c r="E188" s="154" t="s">
        <v>1</v>
      </c>
      <c r="F188" s="155" t="s">
        <v>1883</v>
      </c>
      <c r="H188" s="156">
        <v>3.7879999999999998</v>
      </c>
      <c r="I188" s="157"/>
      <c r="L188" s="153"/>
      <c r="M188" s="158"/>
      <c r="T188" s="159"/>
      <c r="AT188" s="154" t="s">
        <v>176</v>
      </c>
      <c r="AU188" s="154" t="s">
        <v>83</v>
      </c>
      <c r="AV188" s="12" t="s">
        <v>83</v>
      </c>
      <c r="AW188" s="12" t="s">
        <v>30</v>
      </c>
      <c r="AX188" s="12" t="s">
        <v>81</v>
      </c>
      <c r="AY188" s="154" t="s">
        <v>165</v>
      </c>
    </row>
    <row r="189" spans="2:65" s="1" customFormat="1" ht="21.75" customHeight="1" x14ac:dyDescent="0.2">
      <c r="B189" s="32"/>
      <c r="C189" s="136" t="s">
        <v>258</v>
      </c>
      <c r="D189" s="136" t="s">
        <v>167</v>
      </c>
      <c r="E189" s="137" t="s">
        <v>1319</v>
      </c>
      <c r="F189" s="138" t="s">
        <v>1320</v>
      </c>
      <c r="G189" s="139" t="s">
        <v>192</v>
      </c>
      <c r="H189" s="140">
        <v>151.5</v>
      </c>
      <c r="I189" s="141"/>
      <c r="J189" s="142">
        <f>ROUND(I189*H189,2)</f>
        <v>0</v>
      </c>
      <c r="K189" s="138" t="s">
        <v>1254</v>
      </c>
      <c r="L189" s="32"/>
      <c r="M189" s="143" t="s">
        <v>1</v>
      </c>
      <c r="N189" s="144" t="s">
        <v>38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172</v>
      </c>
      <c r="AT189" s="147" t="s">
        <v>167</v>
      </c>
      <c r="AU189" s="147" t="s">
        <v>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1884</v>
      </c>
    </row>
    <row r="190" spans="2:65" s="1" customFormat="1" x14ac:dyDescent="0.2">
      <c r="B190" s="32"/>
      <c r="D190" s="149" t="s">
        <v>174</v>
      </c>
      <c r="F190" s="150" t="s">
        <v>1322</v>
      </c>
      <c r="I190" s="151"/>
      <c r="L190" s="32"/>
      <c r="M190" s="152"/>
      <c r="T190" s="56"/>
      <c r="AT190" s="17" t="s">
        <v>174</v>
      </c>
      <c r="AU190" s="17" t="s">
        <v>83</v>
      </c>
    </row>
    <row r="191" spans="2:65" s="1" customFormat="1" ht="16.5" customHeight="1" x14ac:dyDescent="0.2">
      <c r="B191" s="32"/>
      <c r="C191" s="136" t="s">
        <v>264</v>
      </c>
      <c r="D191" s="136" t="s">
        <v>167</v>
      </c>
      <c r="E191" s="137" t="s">
        <v>1323</v>
      </c>
      <c r="F191" s="138" t="s">
        <v>1324</v>
      </c>
      <c r="G191" s="139" t="s">
        <v>170</v>
      </c>
      <c r="H191" s="140">
        <v>3.7879999999999998</v>
      </c>
      <c r="I191" s="141"/>
      <c r="J191" s="142">
        <f>ROUND(I191*H191,2)</f>
        <v>0</v>
      </c>
      <c r="K191" s="138" t="s">
        <v>1254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1885</v>
      </c>
    </row>
    <row r="192" spans="2:65" s="1" customFormat="1" x14ac:dyDescent="0.2">
      <c r="B192" s="32"/>
      <c r="D192" s="149" t="s">
        <v>174</v>
      </c>
      <c r="F192" s="150" t="s">
        <v>1326</v>
      </c>
      <c r="I192" s="151"/>
      <c r="L192" s="32"/>
      <c r="M192" s="152"/>
      <c r="T192" s="56"/>
      <c r="AT192" s="17" t="s">
        <v>174</v>
      </c>
      <c r="AU192" s="17" t="s">
        <v>83</v>
      </c>
    </row>
    <row r="193" spans="2:65" s="12" customFormat="1" x14ac:dyDescent="0.2">
      <c r="B193" s="153"/>
      <c r="D193" s="149" t="s">
        <v>176</v>
      </c>
      <c r="E193" s="154" t="s">
        <v>1</v>
      </c>
      <c r="F193" s="155" t="s">
        <v>1886</v>
      </c>
      <c r="H193" s="156">
        <v>3.7879999999999998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81</v>
      </c>
      <c r="AY193" s="154" t="s">
        <v>165</v>
      </c>
    </row>
    <row r="194" spans="2:65" s="11" customFormat="1" ht="22.9" customHeight="1" x14ac:dyDescent="0.2">
      <c r="B194" s="124"/>
      <c r="D194" s="125" t="s">
        <v>72</v>
      </c>
      <c r="E194" s="134" t="s">
        <v>83</v>
      </c>
      <c r="F194" s="134" t="s">
        <v>1328</v>
      </c>
      <c r="I194" s="127"/>
      <c r="J194" s="135">
        <f>BK194</f>
        <v>0</v>
      </c>
      <c r="L194" s="124"/>
      <c r="M194" s="129"/>
      <c r="P194" s="130">
        <f>SUM(P195:P241)</f>
        <v>0</v>
      </c>
      <c r="R194" s="130">
        <f>SUM(R195:R241)</f>
        <v>152.64192578000001</v>
      </c>
      <c r="T194" s="131">
        <f>SUM(T195:T241)</f>
        <v>0</v>
      </c>
      <c r="AR194" s="125" t="s">
        <v>81</v>
      </c>
      <c r="AT194" s="132" t="s">
        <v>72</v>
      </c>
      <c r="AU194" s="132" t="s">
        <v>81</v>
      </c>
      <c r="AY194" s="125" t="s">
        <v>165</v>
      </c>
      <c r="BK194" s="133">
        <f>SUM(BK195:BK241)</f>
        <v>0</v>
      </c>
    </row>
    <row r="195" spans="2:65" s="1" customFormat="1" ht="24.2" customHeight="1" x14ac:dyDescent="0.2">
      <c r="B195" s="32"/>
      <c r="C195" s="136" t="s">
        <v>270</v>
      </c>
      <c r="D195" s="136" t="s">
        <v>167</v>
      </c>
      <c r="E195" s="137" t="s">
        <v>1329</v>
      </c>
      <c r="F195" s="138" t="s">
        <v>1330</v>
      </c>
      <c r="G195" s="139" t="s">
        <v>317</v>
      </c>
      <c r="H195" s="140">
        <v>2</v>
      </c>
      <c r="I195" s="141"/>
      <c r="J195" s="142">
        <f>ROUND(I195*H195,2)</f>
        <v>0</v>
      </c>
      <c r="K195" s="138" t="s">
        <v>1254</v>
      </c>
      <c r="L195" s="32"/>
      <c r="M195" s="143" t="s">
        <v>1</v>
      </c>
      <c r="N195" s="144" t="s">
        <v>38</v>
      </c>
      <c r="P195" s="145">
        <f>O195*H195</f>
        <v>0</v>
      </c>
      <c r="Q195" s="145">
        <v>0.15704000000000001</v>
      </c>
      <c r="R195" s="145">
        <f>Q195*H195</f>
        <v>0.31408000000000003</v>
      </c>
      <c r="S195" s="145">
        <v>0</v>
      </c>
      <c r="T195" s="146">
        <f>S195*H195</f>
        <v>0</v>
      </c>
      <c r="AR195" s="147" t="s">
        <v>172</v>
      </c>
      <c r="AT195" s="147" t="s">
        <v>167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1887</v>
      </c>
    </row>
    <row r="196" spans="2:65" s="1" customFormat="1" x14ac:dyDescent="0.2">
      <c r="B196" s="32"/>
      <c r="D196" s="149" t="s">
        <v>174</v>
      </c>
      <c r="F196" s="150" t="s">
        <v>1332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" customFormat="1" ht="33" customHeight="1" x14ac:dyDescent="0.2">
      <c r="B197" s="32"/>
      <c r="C197" s="136" t="s">
        <v>278</v>
      </c>
      <c r="D197" s="136" t="s">
        <v>167</v>
      </c>
      <c r="E197" s="137" t="s">
        <v>1333</v>
      </c>
      <c r="F197" s="138" t="s">
        <v>1334</v>
      </c>
      <c r="G197" s="139" t="s">
        <v>303</v>
      </c>
      <c r="H197" s="140">
        <v>19.600000000000001</v>
      </c>
      <c r="I197" s="141"/>
      <c r="J197" s="142">
        <f>ROUND(I197*H197,2)</f>
        <v>0</v>
      </c>
      <c r="K197" s="138" t="s">
        <v>1254</v>
      </c>
      <c r="L197" s="32"/>
      <c r="M197" s="143" t="s">
        <v>1</v>
      </c>
      <c r="N197" s="144" t="s">
        <v>38</v>
      </c>
      <c r="P197" s="145">
        <f>O197*H197</f>
        <v>0</v>
      </c>
      <c r="Q197" s="145">
        <v>1.52477</v>
      </c>
      <c r="R197" s="145">
        <f>Q197*H197</f>
        <v>29.885492000000003</v>
      </c>
      <c r="S197" s="145">
        <v>0</v>
      </c>
      <c r="T197" s="146">
        <f>S197*H197</f>
        <v>0</v>
      </c>
      <c r="AR197" s="147" t="s">
        <v>172</v>
      </c>
      <c r="AT197" s="147" t="s">
        <v>167</v>
      </c>
      <c r="AU197" s="147" t="s">
        <v>83</v>
      </c>
      <c r="AY197" s="17" t="s">
        <v>165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81</v>
      </c>
      <c r="BK197" s="148">
        <f>ROUND(I197*H197,2)</f>
        <v>0</v>
      </c>
      <c r="BL197" s="17" t="s">
        <v>172</v>
      </c>
      <c r="BM197" s="147" t="s">
        <v>1888</v>
      </c>
    </row>
    <row r="198" spans="2:65" s="1" customFormat="1" x14ac:dyDescent="0.2">
      <c r="B198" s="32"/>
      <c r="D198" s="149" t="s">
        <v>174</v>
      </c>
      <c r="F198" s="150" t="s">
        <v>1336</v>
      </c>
      <c r="I198" s="151"/>
      <c r="L198" s="32"/>
      <c r="M198" s="152"/>
      <c r="T198" s="56"/>
      <c r="AT198" s="17" t="s">
        <v>174</v>
      </c>
      <c r="AU198" s="17" t="s">
        <v>83</v>
      </c>
    </row>
    <row r="199" spans="2:65" s="1" customFormat="1" ht="24.2" customHeight="1" x14ac:dyDescent="0.2">
      <c r="B199" s="32"/>
      <c r="C199" s="136" t="s">
        <v>284</v>
      </c>
      <c r="D199" s="136" t="s">
        <v>167</v>
      </c>
      <c r="E199" s="137" t="s">
        <v>1337</v>
      </c>
      <c r="F199" s="138" t="s">
        <v>1338</v>
      </c>
      <c r="G199" s="139" t="s">
        <v>303</v>
      </c>
      <c r="H199" s="140">
        <v>51</v>
      </c>
      <c r="I199" s="141"/>
      <c r="J199" s="142">
        <f>ROUND(I199*H199,2)</f>
        <v>0</v>
      </c>
      <c r="K199" s="138" t="s">
        <v>1254</v>
      </c>
      <c r="L199" s="32"/>
      <c r="M199" s="143" t="s">
        <v>1</v>
      </c>
      <c r="N199" s="144" t="s">
        <v>38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172</v>
      </c>
      <c r="AT199" s="147" t="s">
        <v>167</v>
      </c>
      <c r="AU199" s="147" t="s">
        <v>83</v>
      </c>
      <c r="AY199" s="17" t="s">
        <v>165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81</v>
      </c>
      <c r="BK199" s="148">
        <f>ROUND(I199*H199,2)</f>
        <v>0</v>
      </c>
      <c r="BL199" s="17" t="s">
        <v>172</v>
      </c>
      <c r="BM199" s="147" t="s">
        <v>1889</v>
      </c>
    </row>
    <row r="200" spans="2:65" s="1" customFormat="1" ht="19.5" x14ac:dyDescent="0.2">
      <c r="B200" s="32"/>
      <c r="D200" s="149" t="s">
        <v>174</v>
      </c>
      <c r="F200" s="150" t="s">
        <v>1340</v>
      </c>
      <c r="I200" s="151"/>
      <c r="L200" s="32"/>
      <c r="M200" s="152"/>
      <c r="T200" s="56"/>
      <c r="AT200" s="17" t="s">
        <v>174</v>
      </c>
      <c r="AU200" s="17" t="s">
        <v>83</v>
      </c>
    </row>
    <row r="201" spans="2:65" s="15" customFormat="1" ht="22.5" x14ac:dyDescent="0.2">
      <c r="B201" s="184"/>
      <c r="D201" s="149" t="s">
        <v>176</v>
      </c>
      <c r="E201" s="185" t="s">
        <v>1</v>
      </c>
      <c r="F201" s="186" t="s">
        <v>1341</v>
      </c>
      <c r="H201" s="185" t="s">
        <v>1</v>
      </c>
      <c r="I201" s="187"/>
      <c r="L201" s="184"/>
      <c r="M201" s="188"/>
      <c r="T201" s="189"/>
      <c r="AT201" s="185" t="s">
        <v>176</v>
      </c>
      <c r="AU201" s="185" t="s">
        <v>83</v>
      </c>
      <c r="AV201" s="15" t="s">
        <v>81</v>
      </c>
      <c r="AW201" s="15" t="s">
        <v>30</v>
      </c>
      <c r="AX201" s="15" t="s">
        <v>73</v>
      </c>
      <c r="AY201" s="185" t="s">
        <v>165</v>
      </c>
    </row>
    <row r="202" spans="2:65" s="12" customFormat="1" x14ac:dyDescent="0.2">
      <c r="B202" s="153"/>
      <c r="D202" s="149" t="s">
        <v>176</v>
      </c>
      <c r="E202" s="154" t="s">
        <v>1</v>
      </c>
      <c r="F202" s="155" t="s">
        <v>1864</v>
      </c>
      <c r="H202" s="156">
        <v>51</v>
      </c>
      <c r="I202" s="157"/>
      <c r="L202" s="153"/>
      <c r="M202" s="158"/>
      <c r="T202" s="159"/>
      <c r="AT202" s="154" t="s">
        <v>176</v>
      </c>
      <c r="AU202" s="154" t="s">
        <v>83</v>
      </c>
      <c r="AV202" s="12" t="s">
        <v>83</v>
      </c>
      <c r="AW202" s="12" t="s">
        <v>30</v>
      </c>
      <c r="AX202" s="12" t="s">
        <v>81</v>
      </c>
      <c r="AY202" s="154" t="s">
        <v>165</v>
      </c>
    </row>
    <row r="203" spans="2:65" s="1" customFormat="1" ht="24.2" customHeight="1" x14ac:dyDescent="0.2">
      <c r="B203" s="32"/>
      <c r="C203" s="167" t="s">
        <v>289</v>
      </c>
      <c r="D203" s="167" t="s">
        <v>205</v>
      </c>
      <c r="E203" s="168" t="s">
        <v>1342</v>
      </c>
      <c r="F203" s="169" t="s">
        <v>1343</v>
      </c>
      <c r="G203" s="170" t="s">
        <v>303</v>
      </c>
      <c r="H203" s="171">
        <v>51</v>
      </c>
      <c r="I203" s="172"/>
      <c r="J203" s="173">
        <f>ROUND(I203*H203,2)</f>
        <v>0</v>
      </c>
      <c r="K203" s="169" t="s">
        <v>1254</v>
      </c>
      <c r="L203" s="174"/>
      <c r="M203" s="175" t="s">
        <v>1</v>
      </c>
      <c r="N203" s="176" t="s">
        <v>38</v>
      </c>
      <c r="P203" s="145">
        <f>O203*H203</f>
        <v>0</v>
      </c>
      <c r="Q203" s="145">
        <v>7.7999999999999999E-4</v>
      </c>
      <c r="R203" s="145">
        <f>Q203*H203</f>
        <v>3.9779999999999996E-2</v>
      </c>
      <c r="S203" s="145">
        <v>0</v>
      </c>
      <c r="T203" s="146">
        <f>S203*H203</f>
        <v>0</v>
      </c>
      <c r="AR203" s="147" t="s">
        <v>209</v>
      </c>
      <c r="AT203" s="147" t="s">
        <v>205</v>
      </c>
      <c r="AU203" s="147" t="s">
        <v>83</v>
      </c>
      <c r="AY203" s="17" t="s">
        <v>165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172</v>
      </c>
      <c r="BM203" s="147" t="s">
        <v>1890</v>
      </c>
    </row>
    <row r="204" spans="2:65" s="1" customFormat="1" x14ac:dyDescent="0.2">
      <c r="B204" s="32"/>
      <c r="D204" s="149" t="s">
        <v>174</v>
      </c>
      <c r="F204" s="150" t="s">
        <v>1343</v>
      </c>
      <c r="I204" s="151"/>
      <c r="L204" s="32"/>
      <c r="M204" s="152"/>
      <c r="T204" s="56"/>
      <c r="AT204" s="17" t="s">
        <v>174</v>
      </c>
      <c r="AU204" s="17" t="s">
        <v>83</v>
      </c>
    </row>
    <row r="205" spans="2:65" s="1" customFormat="1" ht="24.2" customHeight="1" x14ac:dyDescent="0.2">
      <c r="B205" s="32"/>
      <c r="C205" s="136" t="s">
        <v>7</v>
      </c>
      <c r="D205" s="136" t="s">
        <v>167</v>
      </c>
      <c r="E205" s="137" t="s">
        <v>1345</v>
      </c>
      <c r="F205" s="138" t="s">
        <v>1346</v>
      </c>
      <c r="G205" s="139" t="s">
        <v>170</v>
      </c>
      <c r="H205" s="140">
        <v>0.80400000000000005</v>
      </c>
      <c r="I205" s="141"/>
      <c r="J205" s="142">
        <f>ROUND(I205*H205,2)</f>
        <v>0</v>
      </c>
      <c r="K205" s="138" t="s">
        <v>1254</v>
      </c>
      <c r="L205" s="32"/>
      <c r="M205" s="143" t="s">
        <v>1</v>
      </c>
      <c r="N205" s="144" t="s">
        <v>38</v>
      </c>
      <c r="P205" s="145">
        <f>O205*H205</f>
        <v>0</v>
      </c>
      <c r="Q205" s="145">
        <v>2.5505399999999998</v>
      </c>
      <c r="R205" s="145">
        <f>Q205*H205</f>
        <v>2.05063416</v>
      </c>
      <c r="S205" s="145">
        <v>0</v>
      </c>
      <c r="T205" s="146">
        <f>S205*H205</f>
        <v>0</v>
      </c>
      <c r="AR205" s="147" t="s">
        <v>172</v>
      </c>
      <c r="AT205" s="147" t="s">
        <v>167</v>
      </c>
      <c r="AU205" s="147" t="s">
        <v>83</v>
      </c>
      <c r="AY205" s="17" t="s">
        <v>165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81</v>
      </c>
      <c r="BK205" s="148">
        <f>ROUND(I205*H205,2)</f>
        <v>0</v>
      </c>
      <c r="BL205" s="17" t="s">
        <v>172</v>
      </c>
      <c r="BM205" s="147" t="s">
        <v>1891</v>
      </c>
    </row>
    <row r="206" spans="2:65" s="1" customFormat="1" ht="19.5" x14ac:dyDescent="0.2">
      <c r="B206" s="32"/>
      <c r="D206" s="149" t="s">
        <v>174</v>
      </c>
      <c r="F206" s="150" t="s">
        <v>1348</v>
      </c>
      <c r="I206" s="151"/>
      <c r="L206" s="32"/>
      <c r="M206" s="152"/>
      <c r="T206" s="56"/>
      <c r="AT206" s="17" t="s">
        <v>174</v>
      </c>
      <c r="AU206" s="17" t="s">
        <v>83</v>
      </c>
    </row>
    <row r="207" spans="2:65" s="15" customFormat="1" ht="22.5" x14ac:dyDescent="0.2">
      <c r="B207" s="184"/>
      <c r="D207" s="149" t="s">
        <v>176</v>
      </c>
      <c r="E207" s="185" t="s">
        <v>1</v>
      </c>
      <c r="F207" s="186" t="s">
        <v>1349</v>
      </c>
      <c r="H207" s="185" t="s">
        <v>1</v>
      </c>
      <c r="I207" s="187"/>
      <c r="L207" s="184"/>
      <c r="M207" s="188"/>
      <c r="T207" s="189"/>
      <c r="AT207" s="185" t="s">
        <v>176</v>
      </c>
      <c r="AU207" s="185" t="s">
        <v>83</v>
      </c>
      <c r="AV207" s="15" t="s">
        <v>81</v>
      </c>
      <c r="AW207" s="15" t="s">
        <v>30</v>
      </c>
      <c r="AX207" s="15" t="s">
        <v>73</v>
      </c>
      <c r="AY207" s="185" t="s">
        <v>165</v>
      </c>
    </row>
    <row r="208" spans="2:65" s="12" customFormat="1" x14ac:dyDescent="0.2">
      <c r="B208" s="153"/>
      <c r="D208" s="149" t="s">
        <v>176</v>
      </c>
      <c r="E208" s="154" t="s">
        <v>1</v>
      </c>
      <c r="F208" s="155" t="s">
        <v>1350</v>
      </c>
      <c r="H208" s="156">
        <v>0.80400000000000005</v>
      </c>
      <c r="I208" s="157"/>
      <c r="L208" s="153"/>
      <c r="M208" s="158"/>
      <c r="T208" s="159"/>
      <c r="AT208" s="154" t="s">
        <v>176</v>
      </c>
      <c r="AU208" s="154" t="s">
        <v>83</v>
      </c>
      <c r="AV208" s="12" t="s">
        <v>83</v>
      </c>
      <c r="AW208" s="12" t="s">
        <v>30</v>
      </c>
      <c r="AX208" s="12" t="s">
        <v>81</v>
      </c>
      <c r="AY208" s="154" t="s">
        <v>165</v>
      </c>
    </row>
    <row r="209" spans="2:65" s="1" customFormat="1" ht="24.2" customHeight="1" x14ac:dyDescent="0.2">
      <c r="B209" s="32"/>
      <c r="C209" s="136" t="s">
        <v>305</v>
      </c>
      <c r="D209" s="136" t="s">
        <v>167</v>
      </c>
      <c r="E209" s="137" t="s">
        <v>1351</v>
      </c>
      <c r="F209" s="138" t="s">
        <v>1352</v>
      </c>
      <c r="G209" s="139" t="s">
        <v>170</v>
      </c>
      <c r="H209" s="140">
        <v>0.80400000000000005</v>
      </c>
      <c r="I209" s="141"/>
      <c r="J209" s="142">
        <f>ROUND(I209*H209,2)</f>
        <v>0</v>
      </c>
      <c r="K209" s="138" t="s">
        <v>1254</v>
      </c>
      <c r="L209" s="32"/>
      <c r="M209" s="143" t="s">
        <v>1</v>
      </c>
      <c r="N209" s="144" t="s">
        <v>38</v>
      </c>
      <c r="P209" s="145">
        <f>O209*H209</f>
        <v>0</v>
      </c>
      <c r="Q209" s="145">
        <v>4.8579999999999998E-2</v>
      </c>
      <c r="R209" s="145">
        <f>Q209*H209</f>
        <v>3.9058320000000001E-2</v>
      </c>
      <c r="S209" s="145">
        <v>0</v>
      </c>
      <c r="T209" s="146">
        <f>S209*H209</f>
        <v>0</v>
      </c>
      <c r="AR209" s="147" t="s">
        <v>172</v>
      </c>
      <c r="AT209" s="147" t="s">
        <v>167</v>
      </c>
      <c r="AU209" s="147" t="s">
        <v>83</v>
      </c>
      <c r="AY209" s="17" t="s">
        <v>165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81</v>
      </c>
      <c r="BK209" s="148">
        <f>ROUND(I209*H209,2)</f>
        <v>0</v>
      </c>
      <c r="BL209" s="17" t="s">
        <v>172</v>
      </c>
      <c r="BM209" s="147" t="s">
        <v>1892</v>
      </c>
    </row>
    <row r="210" spans="2:65" s="1" customFormat="1" ht="19.5" x14ac:dyDescent="0.2">
      <c r="B210" s="32"/>
      <c r="D210" s="149" t="s">
        <v>174</v>
      </c>
      <c r="F210" s="150" t="s">
        <v>1354</v>
      </c>
      <c r="I210" s="151"/>
      <c r="L210" s="32"/>
      <c r="M210" s="152"/>
      <c r="T210" s="56"/>
      <c r="AT210" s="17" t="s">
        <v>174</v>
      </c>
      <c r="AU210" s="17" t="s">
        <v>83</v>
      </c>
    </row>
    <row r="211" spans="2:65" s="1" customFormat="1" ht="16.5" customHeight="1" x14ac:dyDescent="0.2">
      <c r="B211" s="32"/>
      <c r="C211" s="136" t="s">
        <v>309</v>
      </c>
      <c r="D211" s="136" t="s">
        <v>167</v>
      </c>
      <c r="E211" s="137" t="s">
        <v>1355</v>
      </c>
      <c r="F211" s="138" t="s">
        <v>1356</v>
      </c>
      <c r="G211" s="139" t="s">
        <v>192</v>
      </c>
      <c r="H211" s="140">
        <v>5.14</v>
      </c>
      <c r="I211" s="141"/>
      <c r="J211" s="142">
        <f>ROUND(I211*H211,2)</f>
        <v>0</v>
      </c>
      <c r="K211" s="138" t="s">
        <v>1254</v>
      </c>
      <c r="L211" s="32"/>
      <c r="M211" s="143" t="s">
        <v>1</v>
      </c>
      <c r="N211" s="144" t="s">
        <v>38</v>
      </c>
      <c r="P211" s="145">
        <f>O211*H211</f>
        <v>0</v>
      </c>
      <c r="Q211" s="145">
        <v>1.2999999999999999E-3</v>
      </c>
      <c r="R211" s="145">
        <f>Q211*H211</f>
        <v>6.6819999999999996E-3</v>
      </c>
      <c r="S211" s="145">
        <v>0</v>
      </c>
      <c r="T211" s="146">
        <f>S211*H211</f>
        <v>0</v>
      </c>
      <c r="AR211" s="147" t="s">
        <v>172</v>
      </c>
      <c r="AT211" s="147" t="s">
        <v>167</v>
      </c>
      <c r="AU211" s="147" t="s">
        <v>83</v>
      </c>
      <c r="AY211" s="17" t="s">
        <v>165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81</v>
      </c>
      <c r="BK211" s="148">
        <f>ROUND(I211*H211,2)</f>
        <v>0</v>
      </c>
      <c r="BL211" s="17" t="s">
        <v>172</v>
      </c>
      <c r="BM211" s="147" t="s">
        <v>1893</v>
      </c>
    </row>
    <row r="212" spans="2:65" s="1" customFormat="1" x14ac:dyDescent="0.2">
      <c r="B212" s="32"/>
      <c r="D212" s="149" t="s">
        <v>174</v>
      </c>
      <c r="F212" s="150" t="s">
        <v>1358</v>
      </c>
      <c r="I212" s="151"/>
      <c r="L212" s="32"/>
      <c r="M212" s="152"/>
      <c r="T212" s="56"/>
      <c r="AT212" s="17" t="s">
        <v>174</v>
      </c>
      <c r="AU212" s="17" t="s">
        <v>83</v>
      </c>
    </row>
    <row r="213" spans="2:65" s="12" customFormat="1" x14ac:dyDescent="0.2">
      <c r="B213" s="153"/>
      <c r="D213" s="149" t="s">
        <v>176</v>
      </c>
      <c r="E213" s="154" t="s">
        <v>1</v>
      </c>
      <c r="F213" s="155" t="s">
        <v>1359</v>
      </c>
      <c r="H213" s="156">
        <v>5.14</v>
      </c>
      <c r="I213" s="157"/>
      <c r="L213" s="153"/>
      <c r="M213" s="158"/>
      <c r="T213" s="159"/>
      <c r="AT213" s="154" t="s">
        <v>176</v>
      </c>
      <c r="AU213" s="154" t="s">
        <v>83</v>
      </c>
      <c r="AV213" s="12" t="s">
        <v>83</v>
      </c>
      <c r="AW213" s="12" t="s">
        <v>30</v>
      </c>
      <c r="AX213" s="12" t="s">
        <v>81</v>
      </c>
      <c r="AY213" s="154" t="s">
        <v>165</v>
      </c>
    </row>
    <row r="214" spans="2:65" s="1" customFormat="1" ht="16.5" customHeight="1" x14ac:dyDescent="0.2">
      <c r="B214" s="32"/>
      <c r="C214" s="136" t="s">
        <v>314</v>
      </c>
      <c r="D214" s="136" t="s">
        <v>167</v>
      </c>
      <c r="E214" s="137" t="s">
        <v>1360</v>
      </c>
      <c r="F214" s="138" t="s">
        <v>1361</v>
      </c>
      <c r="G214" s="139" t="s">
        <v>192</v>
      </c>
      <c r="H214" s="140">
        <v>5.14</v>
      </c>
      <c r="I214" s="141"/>
      <c r="J214" s="142">
        <f>ROUND(I214*H214,2)</f>
        <v>0</v>
      </c>
      <c r="K214" s="138" t="s">
        <v>1254</v>
      </c>
      <c r="L214" s="32"/>
      <c r="M214" s="143" t="s">
        <v>1</v>
      </c>
      <c r="N214" s="144" t="s">
        <v>38</v>
      </c>
      <c r="P214" s="145">
        <f>O214*H214</f>
        <v>0</v>
      </c>
      <c r="Q214" s="145">
        <v>4.0000000000000003E-5</v>
      </c>
      <c r="R214" s="145">
        <f>Q214*H214</f>
        <v>2.0560000000000001E-4</v>
      </c>
      <c r="S214" s="145">
        <v>0</v>
      </c>
      <c r="T214" s="146">
        <f>S214*H214</f>
        <v>0</v>
      </c>
      <c r="AR214" s="147" t="s">
        <v>172</v>
      </c>
      <c r="AT214" s="147" t="s">
        <v>167</v>
      </c>
      <c r="AU214" s="147" t="s">
        <v>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1894</v>
      </c>
    </row>
    <row r="215" spans="2:65" s="1" customFormat="1" ht="19.5" x14ac:dyDescent="0.2">
      <c r="B215" s="32"/>
      <c r="D215" s="149" t="s">
        <v>174</v>
      </c>
      <c r="F215" s="150" t="s">
        <v>1363</v>
      </c>
      <c r="I215" s="151"/>
      <c r="L215" s="32"/>
      <c r="M215" s="152"/>
      <c r="T215" s="56"/>
      <c r="AT215" s="17" t="s">
        <v>174</v>
      </c>
      <c r="AU215" s="17" t="s">
        <v>83</v>
      </c>
    </row>
    <row r="216" spans="2:65" s="1" customFormat="1" ht="24.2" customHeight="1" x14ac:dyDescent="0.2">
      <c r="B216" s="32"/>
      <c r="C216" s="136" t="s">
        <v>323</v>
      </c>
      <c r="D216" s="136" t="s">
        <v>167</v>
      </c>
      <c r="E216" s="137" t="s">
        <v>1895</v>
      </c>
      <c r="F216" s="138" t="s">
        <v>1896</v>
      </c>
      <c r="G216" s="139" t="s">
        <v>170</v>
      </c>
      <c r="H216" s="140">
        <v>3.2</v>
      </c>
      <c r="I216" s="141"/>
      <c r="J216" s="142">
        <f>ROUND(I216*H216,2)</f>
        <v>0</v>
      </c>
      <c r="K216" s="138" t="s">
        <v>1254</v>
      </c>
      <c r="L216" s="32"/>
      <c r="M216" s="143" t="s">
        <v>1</v>
      </c>
      <c r="N216" s="144" t="s">
        <v>38</v>
      </c>
      <c r="P216" s="145">
        <f>O216*H216</f>
        <v>0</v>
      </c>
      <c r="Q216" s="145">
        <v>2.5505399999999998</v>
      </c>
      <c r="R216" s="145">
        <f>Q216*H216</f>
        <v>8.1617280000000001</v>
      </c>
      <c r="S216" s="145">
        <v>0</v>
      </c>
      <c r="T216" s="146">
        <f>S216*H216</f>
        <v>0</v>
      </c>
      <c r="AR216" s="147" t="s">
        <v>172</v>
      </c>
      <c r="AT216" s="147" t="s">
        <v>167</v>
      </c>
      <c r="AU216" s="147" t="s">
        <v>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1897</v>
      </c>
    </row>
    <row r="217" spans="2:65" s="1" customFormat="1" ht="19.5" x14ac:dyDescent="0.2">
      <c r="B217" s="32"/>
      <c r="D217" s="149" t="s">
        <v>174</v>
      </c>
      <c r="F217" s="150" t="s">
        <v>1898</v>
      </c>
      <c r="I217" s="151"/>
      <c r="L217" s="32"/>
      <c r="M217" s="152"/>
      <c r="T217" s="56"/>
      <c r="AT217" s="17" t="s">
        <v>174</v>
      </c>
      <c r="AU217" s="17" t="s">
        <v>83</v>
      </c>
    </row>
    <row r="218" spans="2:65" s="15" customFormat="1" x14ac:dyDescent="0.2">
      <c r="B218" s="184"/>
      <c r="D218" s="149" t="s">
        <v>176</v>
      </c>
      <c r="E218" s="185" t="s">
        <v>1</v>
      </c>
      <c r="F218" s="186" t="s">
        <v>1368</v>
      </c>
      <c r="H218" s="185" t="s">
        <v>1</v>
      </c>
      <c r="I218" s="187"/>
      <c r="L218" s="184"/>
      <c r="M218" s="188"/>
      <c r="T218" s="189"/>
      <c r="AT218" s="185" t="s">
        <v>176</v>
      </c>
      <c r="AU218" s="185" t="s">
        <v>83</v>
      </c>
      <c r="AV218" s="15" t="s">
        <v>81</v>
      </c>
      <c r="AW218" s="15" t="s">
        <v>30</v>
      </c>
      <c r="AX218" s="15" t="s">
        <v>73</v>
      </c>
      <c r="AY218" s="185" t="s">
        <v>165</v>
      </c>
    </row>
    <row r="219" spans="2:65" s="12" customFormat="1" x14ac:dyDescent="0.2">
      <c r="B219" s="153"/>
      <c r="D219" s="149" t="s">
        <v>176</v>
      </c>
      <c r="E219" s="154" t="s">
        <v>1</v>
      </c>
      <c r="F219" s="155" t="s">
        <v>1899</v>
      </c>
      <c r="H219" s="156">
        <v>3.2</v>
      </c>
      <c r="I219" s="157"/>
      <c r="L219" s="153"/>
      <c r="M219" s="158"/>
      <c r="T219" s="159"/>
      <c r="AT219" s="154" t="s">
        <v>176</v>
      </c>
      <c r="AU219" s="154" t="s">
        <v>83</v>
      </c>
      <c r="AV219" s="12" t="s">
        <v>83</v>
      </c>
      <c r="AW219" s="12" t="s">
        <v>30</v>
      </c>
      <c r="AX219" s="12" t="s">
        <v>81</v>
      </c>
      <c r="AY219" s="154" t="s">
        <v>165</v>
      </c>
    </row>
    <row r="220" spans="2:65" s="1" customFormat="1" ht="33" customHeight="1" x14ac:dyDescent="0.2">
      <c r="B220" s="32"/>
      <c r="C220" s="136" t="s">
        <v>328</v>
      </c>
      <c r="D220" s="136" t="s">
        <v>167</v>
      </c>
      <c r="E220" s="137" t="s">
        <v>1900</v>
      </c>
      <c r="F220" s="138" t="s">
        <v>1901</v>
      </c>
      <c r="G220" s="139" t="s">
        <v>170</v>
      </c>
      <c r="H220" s="140">
        <v>3.2</v>
      </c>
      <c r="I220" s="141"/>
      <c r="J220" s="142">
        <f>ROUND(I220*H220,2)</f>
        <v>0</v>
      </c>
      <c r="K220" s="138" t="s">
        <v>1254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4.8579999999999998E-2</v>
      </c>
      <c r="R220" s="145">
        <f>Q220*H220</f>
        <v>0.15545600000000001</v>
      </c>
      <c r="S220" s="145">
        <v>0</v>
      </c>
      <c r="T220" s="146">
        <f>S220*H220</f>
        <v>0</v>
      </c>
      <c r="AR220" s="147" t="s">
        <v>172</v>
      </c>
      <c r="AT220" s="147" t="s">
        <v>167</v>
      </c>
      <c r="AU220" s="147" t="s">
        <v>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1902</v>
      </c>
    </row>
    <row r="221" spans="2:65" s="1" customFormat="1" ht="19.5" x14ac:dyDescent="0.2">
      <c r="B221" s="32"/>
      <c r="D221" s="149" t="s">
        <v>174</v>
      </c>
      <c r="F221" s="150" t="s">
        <v>1903</v>
      </c>
      <c r="I221" s="151"/>
      <c r="L221" s="32"/>
      <c r="M221" s="152"/>
      <c r="T221" s="56"/>
      <c r="AT221" s="17" t="s">
        <v>174</v>
      </c>
      <c r="AU221" s="17" t="s">
        <v>83</v>
      </c>
    </row>
    <row r="222" spans="2:65" s="1" customFormat="1" ht="16.5" customHeight="1" x14ac:dyDescent="0.2">
      <c r="B222" s="32"/>
      <c r="C222" s="136" t="s">
        <v>342</v>
      </c>
      <c r="D222" s="136" t="s">
        <v>167</v>
      </c>
      <c r="E222" s="137" t="s">
        <v>1373</v>
      </c>
      <c r="F222" s="138" t="s">
        <v>1374</v>
      </c>
      <c r="G222" s="139" t="s">
        <v>192</v>
      </c>
      <c r="H222" s="140">
        <v>8.48</v>
      </c>
      <c r="I222" s="141"/>
      <c r="J222" s="142">
        <f>ROUND(I222*H222,2)</f>
        <v>0</v>
      </c>
      <c r="K222" s="138" t="s">
        <v>1254</v>
      </c>
      <c r="L222" s="32"/>
      <c r="M222" s="143" t="s">
        <v>1</v>
      </c>
      <c r="N222" s="144" t="s">
        <v>38</v>
      </c>
      <c r="P222" s="145">
        <f>O222*H222</f>
        <v>0</v>
      </c>
      <c r="Q222" s="145">
        <v>1.2999999999999999E-3</v>
      </c>
      <c r="R222" s="145">
        <f>Q222*H222</f>
        <v>1.1024000000000001E-2</v>
      </c>
      <c r="S222" s="145">
        <v>0</v>
      </c>
      <c r="T222" s="146">
        <f>S222*H222</f>
        <v>0</v>
      </c>
      <c r="AR222" s="147" t="s">
        <v>172</v>
      </c>
      <c r="AT222" s="147" t="s">
        <v>167</v>
      </c>
      <c r="AU222" s="147" t="s">
        <v>83</v>
      </c>
      <c r="AY222" s="17" t="s">
        <v>165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81</v>
      </c>
      <c r="BK222" s="148">
        <f>ROUND(I222*H222,2)</f>
        <v>0</v>
      </c>
      <c r="BL222" s="17" t="s">
        <v>172</v>
      </c>
      <c r="BM222" s="147" t="s">
        <v>1904</v>
      </c>
    </row>
    <row r="223" spans="2:65" s="1" customFormat="1" x14ac:dyDescent="0.2">
      <c r="B223" s="32"/>
      <c r="D223" s="149" t="s">
        <v>174</v>
      </c>
      <c r="F223" s="150" t="s">
        <v>1376</v>
      </c>
      <c r="I223" s="151"/>
      <c r="L223" s="32"/>
      <c r="M223" s="152"/>
      <c r="T223" s="56"/>
      <c r="AT223" s="17" t="s">
        <v>174</v>
      </c>
      <c r="AU223" s="17" t="s">
        <v>83</v>
      </c>
    </row>
    <row r="224" spans="2:65" s="12" customFormat="1" x14ac:dyDescent="0.2">
      <c r="B224" s="153"/>
      <c r="D224" s="149" t="s">
        <v>176</v>
      </c>
      <c r="E224" s="154" t="s">
        <v>1</v>
      </c>
      <c r="F224" s="155" t="s">
        <v>1905</v>
      </c>
      <c r="H224" s="156">
        <v>8.48</v>
      </c>
      <c r="I224" s="157"/>
      <c r="L224" s="153"/>
      <c r="M224" s="158"/>
      <c r="T224" s="159"/>
      <c r="AT224" s="154" t="s">
        <v>176</v>
      </c>
      <c r="AU224" s="154" t="s">
        <v>83</v>
      </c>
      <c r="AV224" s="12" t="s">
        <v>83</v>
      </c>
      <c r="AW224" s="12" t="s">
        <v>30</v>
      </c>
      <c r="AX224" s="12" t="s">
        <v>81</v>
      </c>
      <c r="AY224" s="154" t="s">
        <v>165</v>
      </c>
    </row>
    <row r="225" spans="2:65" s="1" customFormat="1" ht="16.5" customHeight="1" x14ac:dyDescent="0.2">
      <c r="B225" s="32"/>
      <c r="C225" s="136" t="s">
        <v>348</v>
      </c>
      <c r="D225" s="136" t="s">
        <v>167</v>
      </c>
      <c r="E225" s="137" t="s">
        <v>1378</v>
      </c>
      <c r="F225" s="138" t="s">
        <v>1379</v>
      </c>
      <c r="G225" s="139" t="s">
        <v>192</v>
      </c>
      <c r="H225" s="140">
        <v>8.48</v>
      </c>
      <c r="I225" s="141"/>
      <c r="J225" s="142">
        <f>ROUND(I225*H225,2)</f>
        <v>0</v>
      </c>
      <c r="K225" s="138" t="s">
        <v>1254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4.0000000000000003E-5</v>
      </c>
      <c r="R225" s="145">
        <f>Q225*H225</f>
        <v>3.3920000000000006E-4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1906</v>
      </c>
    </row>
    <row r="226" spans="2:65" s="1" customFormat="1" x14ac:dyDescent="0.2">
      <c r="B226" s="32"/>
      <c r="D226" s="149" t="s">
        <v>174</v>
      </c>
      <c r="F226" s="150" t="s">
        <v>1381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" customFormat="1" ht="24.2" customHeight="1" x14ac:dyDescent="0.2">
      <c r="B227" s="32"/>
      <c r="C227" s="136" t="s">
        <v>361</v>
      </c>
      <c r="D227" s="136" t="s">
        <v>167</v>
      </c>
      <c r="E227" s="137" t="s">
        <v>1907</v>
      </c>
      <c r="F227" s="138" t="s">
        <v>1908</v>
      </c>
      <c r="G227" s="139" t="s">
        <v>238</v>
      </c>
      <c r="H227" s="140">
        <v>0.48</v>
      </c>
      <c r="I227" s="141"/>
      <c r="J227" s="142">
        <f>ROUND(I227*H227,2)</f>
        <v>0</v>
      </c>
      <c r="K227" s="138" t="s">
        <v>1254</v>
      </c>
      <c r="L227" s="32"/>
      <c r="M227" s="143" t="s">
        <v>1</v>
      </c>
      <c r="N227" s="144" t="s">
        <v>38</v>
      </c>
      <c r="P227" s="145">
        <f>O227*H227</f>
        <v>0</v>
      </c>
      <c r="Q227" s="145">
        <v>1.0383</v>
      </c>
      <c r="R227" s="145">
        <f>Q227*H227</f>
        <v>0.49838399999999999</v>
      </c>
      <c r="S227" s="145">
        <v>0</v>
      </c>
      <c r="T227" s="146">
        <f>S227*H227</f>
        <v>0</v>
      </c>
      <c r="AR227" s="147" t="s">
        <v>172</v>
      </c>
      <c r="AT227" s="147" t="s">
        <v>167</v>
      </c>
      <c r="AU227" s="147" t="s">
        <v>83</v>
      </c>
      <c r="AY227" s="17" t="s">
        <v>165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81</v>
      </c>
      <c r="BK227" s="148">
        <f>ROUND(I227*H227,2)</f>
        <v>0</v>
      </c>
      <c r="BL227" s="17" t="s">
        <v>172</v>
      </c>
      <c r="BM227" s="147" t="s">
        <v>1909</v>
      </c>
    </row>
    <row r="228" spans="2:65" s="1" customFormat="1" ht="19.5" x14ac:dyDescent="0.2">
      <c r="B228" s="32"/>
      <c r="D228" s="149" t="s">
        <v>174</v>
      </c>
      <c r="F228" s="150" t="s">
        <v>1910</v>
      </c>
      <c r="I228" s="151"/>
      <c r="L228" s="32"/>
      <c r="M228" s="152"/>
      <c r="T228" s="56"/>
      <c r="AT228" s="17" t="s">
        <v>174</v>
      </c>
      <c r="AU228" s="17" t="s">
        <v>83</v>
      </c>
    </row>
    <row r="229" spans="2:65" s="12" customFormat="1" x14ac:dyDescent="0.2">
      <c r="B229" s="153"/>
      <c r="D229" s="149" t="s">
        <v>176</v>
      </c>
      <c r="E229" s="154" t="s">
        <v>1</v>
      </c>
      <c r="F229" s="155" t="s">
        <v>1911</v>
      </c>
      <c r="H229" s="156">
        <v>0.48</v>
      </c>
      <c r="I229" s="157"/>
      <c r="L229" s="153"/>
      <c r="M229" s="158"/>
      <c r="T229" s="159"/>
      <c r="AT229" s="154" t="s">
        <v>176</v>
      </c>
      <c r="AU229" s="154" t="s">
        <v>83</v>
      </c>
      <c r="AV229" s="12" t="s">
        <v>83</v>
      </c>
      <c r="AW229" s="12" t="s">
        <v>30</v>
      </c>
      <c r="AX229" s="12" t="s">
        <v>81</v>
      </c>
      <c r="AY229" s="154" t="s">
        <v>165</v>
      </c>
    </row>
    <row r="230" spans="2:65" s="1" customFormat="1" ht="24.2" customHeight="1" x14ac:dyDescent="0.2">
      <c r="B230" s="32"/>
      <c r="C230" s="136" t="s">
        <v>367</v>
      </c>
      <c r="D230" s="136" t="s">
        <v>167</v>
      </c>
      <c r="E230" s="137" t="s">
        <v>1912</v>
      </c>
      <c r="F230" s="138" t="s">
        <v>1913</v>
      </c>
      <c r="G230" s="139" t="s">
        <v>170</v>
      </c>
      <c r="H230" s="140">
        <v>14.85</v>
      </c>
      <c r="I230" s="141"/>
      <c r="J230" s="142">
        <f>ROUND(I230*H230,2)</f>
        <v>0</v>
      </c>
      <c r="K230" s="138" t="s">
        <v>1254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1.9312499999999999</v>
      </c>
      <c r="R230" s="145">
        <f>Q230*H230</f>
        <v>28.679062499999997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1914</v>
      </c>
    </row>
    <row r="231" spans="2:65" s="1" customFormat="1" ht="19.5" x14ac:dyDescent="0.2">
      <c r="B231" s="32"/>
      <c r="D231" s="149" t="s">
        <v>174</v>
      </c>
      <c r="F231" s="150" t="s">
        <v>1915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5" customFormat="1" x14ac:dyDescent="0.2">
      <c r="B232" s="184"/>
      <c r="D232" s="149" t="s">
        <v>176</v>
      </c>
      <c r="E232" s="185" t="s">
        <v>1</v>
      </c>
      <c r="F232" s="186" t="s">
        <v>1850</v>
      </c>
      <c r="H232" s="185" t="s">
        <v>1</v>
      </c>
      <c r="I232" s="187"/>
      <c r="L232" s="184"/>
      <c r="M232" s="188"/>
      <c r="T232" s="189"/>
      <c r="AT232" s="185" t="s">
        <v>176</v>
      </c>
      <c r="AU232" s="185" t="s">
        <v>83</v>
      </c>
      <c r="AV232" s="15" t="s">
        <v>81</v>
      </c>
      <c r="AW232" s="15" t="s">
        <v>30</v>
      </c>
      <c r="AX232" s="15" t="s">
        <v>73</v>
      </c>
      <c r="AY232" s="185" t="s">
        <v>165</v>
      </c>
    </row>
    <row r="233" spans="2:65" s="12" customFormat="1" x14ac:dyDescent="0.2">
      <c r="B233" s="153"/>
      <c r="D233" s="149" t="s">
        <v>176</v>
      </c>
      <c r="E233" s="154" t="s">
        <v>1</v>
      </c>
      <c r="F233" s="155" t="s">
        <v>1856</v>
      </c>
      <c r="H233" s="156">
        <v>14.85</v>
      </c>
      <c r="I233" s="157"/>
      <c r="L233" s="153"/>
      <c r="M233" s="158"/>
      <c r="T233" s="159"/>
      <c r="AT233" s="154" t="s">
        <v>176</v>
      </c>
      <c r="AU233" s="154" t="s">
        <v>83</v>
      </c>
      <c r="AV233" s="12" t="s">
        <v>83</v>
      </c>
      <c r="AW233" s="12" t="s">
        <v>30</v>
      </c>
      <c r="AX233" s="12" t="s">
        <v>81</v>
      </c>
      <c r="AY233" s="154" t="s">
        <v>165</v>
      </c>
    </row>
    <row r="234" spans="2:65" s="1" customFormat="1" ht="24.2" customHeight="1" x14ac:dyDescent="0.2">
      <c r="B234" s="32"/>
      <c r="C234" s="136" t="s">
        <v>377</v>
      </c>
      <c r="D234" s="136" t="s">
        <v>167</v>
      </c>
      <c r="E234" s="137" t="s">
        <v>1916</v>
      </c>
      <c r="F234" s="138" t="s">
        <v>1917</v>
      </c>
      <c r="G234" s="139" t="s">
        <v>192</v>
      </c>
      <c r="H234" s="140">
        <v>135</v>
      </c>
      <c r="I234" s="141"/>
      <c r="J234" s="142">
        <f>ROUND(I234*H234,2)</f>
        <v>0</v>
      </c>
      <c r="K234" s="138" t="s">
        <v>1254</v>
      </c>
      <c r="L234" s="32"/>
      <c r="M234" s="143" t="s">
        <v>1</v>
      </c>
      <c r="N234" s="144" t="s">
        <v>38</v>
      </c>
      <c r="P234" s="145">
        <f>O234*H234</f>
        <v>0</v>
      </c>
      <c r="Q234" s="145">
        <v>0.108</v>
      </c>
      <c r="R234" s="145">
        <f>Q234*H234</f>
        <v>14.58</v>
      </c>
      <c r="S234" s="145">
        <v>0</v>
      </c>
      <c r="T234" s="146">
        <f>S234*H234</f>
        <v>0</v>
      </c>
      <c r="AR234" s="147" t="s">
        <v>172</v>
      </c>
      <c r="AT234" s="147" t="s">
        <v>167</v>
      </c>
      <c r="AU234" s="147" t="s">
        <v>83</v>
      </c>
      <c r="AY234" s="17" t="s">
        <v>165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172</v>
      </c>
      <c r="BM234" s="147" t="s">
        <v>1918</v>
      </c>
    </row>
    <row r="235" spans="2:65" s="1" customFormat="1" ht="19.5" x14ac:dyDescent="0.2">
      <c r="B235" s="32"/>
      <c r="D235" s="149" t="s">
        <v>174</v>
      </c>
      <c r="F235" s="150" t="s">
        <v>1919</v>
      </c>
      <c r="I235" s="151"/>
      <c r="L235" s="32"/>
      <c r="M235" s="152"/>
      <c r="T235" s="56"/>
      <c r="AT235" s="17" t="s">
        <v>174</v>
      </c>
      <c r="AU235" s="17" t="s">
        <v>83</v>
      </c>
    </row>
    <row r="236" spans="2:65" s="15" customFormat="1" x14ac:dyDescent="0.2">
      <c r="B236" s="184"/>
      <c r="D236" s="149" t="s">
        <v>176</v>
      </c>
      <c r="E236" s="185" t="s">
        <v>1</v>
      </c>
      <c r="F236" s="186" t="s">
        <v>1850</v>
      </c>
      <c r="H236" s="185" t="s">
        <v>1</v>
      </c>
      <c r="I236" s="187"/>
      <c r="L236" s="184"/>
      <c r="M236" s="188"/>
      <c r="T236" s="189"/>
      <c r="AT236" s="185" t="s">
        <v>176</v>
      </c>
      <c r="AU236" s="185" t="s">
        <v>83</v>
      </c>
      <c r="AV236" s="15" t="s">
        <v>81</v>
      </c>
      <c r="AW236" s="15" t="s">
        <v>30</v>
      </c>
      <c r="AX236" s="15" t="s">
        <v>73</v>
      </c>
      <c r="AY236" s="185" t="s">
        <v>165</v>
      </c>
    </row>
    <row r="237" spans="2:65" s="12" customFormat="1" x14ac:dyDescent="0.2">
      <c r="B237" s="153"/>
      <c r="D237" s="149" t="s">
        <v>176</v>
      </c>
      <c r="E237" s="154" t="s">
        <v>1</v>
      </c>
      <c r="F237" s="155" t="s">
        <v>1851</v>
      </c>
      <c r="H237" s="156">
        <v>135</v>
      </c>
      <c r="I237" s="157"/>
      <c r="L237" s="153"/>
      <c r="M237" s="158"/>
      <c r="T237" s="159"/>
      <c r="AT237" s="154" t="s">
        <v>176</v>
      </c>
      <c r="AU237" s="154" t="s">
        <v>83</v>
      </c>
      <c r="AV237" s="12" t="s">
        <v>83</v>
      </c>
      <c r="AW237" s="12" t="s">
        <v>30</v>
      </c>
      <c r="AX237" s="12" t="s">
        <v>81</v>
      </c>
      <c r="AY237" s="154" t="s">
        <v>165</v>
      </c>
    </row>
    <row r="238" spans="2:65" s="1" customFormat="1" ht="16.5" customHeight="1" x14ac:dyDescent="0.2">
      <c r="B238" s="32"/>
      <c r="C238" s="167" t="s">
        <v>382</v>
      </c>
      <c r="D238" s="167" t="s">
        <v>205</v>
      </c>
      <c r="E238" s="168" t="s">
        <v>1920</v>
      </c>
      <c r="F238" s="169" t="s">
        <v>1921</v>
      </c>
      <c r="G238" s="170" t="s">
        <v>317</v>
      </c>
      <c r="H238" s="171">
        <v>45</v>
      </c>
      <c r="I238" s="172"/>
      <c r="J238" s="173">
        <f>ROUND(I238*H238,2)</f>
        <v>0</v>
      </c>
      <c r="K238" s="169" t="s">
        <v>1254</v>
      </c>
      <c r="L238" s="174"/>
      <c r="M238" s="175" t="s">
        <v>1</v>
      </c>
      <c r="N238" s="176" t="s">
        <v>38</v>
      </c>
      <c r="P238" s="145">
        <f>O238*H238</f>
        <v>0</v>
      </c>
      <c r="Q238" s="145">
        <v>1.516</v>
      </c>
      <c r="R238" s="145">
        <f>Q238*H238</f>
        <v>68.22</v>
      </c>
      <c r="S238" s="145">
        <v>0</v>
      </c>
      <c r="T238" s="146">
        <f>S238*H238</f>
        <v>0</v>
      </c>
      <c r="AR238" s="147" t="s">
        <v>209</v>
      </c>
      <c r="AT238" s="147" t="s">
        <v>205</v>
      </c>
      <c r="AU238" s="147" t="s">
        <v>83</v>
      </c>
      <c r="AY238" s="17" t="s">
        <v>165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81</v>
      </c>
      <c r="BK238" s="148">
        <f>ROUND(I238*H238,2)</f>
        <v>0</v>
      </c>
      <c r="BL238" s="17" t="s">
        <v>172</v>
      </c>
      <c r="BM238" s="147" t="s">
        <v>1922</v>
      </c>
    </row>
    <row r="239" spans="2:65" s="1" customFormat="1" x14ac:dyDescent="0.2">
      <c r="B239" s="32"/>
      <c r="D239" s="149" t="s">
        <v>174</v>
      </c>
      <c r="F239" s="150" t="s">
        <v>1921</v>
      </c>
      <c r="I239" s="151"/>
      <c r="L239" s="32"/>
      <c r="M239" s="152"/>
      <c r="T239" s="56"/>
      <c r="AT239" s="17" t="s">
        <v>174</v>
      </c>
      <c r="AU239" s="17" t="s">
        <v>83</v>
      </c>
    </row>
    <row r="240" spans="2:65" s="15" customFormat="1" x14ac:dyDescent="0.2">
      <c r="B240" s="184"/>
      <c r="D240" s="149" t="s">
        <v>176</v>
      </c>
      <c r="E240" s="185" t="s">
        <v>1</v>
      </c>
      <c r="F240" s="186" t="s">
        <v>1850</v>
      </c>
      <c r="H240" s="185" t="s">
        <v>1</v>
      </c>
      <c r="I240" s="187"/>
      <c r="L240" s="184"/>
      <c r="M240" s="188"/>
      <c r="T240" s="189"/>
      <c r="AT240" s="185" t="s">
        <v>176</v>
      </c>
      <c r="AU240" s="185" t="s">
        <v>83</v>
      </c>
      <c r="AV240" s="15" t="s">
        <v>81</v>
      </c>
      <c r="AW240" s="15" t="s">
        <v>30</v>
      </c>
      <c r="AX240" s="15" t="s">
        <v>73</v>
      </c>
      <c r="AY240" s="185" t="s">
        <v>165</v>
      </c>
    </row>
    <row r="241" spans="2:65" s="12" customFormat="1" x14ac:dyDescent="0.2">
      <c r="B241" s="153"/>
      <c r="D241" s="149" t="s">
        <v>176</v>
      </c>
      <c r="E241" s="154" t="s">
        <v>1</v>
      </c>
      <c r="F241" s="155" t="s">
        <v>1923</v>
      </c>
      <c r="H241" s="156">
        <v>45</v>
      </c>
      <c r="I241" s="157"/>
      <c r="L241" s="153"/>
      <c r="M241" s="158"/>
      <c r="T241" s="159"/>
      <c r="AT241" s="154" t="s">
        <v>176</v>
      </c>
      <c r="AU241" s="154" t="s">
        <v>83</v>
      </c>
      <c r="AV241" s="12" t="s">
        <v>83</v>
      </c>
      <c r="AW241" s="12" t="s">
        <v>30</v>
      </c>
      <c r="AX241" s="12" t="s">
        <v>81</v>
      </c>
      <c r="AY241" s="154" t="s">
        <v>165</v>
      </c>
    </row>
    <row r="242" spans="2:65" s="11" customFormat="1" ht="22.9" customHeight="1" x14ac:dyDescent="0.2">
      <c r="B242" s="124"/>
      <c r="D242" s="125" t="s">
        <v>72</v>
      </c>
      <c r="E242" s="134" t="s">
        <v>183</v>
      </c>
      <c r="F242" s="134" t="s">
        <v>1382</v>
      </c>
      <c r="I242" s="127"/>
      <c r="J242" s="135">
        <f>BK242</f>
        <v>0</v>
      </c>
      <c r="L242" s="124"/>
      <c r="M242" s="129"/>
      <c r="P242" s="130">
        <f>SUM(P243:P264)</f>
        <v>0</v>
      </c>
      <c r="R242" s="130">
        <f>SUM(R243:R264)</f>
        <v>12.472356549999999</v>
      </c>
      <c r="T242" s="131">
        <f>SUM(T243:T264)</f>
        <v>0</v>
      </c>
      <c r="AR242" s="125" t="s">
        <v>81</v>
      </c>
      <c r="AT242" s="132" t="s">
        <v>72</v>
      </c>
      <c r="AU242" s="132" t="s">
        <v>81</v>
      </c>
      <c r="AY242" s="125" t="s">
        <v>165</v>
      </c>
      <c r="BK242" s="133">
        <f>SUM(BK243:BK264)</f>
        <v>0</v>
      </c>
    </row>
    <row r="243" spans="2:65" s="1" customFormat="1" ht="24.2" customHeight="1" x14ac:dyDescent="0.2">
      <c r="B243" s="32"/>
      <c r="C243" s="136" t="s">
        <v>388</v>
      </c>
      <c r="D243" s="136" t="s">
        <v>167</v>
      </c>
      <c r="E243" s="137" t="s">
        <v>1383</v>
      </c>
      <c r="F243" s="138" t="s">
        <v>1384</v>
      </c>
      <c r="G243" s="139" t="s">
        <v>170</v>
      </c>
      <c r="H243" s="140">
        <v>0.72699999999999998</v>
      </c>
      <c r="I243" s="141"/>
      <c r="J243" s="142">
        <f>ROUND(I243*H243,2)</f>
        <v>0</v>
      </c>
      <c r="K243" s="138" t="s">
        <v>1254</v>
      </c>
      <c r="L243" s="32"/>
      <c r="M243" s="143" t="s">
        <v>1</v>
      </c>
      <c r="N243" s="144" t="s">
        <v>38</v>
      </c>
      <c r="P243" s="145">
        <f>O243*H243</f>
        <v>0</v>
      </c>
      <c r="Q243" s="145">
        <v>3.6889999999999999E-2</v>
      </c>
      <c r="R243" s="145">
        <f>Q243*H243</f>
        <v>2.6819029999999997E-2</v>
      </c>
      <c r="S243" s="145">
        <v>0</v>
      </c>
      <c r="T243" s="146">
        <f>S243*H243</f>
        <v>0</v>
      </c>
      <c r="AR243" s="147" t="s">
        <v>172</v>
      </c>
      <c r="AT243" s="147" t="s">
        <v>167</v>
      </c>
      <c r="AU243" s="147" t="s">
        <v>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1924</v>
      </c>
    </row>
    <row r="244" spans="2:65" s="1" customFormat="1" x14ac:dyDescent="0.2">
      <c r="B244" s="32"/>
      <c r="D244" s="149" t="s">
        <v>174</v>
      </c>
      <c r="F244" s="150" t="s">
        <v>1384</v>
      </c>
      <c r="I244" s="151"/>
      <c r="L244" s="32"/>
      <c r="M244" s="152"/>
      <c r="T244" s="56"/>
      <c r="AT244" s="17" t="s">
        <v>174</v>
      </c>
      <c r="AU244" s="17" t="s">
        <v>83</v>
      </c>
    </row>
    <row r="245" spans="2:65" s="15" customFormat="1" ht="22.5" x14ac:dyDescent="0.2">
      <c r="B245" s="184"/>
      <c r="D245" s="149" t="s">
        <v>176</v>
      </c>
      <c r="E245" s="185" t="s">
        <v>1</v>
      </c>
      <c r="F245" s="186" t="s">
        <v>1386</v>
      </c>
      <c r="H245" s="185" t="s">
        <v>1</v>
      </c>
      <c r="I245" s="187"/>
      <c r="L245" s="184"/>
      <c r="M245" s="188"/>
      <c r="T245" s="189"/>
      <c r="AT245" s="185" t="s">
        <v>176</v>
      </c>
      <c r="AU245" s="185" t="s">
        <v>83</v>
      </c>
      <c r="AV245" s="15" t="s">
        <v>81</v>
      </c>
      <c r="AW245" s="15" t="s">
        <v>30</v>
      </c>
      <c r="AX245" s="15" t="s">
        <v>73</v>
      </c>
      <c r="AY245" s="185" t="s">
        <v>165</v>
      </c>
    </row>
    <row r="246" spans="2:65" s="12" customFormat="1" x14ac:dyDescent="0.2">
      <c r="B246" s="153"/>
      <c r="D246" s="149" t="s">
        <v>176</v>
      </c>
      <c r="E246" s="154" t="s">
        <v>1</v>
      </c>
      <c r="F246" s="155" t="s">
        <v>1925</v>
      </c>
      <c r="H246" s="156">
        <v>0.72699999999999998</v>
      </c>
      <c r="I246" s="157"/>
      <c r="L246" s="153"/>
      <c r="M246" s="158"/>
      <c r="T246" s="159"/>
      <c r="AT246" s="154" t="s">
        <v>176</v>
      </c>
      <c r="AU246" s="154" t="s">
        <v>83</v>
      </c>
      <c r="AV246" s="12" t="s">
        <v>83</v>
      </c>
      <c r="AW246" s="12" t="s">
        <v>30</v>
      </c>
      <c r="AX246" s="12" t="s">
        <v>81</v>
      </c>
      <c r="AY246" s="154" t="s">
        <v>165</v>
      </c>
    </row>
    <row r="247" spans="2:65" s="1" customFormat="1" ht="16.5" customHeight="1" x14ac:dyDescent="0.2">
      <c r="B247" s="32"/>
      <c r="C247" s="136" t="s">
        <v>394</v>
      </c>
      <c r="D247" s="136" t="s">
        <v>167</v>
      </c>
      <c r="E247" s="137" t="s">
        <v>1388</v>
      </c>
      <c r="F247" s="138" t="s">
        <v>1389</v>
      </c>
      <c r="G247" s="139" t="s">
        <v>170</v>
      </c>
      <c r="H247" s="140">
        <v>4.3339999999999996</v>
      </c>
      <c r="I247" s="141"/>
      <c r="J247" s="142">
        <f>ROUND(I247*H247,2)</f>
        <v>0</v>
      </c>
      <c r="K247" s="138" t="s">
        <v>1254</v>
      </c>
      <c r="L247" s="32"/>
      <c r="M247" s="143" t="s">
        <v>1</v>
      </c>
      <c r="N247" s="144" t="s">
        <v>38</v>
      </c>
      <c r="P247" s="145">
        <f>O247*H247</f>
        <v>0</v>
      </c>
      <c r="Q247" s="145">
        <v>2.5021499999999999</v>
      </c>
      <c r="R247" s="145">
        <f>Q247*H247</f>
        <v>10.844318099999999</v>
      </c>
      <c r="S247" s="145">
        <v>0</v>
      </c>
      <c r="T247" s="146">
        <f>S247*H247</f>
        <v>0</v>
      </c>
      <c r="AR247" s="147" t="s">
        <v>172</v>
      </c>
      <c r="AT247" s="147" t="s">
        <v>167</v>
      </c>
      <c r="AU247" s="147" t="s">
        <v>83</v>
      </c>
      <c r="AY247" s="17" t="s">
        <v>165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81</v>
      </c>
      <c r="BK247" s="148">
        <f>ROUND(I247*H247,2)</f>
        <v>0</v>
      </c>
      <c r="BL247" s="17" t="s">
        <v>172</v>
      </c>
      <c r="BM247" s="147" t="s">
        <v>1926</v>
      </c>
    </row>
    <row r="248" spans="2:65" s="1" customFormat="1" x14ac:dyDescent="0.2">
      <c r="B248" s="32"/>
      <c r="D248" s="149" t="s">
        <v>174</v>
      </c>
      <c r="F248" s="150" t="s">
        <v>1391</v>
      </c>
      <c r="I248" s="151"/>
      <c r="L248" s="32"/>
      <c r="M248" s="152"/>
      <c r="T248" s="56"/>
      <c r="AT248" s="17" t="s">
        <v>174</v>
      </c>
      <c r="AU248" s="17" t="s">
        <v>83</v>
      </c>
    </row>
    <row r="249" spans="2:65" s="15" customFormat="1" x14ac:dyDescent="0.2">
      <c r="B249" s="184"/>
      <c r="D249" s="149" t="s">
        <v>176</v>
      </c>
      <c r="E249" s="185" t="s">
        <v>1</v>
      </c>
      <c r="F249" s="186" t="s">
        <v>1927</v>
      </c>
      <c r="H249" s="185" t="s">
        <v>1</v>
      </c>
      <c r="I249" s="187"/>
      <c r="L249" s="184"/>
      <c r="M249" s="188"/>
      <c r="T249" s="189"/>
      <c r="AT249" s="185" t="s">
        <v>176</v>
      </c>
      <c r="AU249" s="185" t="s">
        <v>83</v>
      </c>
      <c r="AV249" s="15" t="s">
        <v>81</v>
      </c>
      <c r="AW249" s="15" t="s">
        <v>30</v>
      </c>
      <c r="AX249" s="15" t="s">
        <v>73</v>
      </c>
      <c r="AY249" s="185" t="s">
        <v>165</v>
      </c>
    </row>
    <row r="250" spans="2:65" s="12" customFormat="1" x14ac:dyDescent="0.2">
      <c r="B250" s="153"/>
      <c r="D250" s="149" t="s">
        <v>176</v>
      </c>
      <c r="E250" s="154" t="s">
        <v>1</v>
      </c>
      <c r="F250" s="155" t="s">
        <v>1928</v>
      </c>
      <c r="H250" s="156">
        <v>4.3339999999999996</v>
      </c>
      <c r="I250" s="157"/>
      <c r="L250" s="153"/>
      <c r="M250" s="158"/>
      <c r="T250" s="159"/>
      <c r="AT250" s="154" t="s">
        <v>176</v>
      </c>
      <c r="AU250" s="154" t="s">
        <v>83</v>
      </c>
      <c r="AV250" s="12" t="s">
        <v>83</v>
      </c>
      <c r="AW250" s="12" t="s">
        <v>30</v>
      </c>
      <c r="AX250" s="12" t="s">
        <v>81</v>
      </c>
      <c r="AY250" s="154" t="s">
        <v>165</v>
      </c>
    </row>
    <row r="251" spans="2:65" s="1" customFormat="1" ht="24.2" customHeight="1" x14ac:dyDescent="0.2">
      <c r="B251" s="32"/>
      <c r="C251" s="136" t="s">
        <v>403</v>
      </c>
      <c r="D251" s="136" t="s">
        <v>167</v>
      </c>
      <c r="E251" s="137" t="s">
        <v>1394</v>
      </c>
      <c r="F251" s="138" t="s">
        <v>1395</v>
      </c>
      <c r="G251" s="139" t="s">
        <v>170</v>
      </c>
      <c r="H251" s="140">
        <v>4.3339999999999996</v>
      </c>
      <c r="I251" s="141"/>
      <c r="J251" s="142">
        <f>ROUND(I251*H251,2)</f>
        <v>0</v>
      </c>
      <c r="K251" s="138" t="s">
        <v>1254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4.8579999999999998E-2</v>
      </c>
      <c r="R251" s="145">
        <f>Q251*H251</f>
        <v>0.21054571999999996</v>
      </c>
      <c r="S251" s="145">
        <v>0</v>
      </c>
      <c r="T251" s="146">
        <f>S251*H251</f>
        <v>0</v>
      </c>
      <c r="AR251" s="147" t="s">
        <v>172</v>
      </c>
      <c r="AT251" s="147" t="s">
        <v>167</v>
      </c>
      <c r="AU251" s="147" t="s">
        <v>83</v>
      </c>
      <c r="AY251" s="17" t="s">
        <v>165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172</v>
      </c>
      <c r="BM251" s="147" t="s">
        <v>1929</v>
      </c>
    </row>
    <row r="252" spans="2:65" s="1" customFormat="1" ht="19.5" x14ac:dyDescent="0.2">
      <c r="B252" s="32"/>
      <c r="D252" s="149" t="s">
        <v>174</v>
      </c>
      <c r="F252" s="150" t="s">
        <v>1397</v>
      </c>
      <c r="I252" s="151"/>
      <c r="L252" s="32"/>
      <c r="M252" s="152"/>
      <c r="T252" s="56"/>
      <c r="AT252" s="17" t="s">
        <v>174</v>
      </c>
      <c r="AU252" s="17" t="s">
        <v>83</v>
      </c>
    </row>
    <row r="253" spans="2:65" s="1" customFormat="1" ht="16.5" customHeight="1" x14ac:dyDescent="0.2">
      <c r="B253" s="32"/>
      <c r="C253" s="136" t="s">
        <v>407</v>
      </c>
      <c r="D253" s="136" t="s">
        <v>167</v>
      </c>
      <c r="E253" s="137" t="s">
        <v>1398</v>
      </c>
      <c r="F253" s="138" t="s">
        <v>1399</v>
      </c>
      <c r="G253" s="139" t="s">
        <v>192</v>
      </c>
      <c r="H253" s="140">
        <v>17.12</v>
      </c>
      <c r="I253" s="141"/>
      <c r="J253" s="142">
        <f>ROUND(I253*H253,2)</f>
        <v>0</v>
      </c>
      <c r="K253" s="138" t="s">
        <v>1254</v>
      </c>
      <c r="L253" s="32"/>
      <c r="M253" s="143" t="s">
        <v>1</v>
      </c>
      <c r="N253" s="144" t="s">
        <v>38</v>
      </c>
      <c r="P253" s="145">
        <f>O253*H253</f>
        <v>0</v>
      </c>
      <c r="Q253" s="145">
        <v>4.1259999999999998E-2</v>
      </c>
      <c r="R253" s="145">
        <f>Q253*H253</f>
        <v>0.70637119999999998</v>
      </c>
      <c r="S253" s="145">
        <v>0</v>
      </c>
      <c r="T253" s="146">
        <f>S253*H253</f>
        <v>0</v>
      </c>
      <c r="AR253" s="147" t="s">
        <v>172</v>
      </c>
      <c r="AT253" s="147" t="s">
        <v>167</v>
      </c>
      <c r="AU253" s="147" t="s">
        <v>83</v>
      </c>
      <c r="AY253" s="17" t="s">
        <v>165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7" t="s">
        <v>81</v>
      </c>
      <c r="BK253" s="148">
        <f>ROUND(I253*H253,2)</f>
        <v>0</v>
      </c>
      <c r="BL253" s="17" t="s">
        <v>172</v>
      </c>
      <c r="BM253" s="147" t="s">
        <v>1930</v>
      </c>
    </row>
    <row r="254" spans="2:65" s="1" customFormat="1" x14ac:dyDescent="0.2">
      <c r="B254" s="32"/>
      <c r="D254" s="149" t="s">
        <v>174</v>
      </c>
      <c r="F254" s="150" t="s">
        <v>1401</v>
      </c>
      <c r="I254" s="151"/>
      <c r="L254" s="32"/>
      <c r="M254" s="152"/>
      <c r="T254" s="56"/>
      <c r="AT254" s="17" t="s">
        <v>174</v>
      </c>
      <c r="AU254" s="17" t="s">
        <v>83</v>
      </c>
    </row>
    <row r="255" spans="2:65" s="12" customFormat="1" x14ac:dyDescent="0.2">
      <c r="B255" s="153"/>
      <c r="D255" s="149" t="s">
        <v>176</v>
      </c>
      <c r="E255" s="154" t="s">
        <v>1</v>
      </c>
      <c r="F255" s="155" t="s">
        <v>1931</v>
      </c>
      <c r="H255" s="156">
        <v>17.12</v>
      </c>
      <c r="I255" s="157"/>
      <c r="L255" s="153"/>
      <c r="M255" s="158"/>
      <c r="T255" s="159"/>
      <c r="AT255" s="154" t="s">
        <v>176</v>
      </c>
      <c r="AU255" s="154" t="s">
        <v>83</v>
      </c>
      <c r="AV255" s="12" t="s">
        <v>83</v>
      </c>
      <c r="AW255" s="12" t="s">
        <v>30</v>
      </c>
      <c r="AX255" s="12" t="s">
        <v>81</v>
      </c>
      <c r="AY255" s="154" t="s">
        <v>165</v>
      </c>
    </row>
    <row r="256" spans="2:65" s="1" customFormat="1" ht="16.5" customHeight="1" x14ac:dyDescent="0.2">
      <c r="B256" s="32"/>
      <c r="C256" s="136" t="s">
        <v>410</v>
      </c>
      <c r="D256" s="136" t="s">
        <v>167</v>
      </c>
      <c r="E256" s="137" t="s">
        <v>1403</v>
      </c>
      <c r="F256" s="138" t="s">
        <v>1404</v>
      </c>
      <c r="G256" s="139" t="s">
        <v>192</v>
      </c>
      <c r="H256" s="140">
        <v>17.12</v>
      </c>
      <c r="I256" s="141"/>
      <c r="J256" s="142">
        <f>ROUND(I256*H256,2)</f>
        <v>0</v>
      </c>
      <c r="K256" s="138" t="s">
        <v>1254</v>
      </c>
      <c r="L256" s="32"/>
      <c r="M256" s="143" t="s">
        <v>1</v>
      </c>
      <c r="N256" s="144" t="s">
        <v>38</v>
      </c>
      <c r="P256" s="145">
        <f>O256*H256</f>
        <v>0</v>
      </c>
      <c r="Q256" s="145">
        <v>2.0000000000000002E-5</v>
      </c>
      <c r="R256" s="145">
        <f>Q256*H256</f>
        <v>3.4240000000000003E-4</v>
      </c>
      <c r="S256" s="145">
        <v>0</v>
      </c>
      <c r="T256" s="146">
        <f>S256*H256</f>
        <v>0</v>
      </c>
      <c r="AR256" s="147" t="s">
        <v>172</v>
      </c>
      <c r="AT256" s="147" t="s">
        <v>167</v>
      </c>
      <c r="AU256" s="147" t="s">
        <v>83</v>
      </c>
      <c r="AY256" s="17" t="s">
        <v>165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7" t="s">
        <v>81</v>
      </c>
      <c r="BK256" s="148">
        <f>ROUND(I256*H256,2)</f>
        <v>0</v>
      </c>
      <c r="BL256" s="17" t="s">
        <v>172</v>
      </c>
      <c r="BM256" s="147" t="s">
        <v>1932</v>
      </c>
    </row>
    <row r="257" spans="2:65" s="1" customFormat="1" x14ac:dyDescent="0.2">
      <c r="B257" s="32"/>
      <c r="D257" s="149" t="s">
        <v>174</v>
      </c>
      <c r="F257" s="150" t="s">
        <v>1406</v>
      </c>
      <c r="I257" s="151"/>
      <c r="L257" s="32"/>
      <c r="M257" s="152"/>
      <c r="T257" s="56"/>
      <c r="AT257" s="17" t="s">
        <v>174</v>
      </c>
      <c r="AU257" s="17" t="s">
        <v>83</v>
      </c>
    </row>
    <row r="258" spans="2:65" s="1" customFormat="1" ht="16.5" customHeight="1" x14ac:dyDescent="0.2">
      <c r="B258" s="32"/>
      <c r="C258" s="136" t="s">
        <v>413</v>
      </c>
      <c r="D258" s="136" t="s">
        <v>167</v>
      </c>
      <c r="E258" s="137" t="s">
        <v>1407</v>
      </c>
      <c r="F258" s="138" t="s">
        <v>1408</v>
      </c>
      <c r="G258" s="139" t="s">
        <v>238</v>
      </c>
      <c r="H258" s="140">
        <v>0.65</v>
      </c>
      <c r="I258" s="141"/>
      <c r="J258" s="142">
        <f>ROUND(I258*H258,2)</f>
        <v>0</v>
      </c>
      <c r="K258" s="138" t="s">
        <v>1254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1.04877</v>
      </c>
      <c r="R258" s="145">
        <f>Q258*H258</f>
        <v>0.68170050000000004</v>
      </c>
      <c r="S258" s="145">
        <v>0</v>
      </c>
      <c r="T258" s="146">
        <f>S258*H258</f>
        <v>0</v>
      </c>
      <c r="AR258" s="147" t="s">
        <v>172</v>
      </c>
      <c r="AT258" s="147" t="s">
        <v>167</v>
      </c>
      <c r="AU258" s="147" t="s">
        <v>83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172</v>
      </c>
      <c r="BM258" s="147" t="s">
        <v>1933</v>
      </c>
    </row>
    <row r="259" spans="2:65" s="1" customFormat="1" ht="19.5" x14ac:dyDescent="0.2">
      <c r="B259" s="32"/>
      <c r="D259" s="149" t="s">
        <v>174</v>
      </c>
      <c r="F259" s="150" t="s">
        <v>1410</v>
      </c>
      <c r="I259" s="151"/>
      <c r="L259" s="32"/>
      <c r="M259" s="152"/>
      <c r="T259" s="56"/>
      <c r="AT259" s="17" t="s">
        <v>174</v>
      </c>
      <c r="AU259" s="17" t="s">
        <v>83</v>
      </c>
    </row>
    <row r="260" spans="2:65" s="15" customFormat="1" x14ac:dyDescent="0.2">
      <c r="B260" s="184"/>
      <c r="D260" s="149" t="s">
        <v>176</v>
      </c>
      <c r="E260" s="185" t="s">
        <v>1</v>
      </c>
      <c r="F260" s="186" t="s">
        <v>1411</v>
      </c>
      <c r="H260" s="185" t="s">
        <v>1</v>
      </c>
      <c r="I260" s="187"/>
      <c r="L260" s="184"/>
      <c r="M260" s="188"/>
      <c r="T260" s="189"/>
      <c r="AT260" s="185" t="s">
        <v>176</v>
      </c>
      <c r="AU260" s="185" t="s">
        <v>83</v>
      </c>
      <c r="AV260" s="15" t="s">
        <v>81</v>
      </c>
      <c r="AW260" s="15" t="s">
        <v>30</v>
      </c>
      <c r="AX260" s="15" t="s">
        <v>73</v>
      </c>
      <c r="AY260" s="185" t="s">
        <v>165</v>
      </c>
    </row>
    <row r="261" spans="2:65" s="12" customFormat="1" x14ac:dyDescent="0.2">
      <c r="B261" s="153"/>
      <c r="D261" s="149" t="s">
        <v>176</v>
      </c>
      <c r="E261" s="154" t="s">
        <v>1</v>
      </c>
      <c r="F261" s="155" t="s">
        <v>1934</v>
      </c>
      <c r="H261" s="156">
        <v>0.65</v>
      </c>
      <c r="I261" s="157"/>
      <c r="L261" s="153"/>
      <c r="M261" s="158"/>
      <c r="T261" s="159"/>
      <c r="AT261" s="154" t="s">
        <v>176</v>
      </c>
      <c r="AU261" s="154" t="s">
        <v>83</v>
      </c>
      <c r="AV261" s="12" t="s">
        <v>83</v>
      </c>
      <c r="AW261" s="12" t="s">
        <v>30</v>
      </c>
      <c r="AX261" s="12" t="s">
        <v>81</v>
      </c>
      <c r="AY261" s="154" t="s">
        <v>165</v>
      </c>
    </row>
    <row r="262" spans="2:65" s="1" customFormat="1" ht="24.2" customHeight="1" x14ac:dyDescent="0.2">
      <c r="B262" s="32"/>
      <c r="C262" s="136" t="s">
        <v>419</v>
      </c>
      <c r="D262" s="136" t="s">
        <v>167</v>
      </c>
      <c r="E262" s="137" t="s">
        <v>1413</v>
      </c>
      <c r="F262" s="138" t="s">
        <v>1414</v>
      </c>
      <c r="G262" s="139" t="s">
        <v>303</v>
      </c>
      <c r="H262" s="140">
        <v>5.38</v>
      </c>
      <c r="I262" s="141"/>
      <c r="J262" s="142">
        <f>ROUND(I262*H262,2)</f>
        <v>0</v>
      </c>
      <c r="K262" s="138" t="s">
        <v>1254</v>
      </c>
      <c r="L262" s="32"/>
      <c r="M262" s="143" t="s">
        <v>1</v>
      </c>
      <c r="N262" s="144" t="s">
        <v>38</v>
      </c>
      <c r="P262" s="145">
        <f>O262*H262</f>
        <v>0</v>
      </c>
      <c r="Q262" s="145">
        <v>4.2000000000000002E-4</v>
      </c>
      <c r="R262" s="145">
        <f>Q262*H262</f>
        <v>2.2596000000000001E-3</v>
      </c>
      <c r="S262" s="145">
        <v>0</v>
      </c>
      <c r="T262" s="146">
        <f>S262*H262</f>
        <v>0</v>
      </c>
      <c r="AR262" s="147" t="s">
        <v>172</v>
      </c>
      <c r="AT262" s="147" t="s">
        <v>167</v>
      </c>
      <c r="AU262" s="147" t="s">
        <v>83</v>
      </c>
      <c r="AY262" s="17" t="s">
        <v>165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81</v>
      </c>
      <c r="BK262" s="148">
        <f>ROUND(I262*H262,2)</f>
        <v>0</v>
      </c>
      <c r="BL262" s="17" t="s">
        <v>172</v>
      </c>
      <c r="BM262" s="147" t="s">
        <v>1935</v>
      </c>
    </row>
    <row r="263" spans="2:65" s="1" customFormat="1" ht="19.5" x14ac:dyDescent="0.2">
      <c r="B263" s="32"/>
      <c r="D263" s="149" t="s">
        <v>174</v>
      </c>
      <c r="F263" s="150" t="s">
        <v>1416</v>
      </c>
      <c r="I263" s="151"/>
      <c r="L263" s="32"/>
      <c r="M263" s="152"/>
      <c r="T263" s="56"/>
      <c r="AT263" s="17" t="s">
        <v>174</v>
      </c>
      <c r="AU263" s="17" t="s">
        <v>83</v>
      </c>
    </row>
    <row r="264" spans="2:65" s="12" customFormat="1" x14ac:dyDescent="0.2">
      <c r="B264" s="153"/>
      <c r="D264" s="149" t="s">
        <v>176</v>
      </c>
      <c r="E264" s="154" t="s">
        <v>1</v>
      </c>
      <c r="F264" s="155" t="s">
        <v>1936</v>
      </c>
      <c r="H264" s="156">
        <v>5.38</v>
      </c>
      <c r="I264" s="157"/>
      <c r="L264" s="153"/>
      <c r="M264" s="158"/>
      <c r="T264" s="159"/>
      <c r="AT264" s="154" t="s">
        <v>176</v>
      </c>
      <c r="AU264" s="154" t="s">
        <v>83</v>
      </c>
      <c r="AV264" s="12" t="s">
        <v>83</v>
      </c>
      <c r="AW264" s="12" t="s">
        <v>30</v>
      </c>
      <c r="AX264" s="12" t="s">
        <v>81</v>
      </c>
      <c r="AY264" s="154" t="s">
        <v>165</v>
      </c>
    </row>
    <row r="265" spans="2:65" s="11" customFormat="1" ht="22.9" customHeight="1" x14ac:dyDescent="0.2">
      <c r="B265" s="124"/>
      <c r="D265" s="125" t="s">
        <v>72</v>
      </c>
      <c r="E265" s="134" t="s">
        <v>172</v>
      </c>
      <c r="F265" s="134" t="s">
        <v>1418</v>
      </c>
      <c r="I265" s="127"/>
      <c r="J265" s="135">
        <f>BK265</f>
        <v>0</v>
      </c>
      <c r="L265" s="124"/>
      <c r="M265" s="129"/>
      <c r="P265" s="130">
        <f>SUM(P266:P292)</f>
        <v>0</v>
      </c>
      <c r="R265" s="130">
        <f>SUM(R266:R292)</f>
        <v>49.968318959999998</v>
      </c>
      <c r="T265" s="131">
        <f>SUM(T266:T292)</f>
        <v>0</v>
      </c>
      <c r="AR265" s="125" t="s">
        <v>81</v>
      </c>
      <c r="AT265" s="132" t="s">
        <v>72</v>
      </c>
      <c r="AU265" s="132" t="s">
        <v>81</v>
      </c>
      <c r="AY265" s="125" t="s">
        <v>165</v>
      </c>
      <c r="BK265" s="133">
        <f>SUM(BK266:BK292)</f>
        <v>0</v>
      </c>
    </row>
    <row r="266" spans="2:65" s="1" customFormat="1" ht="21.75" customHeight="1" x14ac:dyDescent="0.2">
      <c r="B266" s="32"/>
      <c r="C266" s="136" t="s">
        <v>424</v>
      </c>
      <c r="D266" s="136" t="s">
        <v>167</v>
      </c>
      <c r="E266" s="137" t="s">
        <v>1419</v>
      </c>
      <c r="F266" s="138" t="s">
        <v>1420</v>
      </c>
      <c r="G266" s="139" t="s">
        <v>170</v>
      </c>
      <c r="H266" s="140">
        <v>17.594999999999999</v>
      </c>
      <c r="I266" s="141"/>
      <c r="J266" s="142">
        <f>ROUND(I266*H266,2)</f>
        <v>0</v>
      </c>
      <c r="K266" s="138" t="s">
        <v>1254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2.5022000000000002</v>
      </c>
      <c r="R266" s="145">
        <f>Q266*H266</f>
        <v>44.026209000000001</v>
      </c>
      <c r="S266" s="145">
        <v>0</v>
      </c>
      <c r="T266" s="146">
        <f>S266*H266</f>
        <v>0</v>
      </c>
      <c r="AR266" s="147" t="s">
        <v>172</v>
      </c>
      <c r="AT266" s="147" t="s">
        <v>167</v>
      </c>
      <c r="AU266" s="147" t="s">
        <v>83</v>
      </c>
      <c r="AY266" s="17" t="s">
        <v>165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172</v>
      </c>
      <c r="BM266" s="147" t="s">
        <v>1937</v>
      </c>
    </row>
    <row r="267" spans="2:65" s="1" customFormat="1" ht="19.5" x14ac:dyDescent="0.2">
      <c r="B267" s="32"/>
      <c r="D267" s="149" t="s">
        <v>174</v>
      </c>
      <c r="F267" s="150" t="s">
        <v>1422</v>
      </c>
      <c r="I267" s="151"/>
      <c r="L267" s="32"/>
      <c r="M267" s="152"/>
      <c r="T267" s="56"/>
      <c r="AT267" s="17" t="s">
        <v>174</v>
      </c>
      <c r="AU267" s="17" t="s">
        <v>83</v>
      </c>
    </row>
    <row r="268" spans="2:65" s="15" customFormat="1" x14ac:dyDescent="0.2">
      <c r="B268" s="184"/>
      <c r="D268" s="149" t="s">
        <v>176</v>
      </c>
      <c r="E268" s="185" t="s">
        <v>1</v>
      </c>
      <c r="F268" s="186" t="s">
        <v>1938</v>
      </c>
      <c r="H268" s="185" t="s">
        <v>1</v>
      </c>
      <c r="I268" s="187"/>
      <c r="L268" s="184"/>
      <c r="M268" s="188"/>
      <c r="T268" s="189"/>
      <c r="AT268" s="185" t="s">
        <v>176</v>
      </c>
      <c r="AU268" s="185" t="s">
        <v>83</v>
      </c>
      <c r="AV268" s="15" t="s">
        <v>81</v>
      </c>
      <c r="AW268" s="15" t="s">
        <v>30</v>
      </c>
      <c r="AX268" s="15" t="s">
        <v>73</v>
      </c>
      <c r="AY268" s="185" t="s">
        <v>165</v>
      </c>
    </row>
    <row r="269" spans="2:65" s="12" customFormat="1" x14ac:dyDescent="0.2">
      <c r="B269" s="153"/>
      <c r="D269" s="149" t="s">
        <v>176</v>
      </c>
      <c r="E269" s="154" t="s">
        <v>1</v>
      </c>
      <c r="F269" s="155" t="s">
        <v>1939</v>
      </c>
      <c r="H269" s="156">
        <v>17.594999999999999</v>
      </c>
      <c r="I269" s="157"/>
      <c r="L269" s="153"/>
      <c r="M269" s="158"/>
      <c r="T269" s="159"/>
      <c r="AT269" s="154" t="s">
        <v>176</v>
      </c>
      <c r="AU269" s="154" t="s">
        <v>83</v>
      </c>
      <c r="AV269" s="12" t="s">
        <v>83</v>
      </c>
      <c r="AW269" s="12" t="s">
        <v>30</v>
      </c>
      <c r="AX269" s="12" t="s">
        <v>81</v>
      </c>
      <c r="AY269" s="154" t="s">
        <v>165</v>
      </c>
    </row>
    <row r="270" spans="2:65" s="1" customFormat="1" ht="37.9" customHeight="1" x14ac:dyDescent="0.2">
      <c r="B270" s="32"/>
      <c r="C270" s="136" t="s">
        <v>430</v>
      </c>
      <c r="D270" s="136" t="s">
        <v>167</v>
      </c>
      <c r="E270" s="137" t="s">
        <v>1425</v>
      </c>
      <c r="F270" s="138" t="s">
        <v>1426</v>
      </c>
      <c r="G270" s="139" t="s">
        <v>170</v>
      </c>
      <c r="H270" s="140">
        <v>17.594999999999999</v>
      </c>
      <c r="I270" s="141"/>
      <c r="J270" s="142">
        <f>ROUND(I270*H270,2)</f>
        <v>0</v>
      </c>
      <c r="K270" s="138" t="s">
        <v>1254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4.8579999999999998E-2</v>
      </c>
      <c r="R270" s="145">
        <f>Q270*H270</f>
        <v>0.85476509999999994</v>
      </c>
      <c r="S270" s="145">
        <v>0</v>
      </c>
      <c r="T270" s="146">
        <f>S270*H270</f>
        <v>0</v>
      </c>
      <c r="AR270" s="147" t="s">
        <v>172</v>
      </c>
      <c r="AT270" s="147" t="s">
        <v>167</v>
      </c>
      <c r="AU270" s="147" t="s">
        <v>83</v>
      </c>
      <c r="AY270" s="17" t="s">
        <v>165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172</v>
      </c>
      <c r="BM270" s="147" t="s">
        <v>1940</v>
      </c>
    </row>
    <row r="271" spans="2:65" s="1" customFormat="1" ht="19.5" x14ac:dyDescent="0.2">
      <c r="B271" s="32"/>
      <c r="D271" s="149" t="s">
        <v>174</v>
      </c>
      <c r="F271" s="150" t="s">
        <v>1428</v>
      </c>
      <c r="I271" s="151"/>
      <c r="L271" s="32"/>
      <c r="M271" s="152"/>
      <c r="T271" s="56"/>
      <c r="AT271" s="17" t="s">
        <v>174</v>
      </c>
      <c r="AU271" s="17" t="s">
        <v>83</v>
      </c>
    </row>
    <row r="272" spans="2:65" s="1" customFormat="1" ht="24.2" customHeight="1" x14ac:dyDescent="0.2">
      <c r="B272" s="32"/>
      <c r="C272" s="136" t="s">
        <v>436</v>
      </c>
      <c r="D272" s="136" t="s">
        <v>167</v>
      </c>
      <c r="E272" s="137" t="s">
        <v>1429</v>
      </c>
      <c r="F272" s="138" t="s">
        <v>1430</v>
      </c>
      <c r="G272" s="139" t="s">
        <v>192</v>
      </c>
      <c r="H272" s="140">
        <v>7.0629999999999997</v>
      </c>
      <c r="I272" s="141"/>
      <c r="J272" s="142">
        <f>ROUND(I272*H272,2)</f>
        <v>0</v>
      </c>
      <c r="K272" s="138" t="s">
        <v>1254</v>
      </c>
      <c r="L272" s="32"/>
      <c r="M272" s="143" t="s">
        <v>1</v>
      </c>
      <c r="N272" s="144" t="s">
        <v>38</v>
      </c>
      <c r="P272" s="145">
        <f>O272*H272</f>
        <v>0</v>
      </c>
      <c r="Q272" s="145">
        <v>1.7639999999999999E-2</v>
      </c>
      <c r="R272" s="145">
        <f>Q272*H272</f>
        <v>0.12459131999999999</v>
      </c>
      <c r="S272" s="145">
        <v>0</v>
      </c>
      <c r="T272" s="146">
        <f>S272*H272</f>
        <v>0</v>
      </c>
      <c r="AR272" s="147" t="s">
        <v>172</v>
      </c>
      <c r="AT272" s="147" t="s">
        <v>167</v>
      </c>
      <c r="AU272" s="147" t="s">
        <v>83</v>
      </c>
      <c r="AY272" s="17" t="s">
        <v>165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81</v>
      </c>
      <c r="BK272" s="148">
        <f>ROUND(I272*H272,2)</f>
        <v>0</v>
      </c>
      <c r="BL272" s="17" t="s">
        <v>172</v>
      </c>
      <c r="BM272" s="147" t="s">
        <v>1941</v>
      </c>
    </row>
    <row r="273" spans="2:65" s="1" customFormat="1" ht="19.5" x14ac:dyDescent="0.2">
      <c r="B273" s="32"/>
      <c r="D273" s="149" t="s">
        <v>174</v>
      </c>
      <c r="F273" s="150" t="s">
        <v>1432</v>
      </c>
      <c r="I273" s="151"/>
      <c r="L273" s="32"/>
      <c r="M273" s="152"/>
      <c r="T273" s="56"/>
      <c r="AT273" s="17" t="s">
        <v>174</v>
      </c>
      <c r="AU273" s="17" t="s">
        <v>83</v>
      </c>
    </row>
    <row r="274" spans="2:65" s="12" customFormat="1" x14ac:dyDescent="0.2">
      <c r="B274" s="153"/>
      <c r="D274" s="149" t="s">
        <v>176</v>
      </c>
      <c r="E274" s="154" t="s">
        <v>1</v>
      </c>
      <c r="F274" s="155" t="s">
        <v>1942</v>
      </c>
      <c r="H274" s="156">
        <v>7.0629999999999997</v>
      </c>
      <c r="I274" s="157"/>
      <c r="L274" s="153"/>
      <c r="M274" s="158"/>
      <c r="T274" s="159"/>
      <c r="AT274" s="154" t="s">
        <v>176</v>
      </c>
      <c r="AU274" s="154" t="s">
        <v>83</v>
      </c>
      <c r="AV274" s="12" t="s">
        <v>83</v>
      </c>
      <c r="AW274" s="12" t="s">
        <v>30</v>
      </c>
      <c r="AX274" s="12" t="s">
        <v>81</v>
      </c>
      <c r="AY274" s="154" t="s">
        <v>165</v>
      </c>
    </row>
    <row r="275" spans="2:65" s="1" customFormat="1" ht="24.2" customHeight="1" x14ac:dyDescent="0.2">
      <c r="B275" s="32"/>
      <c r="C275" s="136" t="s">
        <v>441</v>
      </c>
      <c r="D275" s="136" t="s">
        <v>167</v>
      </c>
      <c r="E275" s="137" t="s">
        <v>1434</v>
      </c>
      <c r="F275" s="138" t="s">
        <v>1435</v>
      </c>
      <c r="G275" s="139" t="s">
        <v>192</v>
      </c>
      <c r="H275" s="140">
        <v>7.0629999999999997</v>
      </c>
      <c r="I275" s="141"/>
      <c r="J275" s="142">
        <f>ROUND(I275*H275,2)</f>
        <v>0</v>
      </c>
      <c r="K275" s="138" t="s">
        <v>1254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172</v>
      </c>
      <c r="AT275" s="147" t="s">
        <v>167</v>
      </c>
      <c r="AU275" s="147" t="s">
        <v>83</v>
      </c>
      <c r="AY275" s="17" t="s">
        <v>165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172</v>
      </c>
      <c r="BM275" s="147" t="s">
        <v>1943</v>
      </c>
    </row>
    <row r="276" spans="2:65" s="1" customFormat="1" ht="19.5" x14ac:dyDescent="0.2">
      <c r="B276" s="32"/>
      <c r="D276" s="149" t="s">
        <v>174</v>
      </c>
      <c r="F276" s="150" t="s">
        <v>1437</v>
      </c>
      <c r="I276" s="151"/>
      <c r="L276" s="32"/>
      <c r="M276" s="152"/>
      <c r="T276" s="56"/>
      <c r="AT276" s="17" t="s">
        <v>174</v>
      </c>
      <c r="AU276" s="17" t="s">
        <v>83</v>
      </c>
    </row>
    <row r="277" spans="2:65" s="1" customFormat="1" ht="21.75" customHeight="1" x14ac:dyDescent="0.2">
      <c r="B277" s="32"/>
      <c r="C277" s="136" t="s">
        <v>445</v>
      </c>
      <c r="D277" s="136" t="s">
        <v>167</v>
      </c>
      <c r="E277" s="137" t="s">
        <v>1438</v>
      </c>
      <c r="F277" s="138" t="s">
        <v>1439</v>
      </c>
      <c r="G277" s="139" t="s">
        <v>238</v>
      </c>
      <c r="H277" s="140">
        <v>2.6389999999999998</v>
      </c>
      <c r="I277" s="141"/>
      <c r="J277" s="142">
        <f>ROUND(I277*H277,2)</f>
        <v>0</v>
      </c>
      <c r="K277" s="138" t="s">
        <v>1254</v>
      </c>
      <c r="L277" s="32"/>
      <c r="M277" s="143" t="s">
        <v>1</v>
      </c>
      <c r="N277" s="144" t="s">
        <v>38</v>
      </c>
      <c r="P277" s="145">
        <f>O277*H277</f>
        <v>0</v>
      </c>
      <c r="Q277" s="145">
        <v>1.0492699999999999</v>
      </c>
      <c r="R277" s="145">
        <f>Q277*H277</f>
        <v>2.7690235299999997</v>
      </c>
      <c r="S277" s="145">
        <v>0</v>
      </c>
      <c r="T277" s="146">
        <f>S277*H277</f>
        <v>0</v>
      </c>
      <c r="AR277" s="147" t="s">
        <v>172</v>
      </c>
      <c r="AT277" s="147" t="s">
        <v>167</v>
      </c>
      <c r="AU277" s="147" t="s">
        <v>83</v>
      </c>
      <c r="AY277" s="17" t="s">
        <v>165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81</v>
      </c>
      <c r="BK277" s="148">
        <f>ROUND(I277*H277,2)</f>
        <v>0</v>
      </c>
      <c r="BL277" s="17" t="s">
        <v>172</v>
      </c>
      <c r="BM277" s="147" t="s">
        <v>1944</v>
      </c>
    </row>
    <row r="278" spans="2:65" s="1" customFormat="1" ht="19.5" x14ac:dyDescent="0.2">
      <c r="B278" s="32"/>
      <c r="D278" s="149" t="s">
        <v>174</v>
      </c>
      <c r="F278" s="150" t="s">
        <v>1441</v>
      </c>
      <c r="I278" s="151"/>
      <c r="L278" s="32"/>
      <c r="M278" s="152"/>
      <c r="T278" s="56"/>
      <c r="AT278" s="17" t="s">
        <v>174</v>
      </c>
      <c r="AU278" s="17" t="s">
        <v>83</v>
      </c>
    </row>
    <row r="279" spans="2:65" s="15" customFormat="1" x14ac:dyDescent="0.2">
      <c r="B279" s="184"/>
      <c r="D279" s="149" t="s">
        <v>176</v>
      </c>
      <c r="E279" s="185" t="s">
        <v>1</v>
      </c>
      <c r="F279" s="186" t="s">
        <v>1442</v>
      </c>
      <c r="H279" s="185" t="s">
        <v>1</v>
      </c>
      <c r="I279" s="187"/>
      <c r="L279" s="184"/>
      <c r="M279" s="188"/>
      <c r="T279" s="189"/>
      <c r="AT279" s="185" t="s">
        <v>176</v>
      </c>
      <c r="AU279" s="185" t="s">
        <v>83</v>
      </c>
      <c r="AV279" s="15" t="s">
        <v>81</v>
      </c>
      <c r="AW279" s="15" t="s">
        <v>30</v>
      </c>
      <c r="AX279" s="15" t="s">
        <v>73</v>
      </c>
      <c r="AY279" s="185" t="s">
        <v>165</v>
      </c>
    </row>
    <row r="280" spans="2:65" s="12" customFormat="1" x14ac:dyDescent="0.2">
      <c r="B280" s="153"/>
      <c r="D280" s="149" t="s">
        <v>176</v>
      </c>
      <c r="E280" s="154" t="s">
        <v>1</v>
      </c>
      <c r="F280" s="155" t="s">
        <v>1945</v>
      </c>
      <c r="H280" s="156">
        <v>2.6389999999999998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81</v>
      </c>
      <c r="AY280" s="154" t="s">
        <v>165</v>
      </c>
    </row>
    <row r="281" spans="2:65" s="1" customFormat="1" ht="24.2" customHeight="1" x14ac:dyDescent="0.2">
      <c r="B281" s="32"/>
      <c r="C281" s="136" t="s">
        <v>449</v>
      </c>
      <c r="D281" s="136" t="s">
        <v>167</v>
      </c>
      <c r="E281" s="137" t="s">
        <v>1449</v>
      </c>
      <c r="F281" s="138" t="s">
        <v>1450</v>
      </c>
      <c r="G281" s="139" t="s">
        <v>192</v>
      </c>
      <c r="H281" s="140">
        <v>0.81100000000000005</v>
      </c>
      <c r="I281" s="141"/>
      <c r="J281" s="142">
        <f>ROUND(I281*H281,2)</f>
        <v>0</v>
      </c>
      <c r="K281" s="138" t="s">
        <v>1254</v>
      </c>
      <c r="L281" s="32"/>
      <c r="M281" s="143" t="s">
        <v>1</v>
      </c>
      <c r="N281" s="144" t="s">
        <v>38</v>
      </c>
      <c r="P281" s="145">
        <f>O281*H281</f>
        <v>0</v>
      </c>
      <c r="Q281" s="145">
        <v>1.453E-2</v>
      </c>
      <c r="R281" s="145">
        <f>Q281*H281</f>
        <v>1.178383E-2</v>
      </c>
      <c r="S281" s="145">
        <v>0</v>
      </c>
      <c r="T281" s="146">
        <f>S281*H281</f>
        <v>0</v>
      </c>
      <c r="AR281" s="147" t="s">
        <v>172</v>
      </c>
      <c r="AT281" s="147" t="s">
        <v>167</v>
      </c>
      <c r="AU281" s="147" t="s">
        <v>83</v>
      </c>
      <c r="AY281" s="17" t="s">
        <v>165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81</v>
      </c>
      <c r="BK281" s="148">
        <f>ROUND(I281*H281,2)</f>
        <v>0</v>
      </c>
      <c r="BL281" s="17" t="s">
        <v>172</v>
      </c>
      <c r="BM281" s="147" t="s">
        <v>1946</v>
      </c>
    </row>
    <row r="282" spans="2:65" s="1" customFormat="1" ht="19.5" x14ac:dyDescent="0.2">
      <c r="B282" s="32"/>
      <c r="D282" s="149" t="s">
        <v>174</v>
      </c>
      <c r="F282" s="150" t="s">
        <v>1452</v>
      </c>
      <c r="I282" s="151"/>
      <c r="L282" s="32"/>
      <c r="M282" s="152"/>
      <c r="T282" s="56"/>
      <c r="AT282" s="17" t="s">
        <v>174</v>
      </c>
      <c r="AU282" s="17" t="s">
        <v>83</v>
      </c>
    </row>
    <row r="283" spans="2:65" s="15" customFormat="1" x14ac:dyDescent="0.2">
      <c r="B283" s="184"/>
      <c r="D283" s="149" t="s">
        <v>176</v>
      </c>
      <c r="E283" s="185" t="s">
        <v>1</v>
      </c>
      <c r="F283" s="186" t="s">
        <v>1453</v>
      </c>
      <c r="H283" s="185" t="s">
        <v>1</v>
      </c>
      <c r="I283" s="187"/>
      <c r="L283" s="184"/>
      <c r="M283" s="188"/>
      <c r="T283" s="189"/>
      <c r="AT283" s="185" t="s">
        <v>176</v>
      </c>
      <c r="AU283" s="185" t="s">
        <v>83</v>
      </c>
      <c r="AV283" s="15" t="s">
        <v>81</v>
      </c>
      <c r="AW283" s="15" t="s">
        <v>30</v>
      </c>
      <c r="AX283" s="15" t="s">
        <v>73</v>
      </c>
      <c r="AY283" s="185" t="s">
        <v>165</v>
      </c>
    </row>
    <row r="284" spans="2:65" s="12" customFormat="1" x14ac:dyDescent="0.2">
      <c r="B284" s="153"/>
      <c r="D284" s="149" t="s">
        <v>176</v>
      </c>
      <c r="E284" s="154" t="s">
        <v>1</v>
      </c>
      <c r="F284" s="155" t="s">
        <v>1454</v>
      </c>
      <c r="H284" s="156">
        <v>0.81100000000000005</v>
      </c>
      <c r="I284" s="157"/>
      <c r="L284" s="153"/>
      <c r="M284" s="158"/>
      <c r="T284" s="159"/>
      <c r="AT284" s="154" t="s">
        <v>176</v>
      </c>
      <c r="AU284" s="154" t="s">
        <v>83</v>
      </c>
      <c r="AV284" s="12" t="s">
        <v>83</v>
      </c>
      <c r="AW284" s="12" t="s">
        <v>30</v>
      </c>
      <c r="AX284" s="12" t="s">
        <v>81</v>
      </c>
      <c r="AY284" s="154" t="s">
        <v>165</v>
      </c>
    </row>
    <row r="285" spans="2:65" s="1" customFormat="1" ht="24.2" customHeight="1" x14ac:dyDescent="0.2">
      <c r="B285" s="32"/>
      <c r="C285" s="136" t="s">
        <v>456</v>
      </c>
      <c r="D285" s="136" t="s">
        <v>167</v>
      </c>
      <c r="E285" s="137" t="s">
        <v>1455</v>
      </c>
      <c r="F285" s="138" t="s">
        <v>1456</v>
      </c>
      <c r="G285" s="139" t="s">
        <v>192</v>
      </c>
      <c r="H285" s="140">
        <v>1.2170000000000001</v>
      </c>
      <c r="I285" s="141"/>
      <c r="J285" s="142">
        <f>ROUND(I285*H285,2)</f>
        <v>0</v>
      </c>
      <c r="K285" s="138" t="s">
        <v>1254</v>
      </c>
      <c r="L285" s="32"/>
      <c r="M285" s="143" t="s">
        <v>1</v>
      </c>
      <c r="N285" s="144" t="s">
        <v>38</v>
      </c>
      <c r="P285" s="145">
        <f>O285*H285</f>
        <v>0</v>
      </c>
      <c r="Q285" s="145">
        <v>1.5140000000000001E-2</v>
      </c>
      <c r="R285" s="145">
        <f>Q285*H285</f>
        <v>1.8425380000000002E-2</v>
      </c>
      <c r="S285" s="145">
        <v>0</v>
      </c>
      <c r="T285" s="146">
        <f>S285*H285</f>
        <v>0</v>
      </c>
      <c r="AR285" s="147" t="s">
        <v>172</v>
      </c>
      <c r="AT285" s="147" t="s">
        <v>167</v>
      </c>
      <c r="AU285" s="147" t="s">
        <v>83</v>
      </c>
      <c r="AY285" s="17" t="s">
        <v>165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7" t="s">
        <v>81</v>
      </c>
      <c r="BK285" s="148">
        <f>ROUND(I285*H285,2)</f>
        <v>0</v>
      </c>
      <c r="BL285" s="17" t="s">
        <v>172</v>
      </c>
      <c r="BM285" s="147" t="s">
        <v>1947</v>
      </c>
    </row>
    <row r="286" spans="2:65" s="1" customFormat="1" ht="19.5" x14ac:dyDescent="0.2">
      <c r="B286" s="32"/>
      <c r="D286" s="149" t="s">
        <v>174</v>
      </c>
      <c r="F286" s="150" t="s">
        <v>1458</v>
      </c>
      <c r="I286" s="151"/>
      <c r="L286" s="32"/>
      <c r="M286" s="152"/>
      <c r="T286" s="56"/>
      <c r="AT286" s="17" t="s">
        <v>174</v>
      </c>
      <c r="AU286" s="17" t="s">
        <v>83</v>
      </c>
    </row>
    <row r="287" spans="2:65" s="15" customFormat="1" x14ac:dyDescent="0.2">
      <c r="B287" s="184"/>
      <c r="D287" s="149" t="s">
        <v>176</v>
      </c>
      <c r="E287" s="185" t="s">
        <v>1</v>
      </c>
      <c r="F287" s="186" t="s">
        <v>1459</v>
      </c>
      <c r="H287" s="185" t="s">
        <v>1</v>
      </c>
      <c r="I287" s="187"/>
      <c r="L287" s="184"/>
      <c r="M287" s="188"/>
      <c r="T287" s="189"/>
      <c r="AT287" s="185" t="s">
        <v>176</v>
      </c>
      <c r="AU287" s="185" t="s">
        <v>83</v>
      </c>
      <c r="AV287" s="15" t="s">
        <v>81</v>
      </c>
      <c r="AW287" s="15" t="s">
        <v>30</v>
      </c>
      <c r="AX287" s="15" t="s">
        <v>73</v>
      </c>
      <c r="AY287" s="185" t="s">
        <v>165</v>
      </c>
    </row>
    <row r="288" spans="2:65" s="12" customFormat="1" x14ac:dyDescent="0.2">
      <c r="B288" s="153"/>
      <c r="D288" s="149" t="s">
        <v>176</v>
      </c>
      <c r="E288" s="154" t="s">
        <v>1</v>
      </c>
      <c r="F288" s="155" t="s">
        <v>1460</v>
      </c>
      <c r="H288" s="156">
        <v>1.2170000000000001</v>
      </c>
      <c r="I288" s="157"/>
      <c r="L288" s="153"/>
      <c r="M288" s="158"/>
      <c r="T288" s="159"/>
      <c r="AT288" s="154" t="s">
        <v>176</v>
      </c>
      <c r="AU288" s="154" t="s">
        <v>83</v>
      </c>
      <c r="AV288" s="12" t="s">
        <v>83</v>
      </c>
      <c r="AW288" s="12" t="s">
        <v>30</v>
      </c>
      <c r="AX288" s="12" t="s">
        <v>81</v>
      </c>
      <c r="AY288" s="154" t="s">
        <v>165</v>
      </c>
    </row>
    <row r="289" spans="2:65" s="1" customFormat="1" ht="33" customHeight="1" x14ac:dyDescent="0.2">
      <c r="B289" s="32"/>
      <c r="C289" s="136" t="s">
        <v>463</v>
      </c>
      <c r="D289" s="136" t="s">
        <v>167</v>
      </c>
      <c r="E289" s="137" t="s">
        <v>1461</v>
      </c>
      <c r="F289" s="138" t="s">
        <v>1462</v>
      </c>
      <c r="G289" s="139" t="s">
        <v>192</v>
      </c>
      <c r="H289" s="140">
        <v>1.68</v>
      </c>
      <c r="I289" s="141"/>
      <c r="J289" s="142">
        <f>ROUND(I289*H289,2)</f>
        <v>0</v>
      </c>
      <c r="K289" s="138" t="s">
        <v>1254</v>
      </c>
      <c r="L289" s="32"/>
      <c r="M289" s="143" t="s">
        <v>1</v>
      </c>
      <c r="N289" s="144" t="s">
        <v>38</v>
      </c>
      <c r="P289" s="145">
        <f>O289*H289</f>
        <v>0</v>
      </c>
      <c r="Q289" s="145">
        <v>1.2878099999999999</v>
      </c>
      <c r="R289" s="145">
        <f>Q289*H289</f>
        <v>2.1635207999999997</v>
      </c>
      <c r="S289" s="145">
        <v>0</v>
      </c>
      <c r="T289" s="146">
        <f>S289*H289</f>
        <v>0</v>
      </c>
      <c r="AR289" s="147" t="s">
        <v>172</v>
      </c>
      <c r="AT289" s="147" t="s">
        <v>167</v>
      </c>
      <c r="AU289" s="147" t="s">
        <v>83</v>
      </c>
      <c r="AY289" s="17" t="s">
        <v>165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172</v>
      </c>
      <c r="BM289" s="147" t="s">
        <v>1948</v>
      </c>
    </row>
    <row r="290" spans="2:65" s="1" customFormat="1" ht="29.25" x14ac:dyDescent="0.2">
      <c r="B290" s="32"/>
      <c r="D290" s="149" t="s">
        <v>174</v>
      </c>
      <c r="F290" s="150" t="s">
        <v>1464</v>
      </c>
      <c r="I290" s="151"/>
      <c r="L290" s="32"/>
      <c r="M290" s="152"/>
      <c r="T290" s="56"/>
      <c r="AT290" s="17" t="s">
        <v>174</v>
      </c>
      <c r="AU290" s="17" t="s">
        <v>83</v>
      </c>
    </row>
    <row r="291" spans="2:65" s="15" customFormat="1" x14ac:dyDescent="0.2">
      <c r="B291" s="184"/>
      <c r="D291" s="149" t="s">
        <v>176</v>
      </c>
      <c r="E291" s="185" t="s">
        <v>1</v>
      </c>
      <c r="F291" s="186" t="s">
        <v>1465</v>
      </c>
      <c r="H291" s="185" t="s">
        <v>1</v>
      </c>
      <c r="I291" s="187"/>
      <c r="L291" s="184"/>
      <c r="M291" s="188"/>
      <c r="T291" s="189"/>
      <c r="AT291" s="185" t="s">
        <v>176</v>
      </c>
      <c r="AU291" s="185" t="s">
        <v>83</v>
      </c>
      <c r="AV291" s="15" t="s">
        <v>81</v>
      </c>
      <c r="AW291" s="15" t="s">
        <v>30</v>
      </c>
      <c r="AX291" s="15" t="s">
        <v>73</v>
      </c>
      <c r="AY291" s="185" t="s">
        <v>165</v>
      </c>
    </row>
    <row r="292" spans="2:65" s="12" customFormat="1" x14ac:dyDescent="0.2">
      <c r="B292" s="153"/>
      <c r="D292" s="149" t="s">
        <v>176</v>
      </c>
      <c r="E292" s="154" t="s">
        <v>1</v>
      </c>
      <c r="F292" s="155" t="s">
        <v>1466</v>
      </c>
      <c r="H292" s="156">
        <v>1.68</v>
      </c>
      <c r="I292" s="157"/>
      <c r="L292" s="153"/>
      <c r="M292" s="158"/>
      <c r="T292" s="159"/>
      <c r="AT292" s="154" t="s">
        <v>176</v>
      </c>
      <c r="AU292" s="154" t="s">
        <v>83</v>
      </c>
      <c r="AV292" s="12" t="s">
        <v>83</v>
      </c>
      <c r="AW292" s="12" t="s">
        <v>30</v>
      </c>
      <c r="AX292" s="12" t="s">
        <v>81</v>
      </c>
      <c r="AY292" s="154" t="s">
        <v>165</v>
      </c>
    </row>
    <row r="293" spans="2:65" s="11" customFormat="1" ht="22.9" customHeight="1" x14ac:dyDescent="0.2">
      <c r="B293" s="124"/>
      <c r="D293" s="125" t="s">
        <v>72</v>
      </c>
      <c r="E293" s="134" t="s">
        <v>200</v>
      </c>
      <c r="F293" s="134" t="s">
        <v>1467</v>
      </c>
      <c r="I293" s="127"/>
      <c r="J293" s="135">
        <f>BK293</f>
        <v>0</v>
      </c>
      <c r="L293" s="124"/>
      <c r="M293" s="129"/>
      <c r="P293" s="130">
        <f>SUM(P294:P297)</f>
        <v>0</v>
      </c>
      <c r="R293" s="130">
        <f>SUM(R294:R297)</f>
        <v>1.5628464000000002</v>
      </c>
      <c r="T293" s="131">
        <f>SUM(T294:T297)</f>
        <v>1.7504999999999999</v>
      </c>
      <c r="AR293" s="125" t="s">
        <v>81</v>
      </c>
      <c r="AT293" s="132" t="s">
        <v>72</v>
      </c>
      <c r="AU293" s="132" t="s">
        <v>81</v>
      </c>
      <c r="AY293" s="125" t="s">
        <v>165</v>
      </c>
      <c r="BK293" s="133">
        <f>SUM(BK294:BK297)</f>
        <v>0</v>
      </c>
    </row>
    <row r="294" spans="2:65" s="1" customFormat="1" ht="33" customHeight="1" x14ac:dyDescent="0.2">
      <c r="B294" s="32"/>
      <c r="C294" s="136" t="s">
        <v>468</v>
      </c>
      <c r="D294" s="136" t="s">
        <v>167</v>
      </c>
      <c r="E294" s="137" t="s">
        <v>1468</v>
      </c>
      <c r="F294" s="138" t="s">
        <v>1469</v>
      </c>
      <c r="G294" s="139" t="s">
        <v>192</v>
      </c>
      <c r="H294" s="140">
        <v>23.34</v>
      </c>
      <c r="I294" s="141"/>
      <c r="J294" s="142">
        <f>ROUND(I294*H294,2)</f>
        <v>0</v>
      </c>
      <c r="K294" s="138" t="s">
        <v>1254</v>
      </c>
      <c r="L294" s="32"/>
      <c r="M294" s="143" t="s">
        <v>1</v>
      </c>
      <c r="N294" s="144" t="s">
        <v>38</v>
      </c>
      <c r="P294" s="145">
        <f>O294*H294</f>
        <v>0</v>
      </c>
      <c r="Q294" s="145">
        <v>6.6960000000000006E-2</v>
      </c>
      <c r="R294" s="145">
        <f>Q294*H294</f>
        <v>1.5628464000000002</v>
      </c>
      <c r="S294" s="145">
        <v>7.4999999999999997E-2</v>
      </c>
      <c r="T294" s="146">
        <f>S294*H294</f>
        <v>1.7504999999999999</v>
      </c>
      <c r="AR294" s="147" t="s">
        <v>172</v>
      </c>
      <c r="AT294" s="147" t="s">
        <v>167</v>
      </c>
      <c r="AU294" s="147" t="s">
        <v>83</v>
      </c>
      <c r="AY294" s="17" t="s">
        <v>165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81</v>
      </c>
      <c r="BK294" s="148">
        <f>ROUND(I294*H294,2)</f>
        <v>0</v>
      </c>
      <c r="BL294" s="17" t="s">
        <v>172</v>
      </c>
      <c r="BM294" s="147" t="s">
        <v>1949</v>
      </c>
    </row>
    <row r="295" spans="2:65" s="1" customFormat="1" ht="29.25" x14ac:dyDescent="0.2">
      <c r="B295" s="32"/>
      <c r="D295" s="149" t="s">
        <v>174</v>
      </c>
      <c r="F295" s="150" t="s">
        <v>1471</v>
      </c>
      <c r="I295" s="151"/>
      <c r="L295" s="32"/>
      <c r="M295" s="152"/>
      <c r="T295" s="56"/>
      <c r="AT295" s="17" t="s">
        <v>174</v>
      </c>
      <c r="AU295" s="17" t="s">
        <v>83</v>
      </c>
    </row>
    <row r="296" spans="2:65" s="15" customFormat="1" x14ac:dyDescent="0.2">
      <c r="B296" s="184"/>
      <c r="D296" s="149" t="s">
        <v>176</v>
      </c>
      <c r="E296" s="185" t="s">
        <v>1</v>
      </c>
      <c r="F296" s="186" t="s">
        <v>1472</v>
      </c>
      <c r="H296" s="185" t="s">
        <v>1</v>
      </c>
      <c r="I296" s="187"/>
      <c r="L296" s="184"/>
      <c r="M296" s="188"/>
      <c r="T296" s="189"/>
      <c r="AT296" s="185" t="s">
        <v>176</v>
      </c>
      <c r="AU296" s="185" t="s">
        <v>83</v>
      </c>
      <c r="AV296" s="15" t="s">
        <v>81</v>
      </c>
      <c r="AW296" s="15" t="s">
        <v>30</v>
      </c>
      <c r="AX296" s="15" t="s">
        <v>73</v>
      </c>
      <c r="AY296" s="185" t="s">
        <v>165</v>
      </c>
    </row>
    <row r="297" spans="2:65" s="12" customFormat="1" x14ac:dyDescent="0.2">
      <c r="B297" s="153"/>
      <c r="D297" s="149" t="s">
        <v>176</v>
      </c>
      <c r="E297" s="154" t="s">
        <v>1</v>
      </c>
      <c r="F297" s="155" t="s">
        <v>1473</v>
      </c>
      <c r="H297" s="156">
        <v>23.34</v>
      </c>
      <c r="I297" s="157"/>
      <c r="L297" s="153"/>
      <c r="M297" s="158"/>
      <c r="T297" s="159"/>
      <c r="AT297" s="154" t="s">
        <v>176</v>
      </c>
      <c r="AU297" s="154" t="s">
        <v>83</v>
      </c>
      <c r="AV297" s="12" t="s">
        <v>83</v>
      </c>
      <c r="AW297" s="12" t="s">
        <v>30</v>
      </c>
      <c r="AX297" s="12" t="s">
        <v>81</v>
      </c>
      <c r="AY297" s="154" t="s">
        <v>165</v>
      </c>
    </row>
    <row r="298" spans="2:65" s="11" customFormat="1" ht="22.9" customHeight="1" x14ac:dyDescent="0.2">
      <c r="B298" s="124"/>
      <c r="D298" s="125" t="s">
        <v>72</v>
      </c>
      <c r="E298" s="134" t="s">
        <v>216</v>
      </c>
      <c r="F298" s="134" t="s">
        <v>429</v>
      </c>
      <c r="I298" s="127"/>
      <c r="J298" s="135">
        <f>BK298</f>
        <v>0</v>
      </c>
      <c r="L298" s="124"/>
      <c r="M298" s="129"/>
      <c r="P298" s="130">
        <f>SUM(P299:P428)</f>
        <v>0</v>
      </c>
      <c r="R298" s="130">
        <f>SUM(R299:R428)</f>
        <v>19.606879710000001</v>
      </c>
      <c r="T298" s="131">
        <f>SUM(T299:T428)</f>
        <v>40.167637600000006</v>
      </c>
      <c r="AR298" s="125" t="s">
        <v>81</v>
      </c>
      <c r="AT298" s="132" t="s">
        <v>72</v>
      </c>
      <c r="AU298" s="132" t="s">
        <v>81</v>
      </c>
      <c r="AY298" s="125" t="s">
        <v>165</v>
      </c>
      <c r="BK298" s="133">
        <f>SUM(BK299:BK428)</f>
        <v>0</v>
      </c>
    </row>
    <row r="299" spans="2:65" s="1" customFormat="1" ht="16.5" customHeight="1" x14ac:dyDescent="0.2">
      <c r="B299" s="32"/>
      <c r="C299" s="136" t="s">
        <v>473</v>
      </c>
      <c r="D299" s="136" t="s">
        <v>167</v>
      </c>
      <c r="E299" s="137" t="s">
        <v>1474</v>
      </c>
      <c r="F299" s="138" t="s">
        <v>1475</v>
      </c>
      <c r="G299" s="139" t="s">
        <v>303</v>
      </c>
      <c r="H299" s="140">
        <v>22</v>
      </c>
      <c r="I299" s="141"/>
      <c r="J299" s="142">
        <f>ROUND(I299*H299,2)</f>
        <v>0</v>
      </c>
      <c r="K299" s="138" t="s">
        <v>1254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1.17E-3</v>
      </c>
      <c r="R299" s="145">
        <f>Q299*H299</f>
        <v>2.5739999999999999E-2</v>
      </c>
      <c r="S299" s="145">
        <v>0</v>
      </c>
      <c r="T299" s="146">
        <f>S299*H299</f>
        <v>0</v>
      </c>
      <c r="AR299" s="147" t="s">
        <v>172</v>
      </c>
      <c r="AT299" s="147" t="s">
        <v>167</v>
      </c>
      <c r="AU299" s="147" t="s">
        <v>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1950</v>
      </c>
    </row>
    <row r="300" spans="2:65" s="1" customFormat="1" x14ac:dyDescent="0.2">
      <c r="B300" s="32"/>
      <c r="D300" s="149" t="s">
        <v>174</v>
      </c>
      <c r="F300" s="150" t="s">
        <v>1477</v>
      </c>
      <c r="I300" s="151"/>
      <c r="L300" s="32"/>
      <c r="M300" s="152"/>
      <c r="T300" s="56"/>
      <c r="AT300" s="17" t="s">
        <v>174</v>
      </c>
      <c r="AU300" s="17" t="s">
        <v>83</v>
      </c>
    </row>
    <row r="301" spans="2:65" s="15" customFormat="1" x14ac:dyDescent="0.2">
      <c r="B301" s="184"/>
      <c r="D301" s="149" t="s">
        <v>176</v>
      </c>
      <c r="E301" s="185" t="s">
        <v>1</v>
      </c>
      <c r="F301" s="186" t="s">
        <v>1478</v>
      </c>
      <c r="H301" s="185" t="s">
        <v>1</v>
      </c>
      <c r="I301" s="187"/>
      <c r="L301" s="184"/>
      <c r="M301" s="188"/>
      <c r="T301" s="189"/>
      <c r="AT301" s="185" t="s">
        <v>176</v>
      </c>
      <c r="AU301" s="185" t="s">
        <v>83</v>
      </c>
      <c r="AV301" s="15" t="s">
        <v>81</v>
      </c>
      <c r="AW301" s="15" t="s">
        <v>30</v>
      </c>
      <c r="AX301" s="15" t="s">
        <v>73</v>
      </c>
      <c r="AY301" s="185" t="s">
        <v>165</v>
      </c>
    </row>
    <row r="302" spans="2:65" s="12" customFormat="1" x14ac:dyDescent="0.2">
      <c r="B302" s="153"/>
      <c r="D302" s="149" t="s">
        <v>176</v>
      </c>
      <c r="E302" s="154" t="s">
        <v>1</v>
      </c>
      <c r="F302" s="155" t="s">
        <v>1479</v>
      </c>
      <c r="H302" s="156">
        <v>22</v>
      </c>
      <c r="I302" s="157"/>
      <c r="L302" s="153"/>
      <c r="M302" s="158"/>
      <c r="T302" s="159"/>
      <c r="AT302" s="154" t="s">
        <v>176</v>
      </c>
      <c r="AU302" s="154" t="s">
        <v>83</v>
      </c>
      <c r="AV302" s="12" t="s">
        <v>83</v>
      </c>
      <c r="AW302" s="12" t="s">
        <v>30</v>
      </c>
      <c r="AX302" s="12" t="s">
        <v>81</v>
      </c>
      <c r="AY302" s="154" t="s">
        <v>165</v>
      </c>
    </row>
    <row r="303" spans="2:65" s="1" customFormat="1" ht="24.2" customHeight="1" x14ac:dyDescent="0.2">
      <c r="B303" s="32"/>
      <c r="C303" s="167" t="s">
        <v>477</v>
      </c>
      <c r="D303" s="167" t="s">
        <v>205</v>
      </c>
      <c r="E303" s="168" t="s">
        <v>1480</v>
      </c>
      <c r="F303" s="169" t="s">
        <v>1481</v>
      </c>
      <c r="G303" s="170" t="s">
        <v>238</v>
      </c>
      <c r="H303" s="171">
        <v>0.13600000000000001</v>
      </c>
      <c r="I303" s="172"/>
      <c r="J303" s="173">
        <f>ROUND(I303*H303,2)</f>
        <v>0</v>
      </c>
      <c r="K303" s="169" t="s">
        <v>1254</v>
      </c>
      <c r="L303" s="174"/>
      <c r="M303" s="175" t="s">
        <v>1</v>
      </c>
      <c r="N303" s="176" t="s">
        <v>38</v>
      </c>
      <c r="P303" s="145">
        <f>O303*H303</f>
        <v>0</v>
      </c>
      <c r="Q303" s="145">
        <v>1</v>
      </c>
      <c r="R303" s="145">
        <f>Q303*H303</f>
        <v>0.13600000000000001</v>
      </c>
      <c r="S303" s="145">
        <v>0</v>
      </c>
      <c r="T303" s="146">
        <f>S303*H303</f>
        <v>0</v>
      </c>
      <c r="AR303" s="147" t="s">
        <v>209</v>
      </c>
      <c r="AT303" s="147" t="s">
        <v>205</v>
      </c>
      <c r="AU303" s="147" t="s">
        <v>83</v>
      </c>
      <c r="AY303" s="17" t="s">
        <v>165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7" t="s">
        <v>81</v>
      </c>
      <c r="BK303" s="148">
        <f>ROUND(I303*H303,2)</f>
        <v>0</v>
      </c>
      <c r="BL303" s="17" t="s">
        <v>172</v>
      </c>
      <c r="BM303" s="147" t="s">
        <v>1951</v>
      </c>
    </row>
    <row r="304" spans="2:65" s="1" customFormat="1" x14ac:dyDescent="0.2">
      <c r="B304" s="32"/>
      <c r="D304" s="149" t="s">
        <v>174</v>
      </c>
      <c r="F304" s="150" t="s">
        <v>1481</v>
      </c>
      <c r="I304" s="151"/>
      <c r="L304" s="32"/>
      <c r="M304" s="152"/>
      <c r="T304" s="56"/>
      <c r="AT304" s="17" t="s">
        <v>174</v>
      </c>
      <c r="AU304" s="17" t="s">
        <v>83</v>
      </c>
    </row>
    <row r="305" spans="2:65" s="12" customFormat="1" x14ac:dyDescent="0.2">
      <c r="B305" s="153"/>
      <c r="D305" s="149" t="s">
        <v>176</v>
      </c>
      <c r="E305" s="154" t="s">
        <v>1</v>
      </c>
      <c r="F305" s="155" t="s">
        <v>1483</v>
      </c>
      <c r="H305" s="156">
        <v>0.13600000000000001</v>
      </c>
      <c r="I305" s="157"/>
      <c r="L305" s="153"/>
      <c r="M305" s="158"/>
      <c r="T305" s="159"/>
      <c r="AT305" s="154" t="s">
        <v>176</v>
      </c>
      <c r="AU305" s="154" t="s">
        <v>83</v>
      </c>
      <c r="AV305" s="12" t="s">
        <v>83</v>
      </c>
      <c r="AW305" s="12" t="s">
        <v>30</v>
      </c>
      <c r="AX305" s="12" t="s">
        <v>81</v>
      </c>
      <c r="AY305" s="154" t="s">
        <v>165</v>
      </c>
    </row>
    <row r="306" spans="2:65" s="1" customFormat="1" ht="24.2" customHeight="1" x14ac:dyDescent="0.2">
      <c r="B306" s="32"/>
      <c r="C306" s="167" t="s">
        <v>484</v>
      </c>
      <c r="D306" s="167" t="s">
        <v>205</v>
      </c>
      <c r="E306" s="168" t="s">
        <v>1484</v>
      </c>
      <c r="F306" s="169" t="s">
        <v>1485</v>
      </c>
      <c r="G306" s="170" t="s">
        <v>238</v>
      </c>
      <c r="H306" s="171">
        <v>0.46500000000000002</v>
      </c>
      <c r="I306" s="172"/>
      <c r="J306" s="173">
        <f>ROUND(I306*H306,2)</f>
        <v>0</v>
      </c>
      <c r="K306" s="169" t="s">
        <v>1254</v>
      </c>
      <c r="L306" s="174"/>
      <c r="M306" s="175" t="s">
        <v>1</v>
      </c>
      <c r="N306" s="176" t="s">
        <v>38</v>
      </c>
      <c r="P306" s="145">
        <f>O306*H306</f>
        <v>0</v>
      </c>
      <c r="Q306" s="145">
        <v>1</v>
      </c>
      <c r="R306" s="145">
        <f>Q306*H306</f>
        <v>0.46500000000000002</v>
      </c>
      <c r="S306" s="145">
        <v>0</v>
      </c>
      <c r="T306" s="146">
        <f>S306*H306</f>
        <v>0</v>
      </c>
      <c r="AR306" s="147" t="s">
        <v>209</v>
      </c>
      <c r="AT306" s="147" t="s">
        <v>205</v>
      </c>
      <c r="AU306" s="147" t="s">
        <v>83</v>
      </c>
      <c r="AY306" s="17" t="s">
        <v>165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81</v>
      </c>
      <c r="BK306" s="148">
        <f>ROUND(I306*H306,2)</f>
        <v>0</v>
      </c>
      <c r="BL306" s="17" t="s">
        <v>172</v>
      </c>
      <c r="BM306" s="147" t="s">
        <v>1952</v>
      </c>
    </row>
    <row r="307" spans="2:65" s="1" customFormat="1" x14ac:dyDescent="0.2">
      <c r="B307" s="32"/>
      <c r="D307" s="149" t="s">
        <v>174</v>
      </c>
      <c r="F307" s="150" t="s">
        <v>1485</v>
      </c>
      <c r="I307" s="151"/>
      <c r="L307" s="32"/>
      <c r="M307" s="152"/>
      <c r="T307" s="56"/>
      <c r="AT307" s="17" t="s">
        <v>174</v>
      </c>
      <c r="AU307" s="17" t="s">
        <v>83</v>
      </c>
    </row>
    <row r="308" spans="2:65" s="12" customFormat="1" x14ac:dyDescent="0.2">
      <c r="B308" s="153"/>
      <c r="D308" s="149" t="s">
        <v>176</v>
      </c>
      <c r="E308" s="154" t="s">
        <v>1</v>
      </c>
      <c r="F308" s="155" t="s">
        <v>1487</v>
      </c>
      <c r="H308" s="156">
        <v>0.46500000000000002</v>
      </c>
      <c r="I308" s="157"/>
      <c r="L308" s="153"/>
      <c r="M308" s="158"/>
      <c r="T308" s="159"/>
      <c r="AT308" s="154" t="s">
        <v>176</v>
      </c>
      <c r="AU308" s="154" t="s">
        <v>83</v>
      </c>
      <c r="AV308" s="12" t="s">
        <v>83</v>
      </c>
      <c r="AW308" s="12" t="s">
        <v>30</v>
      </c>
      <c r="AX308" s="12" t="s">
        <v>81</v>
      </c>
      <c r="AY308" s="154" t="s">
        <v>165</v>
      </c>
    </row>
    <row r="309" spans="2:65" s="1" customFormat="1" ht="21.75" customHeight="1" x14ac:dyDescent="0.2">
      <c r="B309" s="32"/>
      <c r="C309" s="167" t="s">
        <v>488</v>
      </c>
      <c r="D309" s="167" t="s">
        <v>205</v>
      </c>
      <c r="E309" s="168" t="s">
        <v>1488</v>
      </c>
      <c r="F309" s="169" t="s">
        <v>1489</v>
      </c>
      <c r="G309" s="170" t="s">
        <v>238</v>
      </c>
      <c r="H309" s="171">
        <v>0.09</v>
      </c>
      <c r="I309" s="172"/>
      <c r="J309" s="173">
        <f>ROUND(I309*H309,2)</f>
        <v>0</v>
      </c>
      <c r="K309" s="169" t="s">
        <v>1254</v>
      </c>
      <c r="L309" s="174"/>
      <c r="M309" s="175" t="s">
        <v>1</v>
      </c>
      <c r="N309" s="176" t="s">
        <v>38</v>
      </c>
      <c r="P309" s="145">
        <f>O309*H309</f>
        <v>0</v>
      </c>
      <c r="Q309" s="145">
        <v>1</v>
      </c>
      <c r="R309" s="145">
        <f>Q309*H309</f>
        <v>0.09</v>
      </c>
      <c r="S309" s="145">
        <v>0</v>
      </c>
      <c r="T309" s="146">
        <f>S309*H309</f>
        <v>0</v>
      </c>
      <c r="AR309" s="147" t="s">
        <v>209</v>
      </c>
      <c r="AT309" s="147" t="s">
        <v>205</v>
      </c>
      <c r="AU309" s="147" t="s">
        <v>83</v>
      </c>
      <c r="AY309" s="17" t="s">
        <v>165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7" t="s">
        <v>81</v>
      </c>
      <c r="BK309" s="148">
        <f>ROUND(I309*H309,2)</f>
        <v>0</v>
      </c>
      <c r="BL309" s="17" t="s">
        <v>172</v>
      </c>
      <c r="BM309" s="147" t="s">
        <v>1953</v>
      </c>
    </row>
    <row r="310" spans="2:65" s="1" customFormat="1" x14ac:dyDescent="0.2">
      <c r="B310" s="32"/>
      <c r="D310" s="149" t="s">
        <v>174</v>
      </c>
      <c r="F310" s="150" t="s">
        <v>1489</v>
      </c>
      <c r="I310" s="151"/>
      <c r="L310" s="32"/>
      <c r="M310" s="152"/>
      <c r="T310" s="56"/>
      <c r="AT310" s="17" t="s">
        <v>174</v>
      </c>
      <c r="AU310" s="17" t="s">
        <v>83</v>
      </c>
    </row>
    <row r="311" spans="2:65" s="12" customFormat="1" x14ac:dyDescent="0.2">
      <c r="B311" s="153"/>
      <c r="D311" s="149" t="s">
        <v>176</v>
      </c>
      <c r="E311" s="154" t="s">
        <v>1</v>
      </c>
      <c r="F311" s="155" t="s">
        <v>1491</v>
      </c>
      <c r="H311" s="156">
        <v>0.09</v>
      </c>
      <c r="I311" s="157"/>
      <c r="L311" s="153"/>
      <c r="M311" s="158"/>
      <c r="T311" s="159"/>
      <c r="AT311" s="154" t="s">
        <v>176</v>
      </c>
      <c r="AU311" s="154" t="s">
        <v>83</v>
      </c>
      <c r="AV311" s="12" t="s">
        <v>83</v>
      </c>
      <c r="AW311" s="12" t="s">
        <v>30</v>
      </c>
      <c r="AX311" s="12" t="s">
        <v>81</v>
      </c>
      <c r="AY311" s="154" t="s">
        <v>165</v>
      </c>
    </row>
    <row r="312" spans="2:65" s="1" customFormat="1" ht="16.5" customHeight="1" x14ac:dyDescent="0.2">
      <c r="B312" s="32"/>
      <c r="C312" s="136" t="s">
        <v>493</v>
      </c>
      <c r="D312" s="136" t="s">
        <v>167</v>
      </c>
      <c r="E312" s="137" t="s">
        <v>1492</v>
      </c>
      <c r="F312" s="138" t="s">
        <v>1493</v>
      </c>
      <c r="G312" s="139" t="s">
        <v>303</v>
      </c>
      <c r="H312" s="140">
        <v>22</v>
      </c>
      <c r="I312" s="141"/>
      <c r="J312" s="142">
        <f>ROUND(I312*H312,2)</f>
        <v>0</v>
      </c>
      <c r="K312" s="138" t="s">
        <v>1254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5.8E-4</v>
      </c>
      <c r="R312" s="145">
        <f>Q312*H312</f>
        <v>1.2760000000000001E-2</v>
      </c>
      <c r="S312" s="145">
        <v>0</v>
      </c>
      <c r="T312" s="146">
        <f>S312*H312</f>
        <v>0</v>
      </c>
      <c r="AR312" s="147" t="s">
        <v>172</v>
      </c>
      <c r="AT312" s="147" t="s">
        <v>167</v>
      </c>
      <c r="AU312" s="147" t="s">
        <v>83</v>
      </c>
      <c r="AY312" s="17" t="s">
        <v>165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81</v>
      </c>
      <c r="BK312" s="148">
        <f>ROUND(I312*H312,2)</f>
        <v>0</v>
      </c>
      <c r="BL312" s="17" t="s">
        <v>172</v>
      </c>
      <c r="BM312" s="147" t="s">
        <v>1954</v>
      </c>
    </row>
    <row r="313" spans="2:65" s="1" customFormat="1" x14ac:dyDescent="0.2">
      <c r="B313" s="32"/>
      <c r="D313" s="149" t="s">
        <v>174</v>
      </c>
      <c r="F313" s="150" t="s">
        <v>1495</v>
      </c>
      <c r="I313" s="151"/>
      <c r="L313" s="32"/>
      <c r="M313" s="152"/>
      <c r="T313" s="56"/>
      <c r="AT313" s="17" t="s">
        <v>174</v>
      </c>
      <c r="AU313" s="17" t="s">
        <v>83</v>
      </c>
    </row>
    <row r="314" spans="2:65" s="15" customFormat="1" x14ac:dyDescent="0.2">
      <c r="B314" s="184"/>
      <c r="D314" s="149" t="s">
        <v>176</v>
      </c>
      <c r="E314" s="185" t="s">
        <v>1</v>
      </c>
      <c r="F314" s="186" t="s">
        <v>1496</v>
      </c>
      <c r="H314" s="185" t="s">
        <v>1</v>
      </c>
      <c r="I314" s="187"/>
      <c r="L314" s="184"/>
      <c r="M314" s="188"/>
      <c r="T314" s="189"/>
      <c r="AT314" s="185" t="s">
        <v>176</v>
      </c>
      <c r="AU314" s="185" t="s">
        <v>83</v>
      </c>
      <c r="AV314" s="15" t="s">
        <v>81</v>
      </c>
      <c r="AW314" s="15" t="s">
        <v>30</v>
      </c>
      <c r="AX314" s="15" t="s">
        <v>73</v>
      </c>
      <c r="AY314" s="185" t="s">
        <v>165</v>
      </c>
    </row>
    <row r="315" spans="2:65" s="12" customFormat="1" x14ac:dyDescent="0.2">
      <c r="B315" s="153"/>
      <c r="D315" s="149" t="s">
        <v>176</v>
      </c>
      <c r="E315" s="154" t="s">
        <v>1</v>
      </c>
      <c r="F315" s="155" t="s">
        <v>1479</v>
      </c>
      <c r="H315" s="156">
        <v>22</v>
      </c>
      <c r="I315" s="157"/>
      <c r="L315" s="153"/>
      <c r="M315" s="158"/>
      <c r="T315" s="159"/>
      <c r="AT315" s="154" t="s">
        <v>176</v>
      </c>
      <c r="AU315" s="154" t="s">
        <v>83</v>
      </c>
      <c r="AV315" s="12" t="s">
        <v>83</v>
      </c>
      <c r="AW315" s="12" t="s">
        <v>30</v>
      </c>
      <c r="AX315" s="12" t="s">
        <v>81</v>
      </c>
      <c r="AY315" s="154" t="s">
        <v>165</v>
      </c>
    </row>
    <row r="316" spans="2:65" s="1" customFormat="1" ht="24.2" customHeight="1" x14ac:dyDescent="0.2">
      <c r="B316" s="32"/>
      <c r="C316" s="136" t="s">
        <v>499</v>
      </c>
      <c r="D316" s="136" t="s">
        <v>167</v>
      </c>
      <c r="E316" s="137" t="s">
        <v>1955</v>
      </c>
      <c r="F316" s="138" t="s">
        <v>1956</v>
      </c>
      <c r="G316" s="139" t="s">
        <v>192</v>
      </c>
      <c r="H316" s="140">
        <v>157.5</v>
      </c>
      <c r="I316" s="141"/>
      <c r="J316" s="142">
        <f>ROUND(I316*H316,2)</f>
        <v>0</v>
      </c>
      <c r="K316" s="138" t="s">
        <v>1254</v>
      </c>
      <c r="L316" s="32"/>
      <c r="M316" s="143" t="s">
        <v>1</v>
      </c>
      <c r="N316" s="144" t="s">
        <v>38</v>
      </c>
      <c r="P316" s="145">
        <f>O316*H316</f>
        <v>0</v>
      </c>
      <c r="Q316" s="145">
        <v>4.6999999999999999E-4</v>
      </c>
      <c r="R316" s="145">
        <f>Q316*H316</f>
        <v>7.4024999999999994E-2</v>
      </c>
      <c r="S316" s="145">
        <v>0</v>
      </c>
      <c r="T316" s="146">
        <f>S316*H316</f>
        <v>0</v>
      </c>
      <c r="AR316" s="147" t="s">
        <v>172</v>
      </c>
      <c r="AT316" s="147" t="s">
        <v>167</v>
      </c>
      <c r="AU316" s="147" t="s">
        <v>83</v>
      </c>
      <c r="AY316" s="17" t="s">
        <v>165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81</v>
      </c>
      <c r="BK316" s="148">
        <f>ROUND(I316*H316,2)</f>
        <v>0</v>
      </c>
      <c r="BL316" s="17" t="s">
        <v>172</v>
      </c>
      <c r="BM316" s="147" t="s">
        <v>1957</v>
      </c>
    </row>
    <row r="317" spans="2:65" s="1" customFormat="1" ht="19.5" x14ac:dyDescent="0.2">
      <c r="B317" s="32"/>
      <c r="D317" s="149" t="s">
        <v>174</v>
      </c>
      <c r="F317" s="150" t="s">
        <v>1958</v>
      </c>
      <c r="I317" s="151"/>
      <c r="L317" s="32"/>
      <c r="M317" s="152"/>
      <c r="T317" s="56"/>
      <c r="AT317" s="17" t="s">
        <v>174</v>
      </c>
      <c r="AU317" s="17" t="s">
        <v>83</v>
      </c>
    </row>
    <row r="318" spans="2:65" s="15" customFormat="1" x14ac:dyDescent="0.2">
      <c r="B318" s="184"/>
      <c r="D318" s="149" t="s">
        <v>176</v>
      </c>
      <c r="E318" s="185" t="s">
        <v>1</v>
      </c>
      <c r="F318" s="186" t="s">
        <v>1850</v>
      </c>
      <c r="H318" s="185" t="s">
        <v>1</v>
      </c>
      <c r="I318" s="187"/>
      <c r="L318" s="184"/>
      <c r="M318" s="188"/>
      <c r="T318" s="189"/>
      <c r="AT318" s="185" t="s">
        <v>176</v>
      </c>
      <c r="AU318" s="185" t="s">
        <v>83</v>
      </c>
      <c r="AV318" s="15" t="s">
        <v>81</v>
      </c>
      <c r="AW318" s="15" t="s">
        <v>30</v>
      </c>
      <c r="AX318" s="15" t="s">
        <v>73</v>
      </c>
      <c r="AY318" s="185" t="s">
        <v>165</v>
      </c>
    </row>
    <row r="319" spans="2:65" s="12" customFormat="1" x14ac:dyDescent="0.2">
      <c r="B319" s="153"/>
      <c r="D319" s="149" t="s">
        <v>176</v>
      </c>
      <c r="E319" s="154" t="s">
        <v>1</v>
      </c>
      <c r="F319" s="155" t="s">
        <v>1861</v>
      </c>
      <c r="H319" s="156">
        <v>157.5</v>
      </c>
      <c r="I319" s="157"/>
      <c r="L319" s="153"/>
      <c r="M319" s="158"/>
      <c r="T319" s="159"/>
      <c r="AT319" s="154" t="s">
        <v>176</v>
      </c>
      <c r="AU319" s="154" t="s">
        <v>83</v>
      </c>
      <c r="AV319" s="12" t="s">
        <v>83</v>
      </c>
      <c r="AW319" s="12" t="s">
        <v>30</v>
      </c>
      <c r="AX319" s="12" t="s">
        <v>81</v>
      </c>
      <c r="AY319" s="154" t="s">
        <v>165</v>
      </c>
    </row>
    <row r="320" spans="2:65" s="1" customFormat="1" ht="24.2" customHeight="1" x14ac:dyDescent="0.2">
      <c r="B320" s="32"/>
      <c r="C320" s="136" t="s">
        <v>504</v>
      </c>
      <c r="D320" s="136" t="s">
        <v>167</v>
      </c>
      <c r="E320" s="137" t="s">
        <v>1497</v>
      </c>
      <c r="F320" s="138" t="s">
        <v>1498</v>
      </c>
      <c r="G320" s="139" t="s">
        <v>317</v>
      </c>
      <c r="H320" s="140">
        <v>1</v>
      </c>
      <c r="I320" s="141"/>
      <c r="J320" s="142">
        <f>ROUND(I320*H320,2)</f>
        <v>0</v>
      </c>
      <c r="K320" s="138" t="s">
        <v>1254</v>
      </c>
      <c r="L320" s="32"/>
      <c r="M320" s="143" t="s">
        <v>1</v>
      </c>
      <c r="N320" s="144" t="s">
        <v>38</v>
      </c>
      <c r="P320" s="145">
        <f>O320*H320</f>
        <v>0</v>
      </c>
      <c r="Q320" s="145">
        <v>6.4900000000000001E-3</v>
      </c>
      <c r="R320" s="145">
        <f>Q320*H320</f>
        <v>6.4900000000000001E-3</v>
      </c>
      <c r="S320" s="145">
        <v>0</v>
      </c>
      <c r="T320" s="146">
        <f>S320*H320</f>
        <v>0</v>
      </c>
      <c r="AR320" s="147" t="s">
        <v>172</v>
      </c>
      <c r="AT320" s="147" t="s">
        <v>167</v>
      </c>
      <c r="AU320" s="147" t="s">
        <v>83</v>
      </c>
      <c r="AY320" s="17" t="s">
        <v>165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7" t="s">
        <v>81</v>
      </c>
      <c r="BK320" s="148">
        <f>ROUND(I320*H320,2)</f>
        <v>0</v>
      </c>
      <c r="BL320" s="17" t="s">
        <v>172</v>
      </c>
      <c r="BM320" s="147" t="s">
        <v>1959</v>
      </c>
    </row>
    <row r="321" spans="2:65" s="1" customFormat="1" ht="19.5" x14ac:dyDescent="0.2">
      <c r="B321" s="32"/>
      <c r="D321" s="149" t="s">
        <v>174</v>
      </c>
      <c r="F321" s="150" t="s">
        <v>1500</v>
      </c>
      <c r="I321" s="151"/>
      <c r="L321" s="32"/>
      <c r="M321" s="152"/>
      <c r="T321" s="56"/>
      <c r="AT321" s="17" t="s">
        <v>174</v>
      </c>
      <c r="AU321" s="17" t="s">
        <v>83</v>
      </c>
    </row>
    <row r="322" spans="2:65" s="1" customFormat="1" ht="24.2" customHeight="1" x14ac:dyDescent="0.2">
      <c r="B322" s="32"/>
      <c r="C322" s="136" t="s">
        <v>508</v>
      </c>
      <c r="D322" s="136" t="s">
        <v>167</v>
      </c>
      <c r="E322" s="137" t="s">
        <v>1501</v>
      </c>
      <c r="F322" s="138" t="s">
        <v>1502</v>
      </c>
      <c r="G322" s="139" t="s">
        <v>192</v>
      </c>
      <c r="H322" s="140">
        <v>275</v>
      </c>
      <c r="I322" s="141"/>
      <c r="J322" s="142">
        <f>ROUND(I322*H322,2)</f>
        <v>0</v>
      </c>
      <c r="K322" s="138" t="s">
        <v>1254</v>
      </c>
      <c r="L322" s="32"/>
      <c r="M322" s="143" t="s">
        <v>1</v>
      </c>
      <c r="N322" s="144" t="s">
        <v>38</v>
      </c>
      <c r="P322" s="145">
        <f>O322*H322</f>
        <v>0</v>
      </c>
      <c r="Q322" s="145">
        <v>0</v>
      </c>
      <c r="R322" s="145">
        <f>Q322*H322</f>
        <v>0</v>
      </c>
      <c r="S322" s="145">
        <v>5.0000000000000001E-4</v>
      </c>
      <c r="T322" s="146">
        <f>S322*H322</f>
        <v>0.13750000000000001</v>
      </c>
      <c r="AR322" s="147" t="s">
        <v>172</v>
      </c>
      <c r="AT322" s="147" t="s">
        <v>167</v>
      </c>
      <c r="AU322" s="147" t="s">
        <v>83</v>
      </c>
      <c r="AY322" s="17" t="s">
        <v>165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81</v>
      </c>
      <c r="BK322" s="148">
        <f>ROUND(I322*H322,2)</f>
        <v>0</v>
      </c>
      <c r="BL322" s="17" t="s">
        <v>172</v>
      </c>
      <c r="BM322" s="147" t="s">
        <v>1960</v>
      </c>
    </row>
    <row r="323" spans="2:65" s="1" customFormat="1" ht="19.5" x14ac:dyDescent="0.2">
      <c r="B323" s="32"/>
      <c r="D323" s="149" t="s">
        <v>174</v>
      </c>
      <c r="F323" s="150" t="s">
        <v>1504</v>
      </c>
      <c r="I323" s="151"/>
      <c r="L323" s="32"/>
      <c r="M323" s="152"/>
      <c r="T323" s="56"/>
      <c r="AT323" s="17" t="s">
        <v>174</v>
      </c>
      <c r="AU323" s="17" t="s">
        <v>83</v>
      </c>
    </row>
    <row r="324" spans="2:65" s="15" customFormat="1" x14ac:dyDescent="0.2">
      <c r="B324" s="184"/>
      <c r="D324" s="149" t="s">
        <v>176</v>
      </c>
      <c r="E324" s="185" t="s">
        <v>1</v>
      </c>
      <c r="F324" s="186" t="s">
        <v>1505</v>
      </c>
      <c r="H324" s="185" t="s">
        <v>1</v>
      </c>
      <c r="I324" s="187"/>
      <c r="L324" s="184"/>
      <c r="M324" s="188"/>
      <c r="T324" s="189"/>
      <c r="AT324" s="185" t="s">
        <v>176</v>
      </c>
      <c r="AU324" s="185" t="s">
        <v>83</v>
      </c>
      <c r="AV324" s="15" t="s">
        <v>81</v>
      </c>
      <c r="AW324" s="15" t="s">
        <v>30</v>
      </c>
      <c r="AX324" s="15" t="s">
        <v>73</v>
      </c>
      <c r="AY324" s="185" t="s">
        <v>165</v>
      </c>
    </row>
    <row r="325" spans="2:65" s="12" customFormat="1" x14ac:dyDescent="0.2">
      <c r="B325" s="153"/>
      <c r="D325" s="149" t="s">
        <v>176</v>
      </c>
      <c r="E325" s="154" t="s">
        <v>1</v>
      </c>
      <c r="F325" s="155" t="s">
        <v>477</v>
      </c>
      <c r="H325" s="156">
        <v>50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73</v>
      </c>
      <c r="AY325" s="154" t="s">
        <v>165</v>
      </c>
    </row>
    <row r="326" spans="2:65" s="15" customFormat="1" x14ac:dyDescent="0.2">
      <c r="B326" s="184"/>
      <c r="D326" s="149" t="s">
        <v>176</v>
      </c>
      <c r="E326" s="185" t="s">
        <v>1</v>
      </c>
      <c r="F326" s="186" t="s">
        <v>1850</v>
      </c>
      <c r="H326" s="185" t="s">
        <v>1</v>
      </c>
      <c r="I326" s="187"/>
      <c r="L326" s="184"/>
      <c r="M326" s="188"/>
      <c r="T326" s="189"/>
      <c r="AT326" s="185" t="s">
        <v>176</v>
      </c>
      <c r="AU326" s="185" t="s">
        <v>83</v>
      </c>
      <c r="AV326" s="15" t="s">
        <v>81</v>
      </c>
      <c r="AW326" s="15" t="s">
        <v>30</v>
      </c>
      <c r="AX326" s="15" t="s">
        <v>73</v>
      </c>
      <c r="AY326" s="185" t="s">
        <v>165</v>
      </c>
    </row>
    <row r="327" spans="2:65" s="12" customFormat="1" x14ac:dyDescent="0.2">
      <c r="B327" s="153"/>
      <c r="D327" s="149" t="s">
        <v>176</v>
      </c>
      <c r="E327" s="154" t="s">
        <v>1</v>
      </c>
      <c r="F327" s="155" t="s">
        <v>1961</v>
      </c>
      <c r="H327" s="156">
        <v>225</v>
      </c>
      <c r="I327" s="157"/>
      <c r="L327" s="153"/>
      <c r="M327" s="158"/>
      <c r="T327" s="159"/>
      <c r="AT327" s="154" t="s">
        <v>176</v>
      </c>
      <c r="AU327" s="154" t="s">
        <v>83</v>
      </c>
      <c r="AV327" s="12" t="s">
        <v>83</v>
      </c>
      <c r="AW327" s="12" t="s">
        <v>30</v>
      </c>
      <c r="AX327" s="12" t="s">
        <v>73</v>
      </c>
      <c r="AY327" s="154" t="s">
        <v>165</v>
      </c>
    </row>
    <row r="328" spans="2:65" s="13" customFormat="1" x14ac:dyDescent="0.2">
      <c r="B328" s="160"/>
      <c r="D328" s="149" t="s">
        <v>176</v>
      </c>
      <c r="E328" s="161" t="s">
        <v>1</v>
      </c>
      <c r="F328" s="162" t="s">
        <v>189</v>
      </c>
      <c r="H328" s="163">
        <v>275</v>
      </c>
      <c r="I328" s="164"/>
      <c r="L328" s="160"/>
      <c r="M328" s="165"/>
      <c r="T328" s="166"/>
      <c r="AT328" s="161" t="s">
        <v>176</v>
      </c>
      <c r="AU328" s="161" t="s">
        <v>83</v>
      </c>
      <c r="AV328" s="13" t="s">
        <v>172</v>
      </c>
      <c r="AW328" s="13" t="s">
        <v>30</v>
      </c>
      <c r="AX328" s="13" t="s">
        <v>81</v>
      </c>
      <c r="AY328" s="161" t="s">
        <v>165</v>
      </c>
    </row>
    <row r="329" spans="2:65" s="1" customFormat="1" ht="24.2" customHeight="1" x14ac:dyDescent="0.2">
      <c r="B329" s="32"/>
      <c r="C329" s="136" t="s">
        <v>513</v>
      </c>
      <c r="D329" s="136" t="s">
        <v>167</v>
      </c>
      <c r="E329" s="137" t="s">
        <v>1506</v>
      </c>
      <c r="F329" s="138" t="s">
        <v>1507</v>
      </c>
      <c r="G329" s="139" t="s">
        <v>170</v>
      </c>
      <c r="H329" s="140">
        <v>317.5</v>
      </c>
      <c r="I329" s="141"/>
      <c r="J329" s="142">
        <f>ROUND(I329*H329,2)</f>
        <v>0</v>
      </c>
      <c r="K329" s="138" t="s">
        <v>1254</v>
      </c>
      <c r="L329" s="32"/>
      <c r="M329" s="143" t="s">
        <v>1</v>
      </c>
      <c r="N329" s="144" t="s">
        <v>38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172</v>
      </c>
      <c r="AT329" s="147" t="s">
        <v>167</v>
      </c>
      <c r="AU329" s="147" t="s">
        <v>83</v>
      </c>
      <c r="AY329" s="17" t="s">
        <v>165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81</v>
      </c>
      <c r="BK329" s="148">
        <f>ROUND(I329*H329,2)</f>
        <v>0</v>
      </c>
      <c r="BL329" s="17" t="s">
        <v>172</v>
      </c>
      <c r="BM329" s="147" t="s">
        <v>1962</v>
      </c>
    </row>
    <row r="330" spans="2:65" s="1" customFormat="1" ht="19.5" x14ac:dyDescent="0.2">
      <c r="B330" s="32"/>
      <c r="D330" s="149" t="s">
        <v>174</v>
      </c>
      <c r="F330" s="150" t="s">
        <v>1509</v>
      </c>
      <c r="I330" s="151"/>
      <c r="L330" s="32"/>
      <c r="M330" s="152"/>
      <c r="T330" s="56"/>
      <c r="AT330" s="17" t="s">
        <v>174</v>
      </c>
      <c r="AU330" s="17" t="s">
        <v>83</v>
      </c>
    </row>
    <row r="331" spans="2:65" s="15" customFormat="1" x14ac:dyDescent="0.2">
      <c r="B331" s="184"/>
      <c r="D331" s="149" t="s">
        <v>176</v>
      </c>
      <c r="E331" s="185" t="s">
        <v>1</v>
      </c>
      <c r="F331" s="186" t="s">
        <v>1510</v>
      </c>
      <c r="H331" s="185" t="s">
        <v>1</v>
      </c>
      <c r="I331" s="187"/>
      <c r="L331" s="184"/>
      <c r="M331" s="188"/>
      <c r="T331" s="189"/>
      <c r="AT331" s="185" t="s">
        <v>176</v>
      </c>
      <c r="AU331" s="185" t="s">
        <v>83</v>
      </c>
      <c r="AV331" s="15" t="s">
        <v>81</v>
      </c>
      <c r="AW331" s="15" t="s">
        <v>30</v>
      </c>
      <c r="AX331" s="15" t="s">
        <v>73</v>
      </c>
      <c r="AY331" s="185" t="s">
        <v>165</v>
      </c>
    </row>
    <row r="332" spans="2:65" s="12" customFormat="1" x14ac:dyDescent="0.2">
      <c r="B332" s="153"/>
      <c r="D332" s="149" t="s">
        <v>176</v>
      </c>
      <c r="E332" s="154" t="s">
        <v>1</v>
      </c>
      <c r="F332" s="155" t="s">
        <v>1963</v>
      </c>
      <c r="H332" s="156">
        <v>160</v>
      </c>
      <c r="I332" s="157"/>
      <c r="L332" s="153"/>
      <c r="M332" s="158"/>
      <c r="T332" s="159"/>
      <c r="AT332" s="154" t="s">
        <v>176</v>
      </c>
      <c r="AU332" s="154" t="s">
        <v>83</v>
      </c>
      <c r="AV332" s="12" t="s">
        <v>83</v>
      </c>
      <c r="AW332" s="12" t="s">
        <v>30</v>
      </c>
      <c r="AX332" s="12" t="s">
        <v>73</v>
      </c>
      <c r="AY332" s="154" t="s">
        <v>165</v>
      </c>
    </row>
    <row r="333" spans="2:65" s="15" customFormat="1" x14ac:dyDescent="0.2">
      <c r="B333" s="184"/>
      <c r="D333" s="149" t="s">
        <v>176</v>
      </c>
      <c r="E333" s="185" t="s">
        <v>1</v>
      </c>
      <c r="F333" s="186" t="s">
        <v>1512</v>
      </c>
      <c r="H333" s="185" t="s">
        <v>1</v>
      </c>
      <c r="I333" s="187"/>
      <c r="L333" s="184"/>
      <c r="M333" s="188"/>
      <c r="T333" s="189"/>
      <c r="AT333" s="185" t="s">
        <v>176</v>
      </c>
      <c r="AU333" s="185" t="s">
        <v>83</v>
      </c>
      <c r="AV333" s="15" t="s">
        <v>81</v>
      </c>
      <c r="AW333" s="15" t="s">
        <v>30</v>
      </c>
      <c r="AX333" s="15" t="s">
        <v>73</v>
      </c>
      <c r="AY333" s="185" t="s">
        <v>165</v>
      </c>
    </row>
    <row r="334" spans="2:65" s="12" customFormat="1" x14ac:dyDescent="0.2">
      <c r="B334" s="153"/>
      <c r="D334" s="149" t="s">
        <v>176</v>
      </c>
      <c r="E334" s="154" t="s">
        <v>1</v>
      </c>
      <c r="F334" s="155" t="s">
        <v>1964</v>
      </c>
      <c r="H334" s="156">
        <v>157.5</v>
      </c>
      <c r="I334" s="157"/>
      <c r="L334" s="153"/>
      <c r="M334" s="158"/>
      <c r="T334" s="159"/>
      <c r="AT334" s="154" t="s">
        <v>176</v>
      </c>
      <c r="AU334" s="154" t="s">
        <v>83</v>
      </c>
      <c r="AV334" s="12" t="s">
        <v>83</v>
      </c>
      <c r="AW334" s="12" t="s">
        <v>30</v>
      </c>
      <c r="AX334" s="12" t="s">
        <v>73</v>
      </c>
      <c r="AY334" s="154" t="s">
        <v>165</v>
      </c>
    </row>
    <row r="335" spans="2:65" s="13" customFormat="1" x14ac:dyDescent="0.2">
      <c r="B335" s="160"/>
      <c r="D335" s="149" t="s">
        <v>176</v>
      </c>
      <c r="E335" s="161" t="s">
        <v>1</v>
      </c>
      <c r="F335" s="162" t="s">
        <v>189</v>
      </c>
      <c r="H335" s="163">
        <v>317.5</v>
      </c>
      <c r="I335" s="164"/>
      <c r="L335" s="160"/>
      <c r="M335" s="165"/>
      <c r="T335" s="166"/>
      <c r="AT335" s="161" t="s">
        <v>176</v>
      </c>
      <c r="AU335" s="161" t="s">
        <v>83</v>
      </c>
      <c r="AV335" s="13" t="s">
        <v>172</v>
      </c>
      <c r="AW335" s="13" t="s">
        <v>30</v>
      </c>
      <c r="AX335" s="13" t="s">
        <v>81</v>
      </c>
      <c r="AY335" s="161" t="s">
        <v>165</v>
      </c>
    </row>
    <row r="336" spans="2:65" s="1" customFormat="1" ht="37.9" customHeight="1" x14ac:dyDescent="0.2">
      <c r="B336" s="32"/>
      <c r="C336" s="136" t="s">
        <v>519</v>
      </c>
      <c r="D336" s="136" t="s">
        <v>167</v>
      </c>
      <c r="E336" s="137" t="s">
        <v>1514</v>
      </c>
      <c r="F336" s="138" t="s">
        <v>1515</v>
      </c>
      <c r="G336" s="139" t="s">
        <v>170</v>
      </c>
      <c r="H336" s="140">
        <v>19050</v>
      </c>
      <c r="I336" s="141"/>
      <c r="J336" s="142">
        <f>ROUND(I336*H336,2)</f>
        <v>0</v>
      </c>
      <c r="K336" s="138" t="s">
        <v>1254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172</v>
      </c>
      <c r="AT336" s="147" t="s">
        <v>167</v>
      </c>
      <c r="AU336" s="147" t="s">
        <v>83</v>
      </c>
      <c r="AY336" s="17" t="s">
        <v>165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172</v>
      </c>
      <c r="BM336" s="147" t="s">
        <v>1965</v>
      </c>
    </row>
    <row r="337" spans="2:65" s="1" customFormat="1" ht="29.25" x14ac:dyDescent="0.2">
      <c r="B337" s="32"/>
      <c r="D337" s="149" t="s">
        <v>174</v>
      </c>
      <c r="F337" s="150" t="s">
        <v>1517</v>
      </c>
      <c r="I337" s="151"/>
      <c r="L337" s="32"/>
      <c r="M337" s="152"/>
      <c r="T337" s="56"/>
      <c r="AT337" s="17" t="s">
        <v>174</v>
      </c>
      <c r="AU337" s="17" t="s">
        <v>83</v>
      </c>
    </row>
    <row r="338" spans="2:65" s="15" customFormat="1" x14ac:dyDescent="0.2">
      <c r="B338" s="184"/>
      <c r="D338" s="149" t="s">
        <v>176</v>
      </c>
      <c r="E338" s="185" t="s">
        <v>1</v>
      </c>
      <c r="F338" s="186" t="s">
        <v>1518</v>
      </c>
      <c r="H338" s="185" t="s">
        <v>1</v>
      </c>
      <c r="I338" s="187"/>
      <c r="L338" s="184"/>
      <c r="M338" s="188"/>
      <c r="T338" s="189"/>
      <c r="AT338" s="185" t="s">
        <v>176</v>
      </c>
      <c r="AU338" s="185" t="s">
        <v>83</v>
      </c>
      <c r="AV338" s="15" t="s">
        <v>81</v>
      </c>
      <c r="AW338" s="15" t="s">
        <v>30</v>
      </c>
      <c r="AX338" s="15" t="s">
        <v>73</v>
      </c>
      <c r="AY338" s="185" t="s">
        <v>165</v>
      </c>
    </row>
    <row r="339" spans="2:65" s="12" customFormat="1" x14ac:dyDescent="0.2">
      <c r="B339" s="153"/>
      <c r="D339" s="149" t="s">
        <v>176</v>
      </c>
      <c r="E339" s="154" t="s">
        <v>1</v>
      </c>
      <c r="F339" s="155" t="s">
        <v>1966</v>
      </c>
      <c r="H339" s="156">
        <v>19050</v>
      </c>
      <c r="I339" s="157"/>
      <c r="L339" s="153"/>
      <c r="M339" s="158"/>
      <c r="T339" s="159"/>
      <c r="AT339" s="154" t="s">
        <v>176</v>
      </c>
      <c r="AU339" s="154" t="s">
        <v>83</v>
      </c>
      <c r="AV339" s="12" t="s">
        <v>83</v>
      </c>
      <c r="AW339" s="12" t="s">
        <v>30</v>
      </c>
      <c r="AX339" s="12" t="s">
        <v>81</v>
      </c>
      <c r="AY339" s="154" t="s">
        <v>165</v>
      </c>
    </row>
    <row r="340" spans="2:65" s="1" customFormat="1" ht="33" customHeight="1" x14ac:dyDescent="0.2">
      <c r="B340" s="32"/>
      <c r="C340" s="136" t="s">
        <v>524</v>
      </c>
      <c r="D340" s="136" t="s">
        <v>167</v>
      </c>
      <c r="E340" s="137" t="s">
        <v>1520</v>
      </c>
      <c r="F340" s="138" t="s">
        <v>1521</v>
      </c>
      <c r="G340" s="139" t="s">
        <v>170</v>
      </c>
      <c r="H340" s="140">
        <v>317.5</v>
      </c>
      <c r="I340" s="141"/>
      <c r="J340" s="142">
        <f>ROUND(I340*H340,2)</f>
        <v>0</v>
      </c>
      <c r="K340" s="138" t="s">
        <v>1254</v>
      </c>
      <c r="L340" s="32"/>
      <c r="M340" s="143" t="s">
        <v>1</v>
      </c>
      <c r="N340" s="144" t="s">
        <v>38</v>
      </c>
      <c r="P340" s="145">
        <f>O340*H340</f>
        <v>0</v>
      </c>
      <c r="Q340" s="145">
        <v>0</v>
      </c>
      <c r="R340" s="145">
        <f>Q340*H340</f>
        <v>0</v>
      </c>
      <c r="S340" s="145">
        <v>0</v>
      </c>
      <c r="T340" s="146">
        <f>S340*H340</f>
        <v>0</v>
      </c>
      <c r="AR340" s="147" t="s">
        <v>172</v>
      </c>
      <c r="AT340" s="147" t="s">
        <v>167</v>
      </c>
      <c r="AU340" s="147" t="s">
        <v>83</v>
      </c>
      <c r="AY340" s="17" t="s">
        <v>165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81</v>
      </c>
      <c r="BK340" s="148">
        <f>ROUND(I340*H340,2)</f>
        <v>0</v>
      </c>
      <c r="BL340" s="17" t="s">
        <v>172</v>
      </c>
      <c r="BM340" s="147" t="s">
        <v>1967</v>
      </c>
    </row>
    <row r="341" spans="2:65" s="1" customFormat="1" ht="19.5" x14ac:dyDescent="0.2">
      <c r="B341" s="32"/>
      <c r="D341" s="149" t="s">
        <v>174</v>
      </c>
      <c r="F341" s="150" t="s">
        <v>1523</v>
      </c>
      <c r="I341" s="151"/>
      <c r="L341" s="32"/>
      <c r="M341" s="152"/>
      <c r="T341" s="56"/>
      <c r="AT341" s="17" t="s">
        <v>174</v>
      </c>
      <c r="AU341" s="17" t="s">
        <v>83</v>
      </c>
    </row>
    <row r="342" spans="2:65" s="1" customFormat="1" ht="16.5" customHeight="1" x14ac:dyDescent="0.2">
      <c r="B342" s="32"/>
      <c r="C342" s="136" t="s">
        <v>529</v>
      </c>
      <c r="D342" s="136" t="s">
        <v>167</v>
      </c>
      <c r="E342" s="137" t="s">
        <v>1553</v>
      </c>
      <c r="F342" s="138" t="s">
        <v>1554</v>
      </c>
      <c r="G342" s="139" t="s">
        <v>170</v>
      </c>
      <c r="H342" s="140">
        <v>2.835</v>
      </c>
      <c r="I342" s="141"/>
      <c r="J342" s="142">
        <f>ROUND(I342*H342,2)</f>
        <v>0</v>
      </c>
      <c r="K342" s="138" t="s">
        <v>1254</v>
      </c>
      <c r="L342" s="32"/>
      <c r="M342" s="143" t="s">
        <v>1</v>
      </c>
      <c r="N342" s="144" t="s">
        <v>38</v>
      </c>
      <c r="P342" s="145">
        <f>O342*H342</f>
        <v>0</v>
      </c>
      <c r="Q342" s="145">
        <v>0.12</v>
      </c>
      <c r="R342" s="145">
        <f>Q342*H342</f>
        <v>0.3402</v>
      </c>
      <c r="S342" s="145">
        <v>2.4900000000000002</v>
      </c>
      <c r="T342" s="146">
        <f>S342*H342</f>
        <v>7.0591500000000007</v>
      </c>
      <c r="AR342" s="147" t="s">
        <v>172</v>
      </c>
      <c r="AT342" s="147" t="s">
        <v>167</v>
      </c>
      <c r="AU342" s="147" t="s">
        <v>83</v>
      </c>
      <c r="AY342" s="17" t="s">
        <v>165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81</v>
      </c>
      <c r="BK342" s="148">
        <f>ROUND(I342*H342,2)</f>
        <v>0</v>
      </c>
      <c r="BL342" s="17" t="s">
        <v>172</v>
      </c>
      <c r="BM342" s="147" t="s">
        <v>1968</v>
      </c>
    </row>
    <row r="343" spans="2:65" s="1" customFormat="1" x14ac:dyDescent="0.2">
      <c r="B343" s="32"/>
      <c r="D343" s="149" t="s">
        <v>174</v>
      </c>
      <c r="F343" s="150" t="s">
        <v>1556</v>
      </c>
      <c r="I343" s="151"/>
      <c r="L343" s="32"/>
      <c r="M343" s="152"/>
      <c r="T343" s="56"/>
      <c r="AT343" s="17" t="s">
        <v>174</v>
      </c>
      <c r="AU343" s="17" t="s">
        <v>83</v>
      </c>
    </row>
    <row r="344" spans="2:65" s="15" customFormat="1" x14ac:dyDescent="0.2">
      <c r="B344" s="184"/>
      <c r="D344" s="149" t="s">
        <v>176</v>
      </c>
      <c r="E344" s="185" t="s">
        <v>1</v>
      </c>
      <c r="F344" s="186" t="s">
        <v>1969</v>
      </c>
      <c r="H344" s="185" t="s">
        <v>1</v>
      </c>
      <c r="I344" s="187"/>
      <c r="L344" s="184"/>
      <c r="M344" s="188"/>
      <c r="T344" s="189"/>
      <c r="AT344" s="185" t="s">
        <v>176</v>
      </c>
      <c r="AU344" s="185" t="s">
        <v>83</v>
      </c>
      <c r="AV344" s="15" t="s">
        <v>81</v>
      </c>
      <c r="AW344" s="15" t="s">
        <v>30</v>
      </c>
      <c r="AX344" s="15" t="s">
        <v>73</v>
      </c>
      <c r="AY344" s="185" t="s">
        <v>165</v>
      </c>
    </row>
    <row r="345" spans="2:65" s="12" customFormat="1" x14ac:dyDescent="0.2">
      <c r="B345" s="153"/>
      <c r="D345" s="149" t="s">
        <v>176</v>
      </c>
      <c r="E345" s="154" t="s">
        <v>1</v>
      </c>
      <c r="F345" s="155" t="s">
        <v>1970</v>
      </c>
      <c r="H345" s="156">
        <v>2.835</v>
      </c>
      <c r="I345" s="157"/>
      <c r="L345" s="153"/>
      <c r="M345" s="158"/>
      <c r="T345" s="159"/>
      <c r="AT345" s="154" t="s">
        <v>176</v>
      </c>
      <c r="AU345" s="154" t="s">
        <v>83</v>
      </c>
      <c r="AV345" s="12" t="s">
        <v>83</v>
      </c>
      <c r="AW345" s="12" t="s">
        <v>30</v>
      </c>
      <c r="AX345" s="12" t="s">
        <v>81</v>
      </c>
      <c r="AY345" s="154" t="s">
        <v>165</v>
      </c>
    </row>
    <row r="346" spans="2:65" s="1" customFormat="1" ht="16.5" customHeight="1" x14ac:dyDescent="0.2">
      <c r="B346" s="32"/>
      <c r="C346" s="136" t="s">
        <v>539</v>
      </c>
      <c r="D346" s="136" t="s">
        <v>167</v>
      </c>
      <c r="E346" s="137" t="s">
        <v>1565</v>
      </c>
      <c r="F346" s="138" t="s">
        <v>1566</v>
      </c>
      <c r="G346" s="139" t="s">
        <v>303</v>
      </c>
      <c r="H346" s="140">
        <v>9.25</v>
      </c>
      <c r="I346" s="141"/>
      <c r="J346" s="142">
        <f>ROUND(I346*H346,2)</f>
        <v>0</v>
      </c>
      <c r="K346" s="138" t="s">
        <v>1254</v>
      </c>
      <c r="L346" s="32"/>
      <c r="M346" s="143" t="s">
        <v>1</v>
      </c>
      <c r="N346" s="144" t="s">
        <v>38</v>
      </c>
      <c r="P346" s="145">
        <f>O346*H346</f>
        <v>0</v>
      </c>
      <c r="Q346" s="145">
        <v>8.0000000000000007E-5</v>
      </c>
      <c r="R346" s="145">
        <f>Q346*H346</f>
        <v>7.400000000000001E-4</v>
      </c>
      <c r="S346" s="145">
        <v>1.7999999999999999E-2</v>
      </c>
      <c r="T346" s="146">
        <f>S346*H346</f>
        <v>0.16649999999999998</v>
      </c>
      <c r="AR346" s="147" t="s">
        <v>172</v>
      </c>
      <c r="AT346" s="147" t="s">
        <v>167</v>
      </c>
      <c r="AU346" s="147" t="s">
        <v>83</v>
      </c>
      <c r="AY346" s="17" t="s">
        <v>165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81</v>
      </c>
      <c r="BK346" s="148">
        <f>ROUND(I346*H346,2)</f>
        <v>0</v>
      </c>
      <c r="BL346" s="17" t="s">
        <v>172</v>
      </c>
      <c r="BM346" s="147" t="s">
        <v>1971</v>
      </c>
    </row>
    <row r="347" spans="2:65" s="1" customFormat="1" ht="19.5" x14ac:dyDescent="0.2">
      <c r="B347" s="32"/>
      <c r="D347" s="149" t="s">
        <v>174</v>
      </c>
      <c r="F347" s="150" t="s">
        <v>1568</v>
      </c>
      <c r="I347" s="151"/>
      <c r="L347" s="32"/>
      <c r="M347" s="152"/>
      <c r="T347" s="56"/>
      <c r="AT347" s="17" t="s">
        <v>174</v>
      </c>
      <c r="AU347" s="17" t="s">
        <v>83</v>
      </c>
    </row>
    <row r="348" spans="2:65" s="15" customFormat="1" x14ac:dyDescent="0.2">
      <c r="B348" s="184"/>
      <c r="D348" s="149" t="s">
        <v>176</v>
      </c>
      <c r="E348" s="185" t="s">
        <v>1</v>
      </c>
      <c r="F348" s="186" t="s">
        <v>1569</v>
      </c>
      <c r="H348" s="185" t="s">
        <v>1</v>
      </c>
      <c r="I348" s="187"/>
      <c r="L348" s="184"/>
      <c r="M348" s="188"/>
      <c r="T348" s="189"/>
      <c r="AT348" s="185" t="s">
        <v>176</v>
      </c>
      <c r="AU348" s="185" t="s">
        <v>83</v>
      </c>
      <c r="AV348" s="15" t="s">
        <v>81</v>
      </c>
      <c r="AW348" s="15" t="s">
        <v>30</v>
      </c>
      <c r="AX348" s="15" t="s">
        <v>73</v>
      </c>
      <c r="AY348" s="185" t="s">
        <v>165</v>
      </c>
    </row>
    <row r="349" spans="2:65" s="12" customFormat="1" x14ac:dyDescent="0.2">
      <c r="B349" s="153"/>
      <c r="D349" s="149" t="s">
        <v>176</v>
      </c>
      <c r="E349" s="154" t="s">
        <v>1</v>
      </c>
      <c r="F349" s="155" t="s">
        <v>1972</v>
      </c>
      <c r="H349" s="156">
        <v>9.25</v>
      </c>
      <c r="I349" s="157"/>
      <c r="L349" s="153"/>
      <c r="M349" s="158"/>
      <c r="T349" s="159"/>
      <c r="AT349" s="154" t="s">
        <v>176</v>
      </c>
      <c r="AU349" s="154" t="s">
        <v>83</v>
      </c>
      <c r="AV349" s="12" t="s">
        <v>83</v>
      </c>
      <c r="AW349" s="12" t="s">
        <v>30</v>
      </c>
      <c r="AX349" s="12" t="s">
        <v>81</v>
      </c>
      <c r="AY349" s="154" t="s">
        <v>165</v>
      </c>
    </row>
    <row r="350" spans="2:65" s="1" customFormat="1" ht="33" customHeight="1" x14ac:dyDescent="0.2">
      <c r="B350" s="32"/>
      <c r="C350" s="136" t="s">
        <v>546</v>
      </c>
      <c r="D350" s="136" t="s">
        <v>167</v>
      </c>
      <c r="E350" s="137" t="s">
        <v>1596</v>
      </c>
      <c r="F350" s="138" t="s">
        <v>1597</v>
      </c>
      <c r="G350" s="139" t="s">
        <v>192</v>
      </c>
      <c r="H350" s="140">
        <v>263.79500000000002</v>
      </c>
      <c r="I350" s="141"/>
      <c r="J350" s="142">
        <f>ROUND(I350*H350,2)</f>
        <v>0</v>
      </c>
      <c r="K350" s="138" t="s">
        <v>1254</v>
      </c>
      <c r="L350" s="32"/>
      <c r="M350" s="143" t="s">
        <v>1</v>
      </c>
      <c r="N350" s="144" t="s">
        <v>38</v>
      </c>
      <c r="P350" s="145">
        <f>O350*H350</f>
        <v>0</v>
      </c>
      <c r="Q350" s="145">
        <v>0</v>
      </c>
      <c r="R350" s="145">
        <f>Q350*H350</f>
        <v>0</v>
      </c>
      <c r="S350" s="145">
        <v>7.0000000000000007E-2</v>
      </c>
      <c r="T350" s="146">
        <f>S350*H350</f>
        <v>18.465650000000004</v>
      </c>
      <c r="AR350" s="147" t="s">
        <v>172</v>
      </c>
      <c r="AT350" s="147" t="s">
        <v>167</v>
      </c>
      <c r="AU350" s="147" t="s">
        <v>83</v>
      </c>
      <c r="AY350" s="17" t="s">
        <v>165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7" t="s">
        <v>81</v>
      </c>
      <c r="BK350" s="148">
        <f>ROUND(I350*H350,2)</f>
        <v>0</v>
      </c>
      <c r="BL350" s="17" t="s">
        <v>172</v>
      </c>
      <c r="BM350" s="147" t="s">
        <v>1973</v>
      </c>
    </row>
    <row r="351" spans="2:65" s="1" customFormat="1" ht="19.5" x14ac:dyDescent="0.2">
      <c r="B351" s="32"/>
      <c r="D351" s="149" t="s">
        <v>174</v>
      </c>
      <c r="F351" s="150" t="s">
        <v>1599</v>
      </c>
      <c r="I351" s="151"/>
      <c r="L351" s="32"/>
      <c r="M351" s="152"/>
      <c r="T351" s="56"/>
      <c r="AT351" s="17" t="s">
        <v>174</v>
      </c>
      <c r="AU351" s="17" t="s">
        <v>83</v>
      </c>
    </row>
    <row r="352" spans="2:65" s="15" customFormat="1" x14ac:dyDescent="0.2">
      <c r="B352" s="184"/>
      <c r="D352" s="149" t="s">
        <v>176</v>
      </c>
      <c r="E352" s="185" t="s">
        <v>1</v>
      </c>
      <c r="F352" s="186" t="s">
        <v>1512</v>
      </c>
      <c r="H352" s="185" t="s">
        <v>1</v>
      </c>
      <c r="I352" s="187"/>
      <c r="L352" s="184"/>
      <c r="M352" s="188"/>
      <c r="T352" s="189"/>
      <c r="AT352" s="185" t="s">
        <v>176</v>
      </c>
      <c r="AU352" s="185" t="s">
        <v>83</v>
      </c>
      <c r="AV352" s="15" t="s">
        <v>81</v>
      </c>
      <c r="AW352" s="15" t="s">
        <v>30</v>
      </c>
      <c r="AX352" s="15" t="s">
        <v>73</v>
      </c>
      <c r="AY352" s="185" t="s">
        <v>165</v>
      </c>
    </row>
    <row r="353" spans="2:65" s="12" customFormat="1" x14ac:dyDescent="0.2">
      <c r="B353" s="153"/>
      <c r="D353" s="149" t="s">
        <v>176</v>
      </c>
      <c r="E353" s="154" t="s">
        <v>1</v>
      </c>
      <c r="F353" s="155" t="s">
        <v>1974</v>
      </c>
      <c r="H353" s="156">
        <v>76.875</v>
      </c>
      <c r="I353" s="157"/>
      <c r="L353" s="153"/>
      <c r="M353" s="158"/>
      <c r="T353" s="159"/>
      <c r="AT353" s="154" t="s">
        <v>176</v>
      </c>
      <c r="AU353" s="154" t="s">
        <v>83</v>
      </c>
      <c r="AV353" s="12" t="s">
        <v>83</v>
      </c>
      <c r="AW353" s="12" t="s">
        <v>30</v>
      </c>
      <c r="AX353" s="12" t="s">
        <v>73</v>
      </c>
      <c r="AY353" s="154" t="s">
        <v>165</v>
      </c>
    </row>
    <row r="354" spans="2:65" s="12" customFormat="1" x14ac:dyDescent="0.2">
      <c r="B354" s="153"/>
      <c r="D354" s="149" t="s">
        <v>176</v>
      </c>
      <c r="E354" s="154" t="s">
        <v>1</v>
      </c>
      <c r="F354" s="155" t="s">
        <v>1975</v>
      </c>
      <c r="H354" s="156">
        <v>118.5</v>
      </c>
      <c r="I354" s="157"/>
      <c r="L354" s="153"/>
      <c r="M354" s="158"/>
      <c r="T354" s="159"/>
      <c r="AT354" s="154" t="s">
        <v>176</v>
      </c>
      <c r="AU354" s="154" t="s">
        <v>83</v>
      </c>
      <c r="AV354" s="12" t="s">
        <v>83</v>
      </c>
      <c r="AW354" s="12" t="s">
        <v>30</v>
      </c>
      <c r="AX354" s="12" t="s">
        <v>73</v>
      </c>
      <c r="AY354" s="154" t="s">
        <v>165</v>
      </c>
    </row>
    <row r="355" spans="2:65" s="15" customFormat="1" x14ac:dyDescent="0.2">
      <c r="B355" s="184"/>
      <c r="D355" s="149" t="s">
        <v>176</v>
      </c>
      <c r="E355" s="185" t="s">
        <v>1</v>
      </c>
      <c r="F355" s="186" t="s">
        <v>1600</v>
      </c>
      <c r="H355" s="185" t="s">
        <v>1</v>
      </c>
      <c r="I355" s="187"/>
      <c r="L355" s="184"/>
      <c r="M355" s="188"/>
      <c r="T355" s="189"/>
      <c r="AT355" s="185" t="s">
        <v>176</v>
      </c>
      <c r="AU355" s="185" t="s">
        <v>83</v>
      </c>
      <c r="AV355" s="15" t="s">
        <v>81</v>
      </c>
      <c r="AW355" s="15" t="s">
        <v>30</v>
      </c>
      <c r="AX355" s="15" t="s">
        <v>73</v>
      </c>
      <c r="AY355" s="185" t="s">
        <v>165</v>
      </c>
    </row>
    <row r="356" spans="2:65" s="12" customFormat="1" x14ac:dyDescent="0.2">
      <c r="B356" s="153"/>
      <c r="D356" s="149" t="s">
        <v>176</v>
      </c>
      <c r="E356" s="154" t="s">
        <v>1</v>
      </c>
      <c r="F356" s="155" t="s">
        <v>1976</v>
      </c>
      <c r="H356" s="156">
        <v>42.42</v>
      </c>
      <c r="I356" s="157"/>
      <c r="L356" s="153"/>
      <c r="M356" s="158"/>
      <c r="T356" s="159"/>
      <c r="AT356" s="154" t="s">
        <v>176</v>
      </c>
      <c r="AU356" s="154" t="s">
        <v>83</v>
      </c>
      <c r="AV356" s="12" t="s">
        <v>83</v>
      </c>
      <c r="AW356" s="12" t="s">
        <v>30</v>
      </c>
      <c r="AX356" s="12" t="s">
        <v>73</v>
      </c>
      <c r="AY356" s="154" t="s">
        <v>165</v>
      </c>
    </row>
    <row r="357" spans="2:65" s="15" customFormat="1" x14ac:dyDescent="0.2">
      <c r="B357" s="184"/>
      <c r="D357" s="149" t="s">
        <v>176</v>
      </c>
      <c r="E357" s="185" t="s">
        <v>1</v>
      </c>
      <c r="F357" s="186" t="s">
        <v>1586</v>
      </c>
      <c r="H357" s="185" t="s">
        <v>1</v>
      </c>
      <c r="I357" s="187"/>
      <c r="L357" s="184"/>
      <c r="M357" s="188"/>
      <c r="T357" s="189"/>
      <c r="AT357" s="185" t="s">
        <v>176</v>
      </c>
      <c r="AU357" s="185" t="s">
        <v>83</v>
      </c>
      <c r="AV357" s="15" t="s">
        <v>81</v>
      </c>
      <c r="AW357" s="15" t="s">
        <v>30</v>
      </c>
      <c r="AX357" s="15" t="s">
        <v>73</v>
      </c>
      <c r="AY357" s="185" t="s">
        <v>165</v>
      </c>
    </row>
    <row r="358" spans="2:65" s="12" customFormat="1" x14ac:dyDescent="0.2">
      <c r="B358" s="153"/>
      <c r="D358" s="149" t="s">
        <v>176</v>
      </c>
      <c r="E358" s="154" t="s">
        <v>1</v>
      </c>
      <c r="F358" s="155" t="s">
        <v>1977</v>
      </c>
      <c r="H358" s="156">
        <v>26</v>
      </c>
      <c r="I358" s="157"/>
      <c r="L358" s="153"/>
      <c r="M358" s="158"/>
      <c r="T358" s="159"/>
      <c r="AT358" s="154" t="s">
        <v>176</v>
      </c>
      <c r="AU358" s="154" t="s">
        <v>83</v>
      </c>
      <c r="AV358" s="12" t="s">
        <v>83</v>
      </c>
      <c r="AW358" s="12" t="s">
        <v>30</v>
      </c>
      <c r="AX358" s="12" t="s">
        <v>73</v>
      </c>
      <c r="AY358" s="154" t="s">
        <v>165</v>
      </c>
    </row>
    <row r="359" spans="2:65" s="13" customFormat="1" x14ac:dyDescent="0.2">
      <c r="B359" s="160"/>
      <c r="D359" s="149" t="s">
        <v>176</v>
      </c>
      <c r="E359" s="161" t="s">
        <v>1</v>
      </c>
      <c r="F359" s="162" t="s">
        <v>189</v>
      </c>
      <c r="H359" s="163">
        <v>263.79500000000002</v>
      </c>
      <c r="I359" s="164"/>
      <c r="L359" s="160"/>
      <c r="M359" s="165"/>
      <c r="T359" s="166"/>
      <c r="AT359" s="161" t="s">
        <v>176</v>
      </c>
      <c r="AU359" s="161" t="s">
        <v>83</v>
      </c>
      <c r="AV359" s="13" t="s">
        <v>172</v>
      </c>
      <c r="AW359" s="13" t="s">
        <v>30</v>
      </c>
      <c r="AX359" s="13" t="s">
        <v>81</v>
      </c>
      <c r="AY359" s="161" t="s">
        <v>165</v>
      </c>
    </row>
    <row r="360" spans="2:65" s="1" customFormat="1" ht="24.2" customHeight="1" x14ac:dyDescent="0.2">
      <c r="B360" s="32"/>
      <c r="C360" s="136" t="s">
        <v>551</v>
      </c>
      <c r="D360" s="136" t="s">
        <v>167</v>
      </c>
      <c r="E360" s="137" t="s">
        <v>1602</v>
      </c>
      <c r="F360" s="138" t="s">
        <v>1603</v>
      </c>
      <c r="G360" s="139" t="s">
        <v>192</v>
      </c>
      <c r="H360" s="140">
        <v>122.34399999999999</v>
      </c>
      <c r="I360" s="141"/>
      <c r="J360" s="142">
        <f>ROUND(I360*H360,2)</f>
        <v>0</v>
      </c>
      <c r="K360" s="138" t="s">
        <v>1254</v>
      </c>
      <c r="L360" s="32"/>
      <c r="M360" s="143" t="s">
        <v>1</v>
      </c>
      <c r="N360" s="144" t="s">
        <v>38</v>
      </c>
      <c r="P360" s="145">
        <f>O360*H360</f>
        <v>0</v>
      </c>
      <c r="Q360" s="145">
        <v>0</v>
      </c>
      <c r="R360" s="145">
        <f>Q360*H360</f>
        <v>0</v>
      </c>
      <c r="S360" s="145">
        <v>7.0000000000000007E-2</v>
      </c>
      <c r="T360" s="146">
        <f>S360*H360</f>
        <v>8.5640800000000006</v>
      </c>
      <c r="AR360" s="147" t="s">
        <v>172</v>
      </c>
      <c r="AT360" s="147" t="s">
        <v>167</v>
      </c>
      <c r="AU360" s="147" t="s">
        <v>83</v>
      </c>
      <c r="AY360" s="17" t="s">
        <v>165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81</v>
      </c>
      <c r="BK360" s="148">
        <f>ROUND(I360*H360,2)</f>
        <v>0</v>
      </c>
      <c r="BL360" s="17" t="s">
        <v>172</v>
      </c>
      <c r="BM360" s="147" t="s">
        <v>1978</v>
      </c>
    </row>
    <row r="361" spans="2:65" s="1" customFormat="1" ht="19.5" x14ac:dyDescent="0.2">
      <c r="B361" s="32"/>
      <c r="D361" s="149" t="s">
        <v>174</v>
      </c>
      <c r="F361" s="150" t="s">
        <v>1605</v>
      </c>
      <c r="I361" s="151"/>
      <c r="L361" s="32"/>
      <c r="M361" s="152"/>
      <c r="T361" s="56"/>
      <c r="AT361" s="17" t="s">
        <v>174</v>
      </c>
      <c r="AU361" s="17" t="s">
        <v>83</v>
      </c>
    </row>
    <row r="362" spans="2:65" s="15" customFormat="1" x14ac:dyDescent="0.2">
      <c r="B362" s="184"/>
      <c r="D362" s="149" t="s">
        <v>176</v>
      </c>
      <c r="E362" s="185" t="s">
        <v>1</v>
      </c>
      <c r="F362" s="186" t="s">
        <v>1592</v>
      </c>
      <c r="H362" s="185" t="s">
        <v>1</v>
      </c>
      <c r="I362" s="187"/>
      <c r="L362" s="184"/>
      <c r="M362" s="188"/>
      <c r="T362" s="189"/>
      <c r="AT362" s="185" t="s">
        <v>176</v>
      </c>
      <c r="AU362" s="185" t="s">
        <v>83</v>
      </c>
      <c r="AV362" s="15" t="s">
        <v>81</v>
      </c>
      <c r="AW362" s="15" t="s">
        <v>30</v>
      </c>
      <c r="AX362" s="15" t="s">
        <v>73</v>
      </c>
      <c r="AY362" s="185" t="s">
        <v>165</v>
      </c>
    </row>
    <row r="363" spans="2:65" s="12" customFormat="1" x14ac:dyDescent="0.2">
      <c r="B363" s="153"/>
      <c r="D363" s="149" t="s">
        <v>176</v>
      </c>
      <c r="E363" s="154" t="s">
        <v>1</v>
      </c>
      <c r="F363" s="155" t="s">
        <v>1979</v>
      </c>
      <c r="H363" s="156">
        <v>72.08</v>
      </c>
      <c r="I363" s="157"/>
      <c r="L363" s="153"/>
      <c r="M363" s="158"/>
      <c r="T363" s="159"/>
      <c r="AT363" s="154" t="s">
        <v>176</v>
      </c>
      <c r="AU363" s="154" t="s">
        <v>83</v>
      </c>
      <c r="AV363" s="12" t="s">
        <v>83</v>
      </c>
      <c r="AW363" s="12" t="s">
        <v>30</v>
      </c>
      <c r="AX363" s="12" t="s">
        <v>73</v>
      </c>
      <c r="AY363" s="154" t="s">
        <v>165</v>
      </c>
    </row>
    <row r="364" spans="2:65" s="15" customFormat="1" x14ac:dyDescent="0.2">
      <c r="B364" s="184"/>
      <c r="D364" s="149" t="s">
        <v>176</v>
      </c>
      <c r="E364" s="185" t="s">
        <v>1</v>
      </c>
      <c r="F364" s="186" t="s">
        <v>1594</v>
      </c>
      <c r="H364" s="185" t="s">
        <v>1</v>
      </c>
      <c r="I364" s="187"/>
      <c r="L364" s="184"/>
      <c r="M364" s="188"/>
      <c r="T364" s="189"/>
      <c r="AT364" s="185" t="s">
        <v>176</v>
      </c>
      <c r="AU364" s="185" t="s">
        <v>83</v>
      </c>
      <c r="AV364" s="15" t="s">
        <v>81</v>
      </c>
      <c r="AW364" s="15" t="s">
        <v>30</v>
      </c>
      <c r="AX364" s="15" t="s">
        <v>73</v>
      </c>
      <c r="AY364" s="185" t="s">
        <v>165</v>
      </c>
    </row>
    <row r="365" spans="2:65" s="12" customFormat="1" x14ac:dyDescent="0.2">
      <c r="B365" s="153"/>
      <c r="D365" s="149" t="s">
        <v>176</v>
      </c>
      <c r="E365" s="154" t="s">
        <v>1</v>
      </c>
      <c r="F365" s="155" t="s">
        <v>1595</v>
      </c>
      <c r="H365" s="156">
        <v>50.264000000000003</v>
      </c>
      <c r="I365" s="157"/>
      <c r="L365" s="153"/>
      <c r="M365" s="158"/>
      <c r="T365" s="159"/>
      <c r="AT365" s="154" t="s">
        <v>176</v>
      </c>
      <c r="AU365" s="154" t="s">
        <v>83</v>
      </c>
      <c r="AV365" s="12" t="s">
        <v>83</v>
      </c>
      <c r="AW365" s="12" t="s">
        <v>30</v>
      </c>
      <c r="AX365" s="12" t="s">
        <v>73</v>
      </c>
      <c r="AY365" s="154" t="s">
        <v>165</v>
      </c>
    </row>
    <row r="366" spans="2:65" s="13" customFormat="1" x14ac:dyDescent="0.2">
      <c r="B366" s="160"/>
      <c r="D366" s="149" t="s">
        <v>176</v>
      </c>
      <c r="E366" s="161" t="s">
        <v>1</v>
      </c>
      <c r="F366" s="162" t="s">
        <v>189</v>
      </c>
      <c r="H366" s="163">
        <v>122.34399999999999</v>
      </c>
      <c r="I366" s="164"/>
      <c r="L366" s="160"/>
      <c r="M366" s="165"/>
      <c r="T366" s="166"/>
      <c r="AT366" s="161" t="s">
        <v>176</v>
      </c>
      <c r="AU366" s="161" t="s">
        <v>83</v>
      </c>
      <c r="AV366" s="13" t="s">
        <v>172</v>
      </c>
      <c r="AW366" s="13" t="s">
        <v>30</v>
      </c>
      <c r="AX366" s="13" t="s">
        <v>81</v>
      </c>
      <c r="AY366" s="161" t="s">
        <v>165</v>
      </c>
    </row>
    <row r="367" spans="2:65" s="1" customFormat="1" ht="24.2" customHeight="1" x14ac:dyDescent="0.2">
      <c r="B367" s="32"/>
      <c r="C367" s="136" t="s">
        <v>556</v>
      </c>
      <c r="D367" s="136" t="s">
        <v>167</v>
      </c>
      <c r="E367" s="137" t="s">
        <v>1606</v>
      </c>
      <c r="F367" s="138" t="s">
        <v>1607</v>
      </c>
      <c r="G367" s="139" t="s">
        <v>192</v>
      </c>
      <c r="H367" s="140">
        <v>263.79500000000002</v>
      </c>
      <c r="I367" s="141"/>
      <c r="J367" s="142">
        <f>ROUND(I367*H367,2)</f>
        <v>0</v>
      </c>
      <c r="K367" s="138" t="s">
        <v>1254</v>
      </c>
      <c r="L367" s="32"/>
      <c r="M367" s="143" t="s">
        <v>1</v>
      </c>
      <c r="N367" s="144" t="s">
        <v>38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172</v>
      </c>
      <c r="AT367" s="147" t="s">
        <v>167</v>
      </c>
      <c r="AU367" s="147" t="s">
        <v>83</v>
      </c>
      <c r="AY367" s="17" t="s">
        <v>165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81</v>
      </c>
      <c r="BK367" s="148">
        <f>ROUND(I367*H367,2)</f>
        <v>0</v>
      </c>
      <c r="BL367" s="17" t="s">
        <v>172</v>
      </c>
      <c r="BM367" s="147" t="s">
        <v>1980</v>
      </c>
    </row>
    <row r="368" spans="2:65" s="1" customFormat="1" x14ac:dyDescent="0.2">
      <c r="B368" s="32"/>
      <c r="D368" s="149" t="s">
        <v>174</v>
      </c>
      <c r="F368" s="150" t="s">
        <v>1607</v>
      </c>
      <c r="I368" s="151"/>
      <c r="L368" s="32"/>
      <c r="M368" s="152"/>
      <c r="T368" s="56"/>
      <c r="AT368" s="17" t="s">
        <v>174</v>
      </c>
      <c r="AU368" s="17" t="s">
        <v>83</v>
      </c>
    </row>
    <row r="369" spans="2:65" s="1" customFormat="1" ht="21.75" customHeight="1" x14ac:dyDescent="0.2">
      <c r="B369" s="32"/>
      <c r="C369" s="136" t="s">
        <v>560</v>
      </c>
      <c r="D369" s="136" t="s">
        <v>167</v>
      </c>
      <c r="E369" s="137" t="s">
        <v>1609</v>
      </c>
      <c r="F369" s="138" t="s">
        <v>1610</v>
      </c>
      <c r="G369" s="139" t="s">
        <v>192</v>
      </c>
      <c r="H369" s="140">
        <v>122.34399999999999</v>
      </c>
      <c r="I369" s="141"/>
      <c r="J369" s="142">
        <f>ROUND(I369*H369,2)</f>
        <v>0</v>
      </c>
      <c r="K369" s="138" t="s">
        <v>1254</v>
      </c>
      <c r="L369" s="32"/>
      <c r="M369" s="143" t="s">
        <v>1</v>
      </c>
      <c r="N369" s="144" t="s">
        <v>38</v>
      </c>
      <c r="P369" s="145">
        <f>O369*H369</f>
        <v>0</v>
      </c>
      <c r="Q369" s="145">
        <v>0</v>
      </c>
      <c r="R369" s="145">
        <f>Q369*H369</f>
        <v>0</v>
      </c>
      <c r="S369" s="145">
        <v>0</v>
      </c>
      <c r="T369" s="146">
        <f>S369*H369</f>
        <v>0</v>
      </c>
      <c r="AR369" s="147" t="s">
        <v>172</v>
      </c>
      <c r="AT369" s="147" t="s">
        <v>167</v>
      </c>
      <c r="AU369" s="147" t="s">
        <v>83</v>
      </c>
      <c r="AY369" s="17" t="s">
        <v>165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7" t="s">
        <v>81</v>
      </c>
      <c r="BK369" s="148">
        <f>ROUND(I369*H369,2)</f>
        <v>0</v>
      </c>
      <c r="BL369" s="17" t="s">
        <v>172</v>
      </c>
      <c r="BM369" s="147" t="s">
        <v>1981</v>
      </c>
    </row>
    <row r="370" spans="2:65" s="1" customFormat="1" x14ac:dyDescent="0.2">
      <c r="B370" s="32"/>
      <c r="D370" s="149" t="s">
        <v>174</v>
      </c>
      <c r="F370" s="150" t="s">
        <v>1610</v>
      </c>
      <c r="I370" s="151"/>
      <c r="L370" s="32"/>
      <c r="M370" s="152"/>
      <c r="T370" s="56"/>
      <c r="AT370" s="17" t="s">
        <v>174</v>
      </c>
      <c r="AU370" s="17" t="s">
        <v>83</v>
      </c>
    </row>
    <row r="371" spans="2:65" s="1" customFormat="1" ht="24.2" customHeight="1" x14ac:dyDescent="0.2">
      <c r="B371" s="32"/>
      <c r="C371" s="136" t="s">
        <v>564</v>
      </c>
      <c r="D371" s="136" t="s">
        <v>167</v>
      </c>
      <c r="E371" s="137" t="s">
        <v>1613</v>
      </c>
      <c r="F371" s="138" t="s">
        <v>1614</v>
      </c>
      <c r="G371" s="139" t="s">
        <v>192</v>
      </c>
      <c r="H371" s="140">
        <v>68.744</v>
      </c>
      <c r="I371" s="141"/>
      <c r="J371" s="142">
        <f>ROUND(I371*H371,2)</f>
        <v>0</v>
      </c>
      <c r="K371" s="138" t="s">
        <v>1254</v>
      </c>
      <c r="L371" s="32"/>
      <c r="M371" s="143" t="s">
        <v>1</v>
      </c>
      <c r="N371" s="144" t="s">
        <v>38</v>
      </c>
      <c r="P371" s="145">
        <f>O371*H371</f>
        <v>0</v>
      </c>
      <c r="Q371" s="145">
        <v>0</v>
      </c>
      <c r="R371" s="145">
        <f>Q371*H371</f>
        <v>0</v>
      </c>
      <c r="S371" s="145">
        <v>7.7899999999999997E-2</v>
      </c>
      <c r="T371" s="146">
        <f>S371*H371</f>
        <v>5.3551576000000001</v>
      </c>
      <c r="AR371" s="147" t="s">
        <v>172</v>
      </c>
      <c r="AT371" s="147" t="s">
        <v>167</v>
      </c>
      <c r="AU371" s="147" t="s">
        <v>83</v>
      </c>
      <c r="AY371" s="17" t="s">
        <v>165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7" t="s">
        <v>81</v>
      </c>
      <c r="BK371" s="148">
        <f>ROUND(I371*H371,2)</f>
        <v>0</v>
      </c>
      <c r="BL371" s="17" t="s">
        <v>172</v>
      </c>
      <c r="BM371" s="147" t="s">
        <v>1982</v>
      </c>
    </row>
    <row r="372" spans="2:65" s="1" customFormat="1" ht="29.25" x14ac:dyDescent="0.2">
      <c r="B372" s="32"/>
      <c r="D372" s="149" t="s">
        <v>174</v>
      </c>
      <c r="F372" s="150" t="s">
        <v>1616</v>
      </c>
      <c r="I372" s="151"/>
      <c r="L372" s="32"/>
      <c r="M372" s="152"/>
      <c r="T372" s="56"/>
      <c r="AT372" s="17" t="s">
        <v>174</v>
      </c>
      <c r="AU372" s="17" t="s">
        <v>83</v>
      </c>
    </row>
    <row r="373" spans="2:65" s="15" customFormat="1" x14ac:dyDescent="0.2">
      <c r="B373" s="184"/>
      <c r="D373" s="149" t="s">
        <v>176</v>
      </c>
      <c r="E373" s="185" t="s">
        <v>1</v>
      </c>
      <c r="F373" s="186" t="s">
        <v>1512</v>
      </c>
      <c r="H373" s="185" t="s">
        <v>1</v>
      </c>
      <c r="I373" s="187"/>
      <c r="L373" s="184"/>
      <c r="M373" s="188"/>
      <c r="T373" s="189"/>
      <c r="AT373" s="185" t="s">
        <v>176</v>
      </c>
      <c r="AU373" s="185" t="s">
        <v>83</v>
      </c>
      <c r="AV373" s="15" t="s">
        <v>81</v>
      </c>
      <c r="AW373" s="15" t="s">
        <v>30</v>
      </c>
      <c r="AX373" s="15" t="s">
        <v>73</v>
      </c>
      <c r="AY373" s="185" t="s">
        <v>165</v>
      </c>
    </row>
    <row r="374" spans="2:65" s="12" customFormat="1" x14ac:dyDescent="0.2">
      <c r="B374" s="153"/>
      <c r="D374" s="149" t="s">
        <v>176</v>
      </c>
      <c r="E374" s="154" t="s">
        <v>1</v>
      </c>
      <c r="F374" s="155" t="s">
        <v>1974</v>
      </c>
      <c r="H374" s="156">
        <v>76.875</v>
      </c>
      <c r="I374" s="157"/>
      <c r="L374" s="153"/>
      <c r="M374" s="158"/>
      <c r="T374" s="159"/>
      <c r="AT374" s="154" t="s">
        <v>176</v>
      </c>
      <c r="AU374" s="154" t="s">
        <v>83</v>
      </c>
      <c r="AV374" s="12" t="s">
        <v>83</v>
      </c>
      <c r="AW374" s="12" t="s">
        <v>30</v>
      </c>
      <c r="AX374" s="12" t="s">
        <v>73</v>
      </c>
      <c r="AY374" s="154" t="s">
        <v>165</v>
      </c>
    </row>
    <row r="375" spans="2:65" s="12" customFormat="1" x14ac:dyDescent="0.2">
      <c r="B375" s="153"/>
      <c r="D375" s="149" t="s">
        <v>176</v>
      </c>
      <c r="E375" s="154" t="s">
        <v>1</v>
      </c>
      <c r="F375" s="155" t="s">
        <v>1975</v>
      </c>
      <c r="H375" s="156">
        <v>118.5</v>
      </c>
      <c r="I375" s="157"/>
      <c r="L375" s="153"/>
      <c r="M375" s="158"/>
      <c r="T375" s="159"/>
      <c r="AT375" s="154" t="s">
        <v>176</v>
      </c>
      <c r="AU375" s="154" t="s">
        <v>83</v>
      </c>
      <c r="AV375" s="12" t="s">
        <v>83</v>
      </c>
      <c r="AW375" s="12" t="s">
        <v>30</v>
      </c>
      <c r="AX375" s="12" t="s">
        <v>73</v>
      </c>
      <c r="AY375" s="154" t="s">
        <v>165</v>
      </c>
    </row>
    <row r="376" spans="2:65" s="15" customFormat="1" x14ac:dyDescent="0.2">
      <c r="B376" s="184"/>
      <c r="D376" s="149" t="s">
        <v>176</v>
      </c>
      <c r="E376" s="185" t="s">
        <v>1</v>
      </c>
      <c r="F376" s="186" t="s">
        <v>1586</v>
      </c>
      <c r="H376" s="185" t="s">
        <v>1</v>
      </c>
      <c r="I376" s="187"/>
      <c r="L376" s="184"/>
      <c r="M376" s="188"/>
      <c r="T376" s="189"/>
      <c r="AT376" s="185" t="s">
        <v>176</v>
      </c>
      <c r="AU376" s="185" t="s">
        <v>83</v>
      </c>
      <c r="AV376" s="15" t="s">
        <v>81</v>
      </c>
      <c r="AW376" s="15" t="s">
        <v>30</v>
      </c>
      <c r="AX376" s="15" t="s">
        <v>73</v>
      </c>
      <c r="AY376" s="185" t="s">
        <v>165</v>
      </c>
    </row>
    <row r="377" spans="2:65" s="12" customFormat="1" x14ac:dyDescent="0.2">
      <c r="B377" s="153"/>
      <c r="D377" s="149" t="s">
        <v>176</v>
      </c>
      <c r="E377" s="154" t="s">
        <v>1</v>
      </c>
      <c r="F377" s="155" t="s">
        <v>1977</v>
      </c>
      <c r="H377" s="156">
        <v>26</v>
      </c>
      <c r="I377" s="157"/>
      <c r="L377" s="153"/>
      <c r="M377" s="158"/>
      <c r="T377" s="159"/>
      <c r="AT377" s="154" t="s">
        <v>176</v>
      </c>
      <c r="AU377" s="154" t="s">
        <v>83</v>
      </c>
      <c r="AV377" s="12" t="s">
        <v>83</v>
      </c>
      <c r="AW377" s="12" t="s">
        <v>30</v>
      </c>
      <c r="AX377" s="12" t="s">
        <v>73</v>
      </c>
      <c r="AY377" s="154" t="s">
        <v>165</v>
      </c>
    </row>
    <row r="378" spans="2:65" s="15" customFormat="1" x14ac:dyDescent="0.2">
      <c r="B378" s="184"/>
      <c r="D378" s="149" t="s">
        <v>176</v>
      </c>
      <c r="E378" s="185" t="s">
        <v>1</v>
      </c>
      <c r="F378" s="186" t="s">
        <v>1592</v>
      </c>
      <c r="H378" s="185" t="s">
        <v>1</v>
      </c>
      <c r="I378" s="187"/>
      <c r="L378" s="184"/>
      <c r="M378" s="188"/>
      <c r="T378" s="189"/>
      <c r="AT378" s="185" t="s">
        <v>176</v>
      </c>
      <c r="AU378" s="185" t="s">
        <v>83</v>
      </c>
      <c r="AV378" s="15" t="s">
        <v>81</v>
      </c>
      <c r="AW378" s="15" t="s">
        <v>30</v>
      </c>
      <c r="AX378" s="15" t="s">
        <v>73</v>
      </c>
      <c r="AY378" s="185" t="s">
        <v>165</v>
      </c>
    </row>
    <row r="379" spans="2:65" s="12" customFormat="1" x14ac:dyDescent="0.2">
      <c r="B379" s="153"/>
      <c r="D379" s="149" t="s">
        <v>176</v>
      </c>
      <c r="E379" s="154" t="s">
        <v>1</v>
      </c>
      <c r="F379" s="155" t="s">
        <v>1979</v>
      </c>
      <c r="H379" s="156">
        <v>72.08</v>
      </c>
      <c r="I379" s="157"/>
      <c r="L379" s="153"/>
      <c r="M379" s="158"/>
      <c r="T379" s="159"/>
      <c r="AT379" s="154" t="s">
        <v>176</v>
      </c>
      <c r="AU379" s="154" t="s">
        <v>83</v>
      </c>
      <c r="AV379" s="12" t="s">
        <v>83</v>
      </c>
      <c r="AW379" s="12" t="s">
        <v>30</v>
      </c>
      <c r="AX379" s="12" t="s">
        <v>73</v>
      </c>
      <c r="AY379" s="154" t="s">
        <v>165</v>
      </c>
    </row>
    <row r="380" spans="2:65" s="15" customFormat="1" x14ac:dyDescent="0.2">
      <c r="B380" s="184"/>
      <c r="D380" s="149" t="s">
        <v>176</v>
      </c>
      <c r="E380" s="185" t="s">
        <v>1</v>
      </c>
      <c r="F380" s="186" t="s">
        <v>1594</v>
      </c>
      <c r="H380" s="185" t="s">
        <v>1</v>
      </c>
      <c r="I380" s="187"/>
      <c r="L380" s="184"/>
      <c r="M380" s="188"/>
      <c r="T380" s="189"/>
      <c r="AT380" s="185" t="s">
        <v>176</v>
      </c>
      <c r="AU380" s="185" t="s">
        <v>83</v>
      </c>
      <c r="AV380" s="15" t="s">
        <v>81</v>
      </c>
      <c r="AW380" s="15" t="s">
        <v>30</v>
      </c>
      <c r="AX380" s="15" t="s">
        <v>73</v>
      </c>
      <c r="AY380" s="185" t="s">
        <v>165</v>
      </c>
    </row>
    <row r="381" spans="2:65" s="12" customFormat="1" x14ac:dyDescent="0.2">
      <c r="B381" s="153"/>
      <c r="D381" s="149" t="s">
        <v>176</v>
      </c>
      <c r="E381" s="154" t="s">
        <v>1</v>
      </c>
      <c r="F381" s="155" t="s">
        <v>1595</v>
      </c>
      <c r="H381" s="156">
        <v>50.264000000000003</v>
      </c>
      <c r="I381" s="157"/>
      <c r="L381" s="153"/>
      <c r="M381" s="158"/>
      <c r="T381" s="159"/>
      <c r="AT381" s="154" t="s">
        <v>176</v>
      </c>
      <c r="AU381" s="154" t="s">
        <v>83</v>
      </c>
      <c r="AV381" s="12" t="s">
        <v>83</v>
      </c>
      <c r="AW381" s="12" t="s">
        <v>30</v>
      </c>
      <c r="AX381" s="12" t="s">
        <v>73</v>
      </c>
      <c r="AY381" s="154" t="s">
        <v>165</v>
      </c>
    </row>
    <row r="382" spans="2:65" s="14" customFormat="1" x14ac:dyDescent="0.2">
      <c r="B382" s="177"/>
      <c r="D382" s="149" t="s">
        <v>176</v>
      </c>
      <c r="E382" s="178" t="s">
        <v>1</v>
      </c>
      <c r="F382" s="179" t="s">
        <v>241</v>
      </c>
      <c r="H382" s="180">
        <v>343.71899999999999</v>
      </c>
      <c r="I382" s="181"/>
      <c r="L382" s="177"/>
      <c r="M382" s="182"/>
      <c r="T382" s="183"/>
      <c r="AT382" s="178" t="s">
        <v>176</v>
      </c>
      <c r="AU382" s="178" t="s">
        <v>83</v>
      </c>
      <c r="AV382" s="14" t="s">
        <v>183</v>
      </c>
      <c r="AW382" s="14" t="s">
        <v>30</v>
      </c>
      <c r="AX382" s="14" t="s">
        <v>73</v>
      </c>
      <c r="AY382" s="178" t="s">
        <v>165</v>
      </c>
    </row>
    <row r="383" spans="2:65" s="15" customFormat="1" x14ac:dyDescent="0.2">
      <c r="B383" s="184"/>
      <c r="D383" s="149" t="s">
        <v>176</v>
      </c>
      <c r="E383" s="185" t="s">
        <v>1</v>
      </c>
      <c r="F383" s="186" t="s">
        <v>1983</v>
      </c>
      <c r="H383" s="185" t="s">
        <v>1</v>
      </c>
      <c r="I383" s="187"/>
      <c r="L383" s="184"/>
      <c r="M383" s="188"/>
      <c r="T383" s="189"/>
      <c r="AT383" s="185" t="s">
        <v>176</v>
      </c>
      <c r="AU383" s="185" t="s">
        <v>83</v>
      </c>
      <c r="AV383" s="15" t="s">
        <v>81</v>
      </c>
      <c r="AW383" s="15" t="s">
        <v>30</v>
      </c>
      <c r="AX383" s="15" t="s">
        <v>73</v>
      </c>
      <c r="AY383" s="185" t="s">
        <v>165</v>
      </c>
    </row>
    <row r="384" spans="2:65" s="12" customFormat="1" x14ac:dyDescent="0.2">
      <c r="B384" s="153"/>
      <c r="D384" s="149" t="s">
        <v>176</v>
      </c>
      <c r="E384" s="154" t="s">
        <v>1</v>
      </c>
      <c r="F384" s="155" t="s">
        <v>1984</v>
      </c>
      <c r="H384" s="156">
        <v>68.744</v>
      </c>
      <c r="I384" s="157"/>
      <c r="L384" s="153"/>
      <c r="M384" s="158"/>
      <c r="T384" s="159"/>
      <c r="AT384" s="154" t="s">
        <v>176</v>
      </c>
      <c r="AU384" s="154" t="s">
        <v>83</v>
      </c>
      <c r="AV384" s="12" t="s">
        <v>83</v>
      </c>
      <c r="AW384" s="12" t="s">
        <v>30</v>
      </c>
      <c r="AX384" s="12" t="s">
        <v>81</v>
      </c>
      <c r="AY384" s="154" t="s">
        <v>165</v>
      </c>
    </row>
    <row r="385" spans="2:65" s="1" customFormat="1" ht="24.2" customHeight="1" x14ac:dyDescent="0.2">
      <c r="B385" s="32"/>
      <c r="C385" s="136" t="s">
        <v>570</v>
      </c>
      <c r="D385" s="136" t="s">
        <v>167</v>
      </c>
      <c r="E385" s="137" t="s">
        <v>1618</v>
      </c>
      <c r="F385" s="138" t="s">
        <v>1619</v>
      </c>
      <c r="G385" s="139" t="s">
        <v>192</v>
      </c>
      <c r="H385" s="140">
        <v>13.749000000000001</v>
      </c>
      <c r="I385" s="141"/>
      <c r="J385" s="142">
        <f>ROUND(I385*H385,2)</f>
        <v>0</v>
      </c>
      <c r="K385" s="138" t="s">
        <v>1254</v>
      </c>
      <c r="L385" s="32"/>
      <c r="M385" s="143" t="s">
        <v>1</v>
      </c>
      <c r="N385" s="144" t="s">
        <v>38</v>
      </c>
      <c r="P385" s="145">
        <f>O385*H385</f>
        <v>0</v>
      </c>
      <c r="Q385" s="145">
        <v>1.5389999999999999E-2</v>
      </c>
      <c r="R385" s="145">
        <f>Q385*H385</f>
        <v>0.21159711</v>
      </c>
      <c r="S385" s="145">
        <v>0</v>
      </c>
      <c r="T385" s="146">
        <f>S385*H385</f>
        <v>0</v>
      </c>
      <c r="AR385" s="147" t="s">
        <v>172</v>
      </c>
      <c r="AT385" s="147" t="s">
        <v>167</v>
      </c>
      <c r="AU385" s="147" t="s">
        <v>83</v>
      </c>
      <c r="AY385" s="17" t="s">
        <v>165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7" t="s">
        <v>81</v>
      </c>
      <c r="BK385" s="148">
        <f>ROUND(I385*H385,2)</f>
        <v>0</v>
      </c>
      <c r="BL385" s="17" t="s">
        <v>172</v>
      </c>
      <c r="BM385" s="147" t="s">
        <v>1985</v>
      </c>
    </row>
    <row r="386" spans="2:65" s="1" customFormat="1" ht="19.5" x14ac:dyDescent="0.2">
      <c r="B386" s="32"/>
      <c r="D386" s="149" t="s">
        <v>174</v>
      </c>
      <c r="F386" s="150" t="s">
        <v>1621</v>
      </c>
      <c r="I386" s="151"/>
      <c r="L386" s="32"/>
      <c r="M386" s="152"/>
      <c r="T386" s="56"/>
      <c r="AT386" s="17" t="s">
        <v>174</v>
      </c>
      <c r="AU386" s="17" t="s">
        <v>83</v>
      </c>
    </row>
    <row r="387" spans="2:65" s="15" customFormat="1" x14ac:dyDescent="0.2">
      <c r="B387" s="184"/>
      <c r="D387" s="149" t="s">
        <v>176</v>
      </c>
      <c r="E387" s="185" t="s">
        <v>1</v>
      </c>
      <c r="F387" s="186" t="s">
        <v>1622</v>
      </c>
      <c r="H387" s="185" t="s">
        <v>1</v>
      </c>
      <c r="I387" s="187"/>
      <c r="L387" s="184"/>
      <c r="M387" s="188"/>
      <c r="T387" s="189"/>
      <c r="AT387" s="185" t="s">
        <v>176</v>
      </c>
      <c r="AU387" s="185" t="s">
        <v>83</v>
      </c>
      <c r="AV387" s="15" t="s">
        <v>81</v>
      </c>
      <c r="AW387" s="15" t="s">
        <v>30</v>
      </c>
      <c r="AX387" s="15" t="s">
        <v>73</v>
      </c>
      <c r="AY387" s="185" t="s">
        <v>165</v>
      </c>
    </row>
    <row r="388" spans="2:65" s="12" customFormat="1" x14ac:dyDescent="0.2">
      <c r="B388" s="153"/>
      <c r="D388" s="149" t="s">
        <v>176</v>
      </c>
      <c r="E388" s="154" t="s">
        <v>1</v>
      </c>
      <c r="F388" s="155" t="s">
        <v>1986</v>
      </c>
      <c r="H388" s="156">
        <v>13.749000000000001</v>
      </c>
      <c r="I388" s="157"/>
      <c r="L388" s="153"/>
      <c r="M388" s="158"/>
      <c r="T388" s="159"/>
      <c r="AT388" s="154" t="s">
        <v>176</v>
      </c>
      <c r="AU388" s="154" t="s">
        <v>83</v>
      </c>
      <c r="AV388" s="12" t="s">
        <v>83</v>
      </c>
      <c r="AW388" s="12" t="s">
        <v>30</v>
      </c>
      <c r="AX388" s="12" t="s">
        <v>81</v>
      </c>
      <c r="AY388" s="154" t="s">
        <v>165</v>
      </c>
    </row>
    <row r="389" spans="2:65" s="1" customFormat="1" ht="24.2" customHeight="1" x14ac:dyDescent="0.2">
      <c r="B389" s="32"/>
      <c r="C389" s="136" t="s">
        <v>579</v>
      </c>
      <c r="D389" s="136" t="s">
        <v>167</v>
      </c>
      <c r="E389" s="137" t="s">
        <v>1625</v>
      </c>
      <c r="F389" s="138" t="s">
        <v>1626</v>
      </c>
      <c r="G389" s="139" t="s">
        <v>170</v>
      </c>
      <c r="H389" s="140">
        <v>4.125</v>
      </c>
      <c r="I389" s="141"/>
      <c r="J389" s="142">
        <f>ROUND(I389*H389,2)</f>
        <v>0</v>
      </c>
      <c r="K389" s="138" t="s">
        <v>1254</v>
      </c>
      <c r="L389" s="32"/>
      <c r="M389" s="143" t="s">
        <v>1</v>
      </c>
      <c r="N389" s="144" t="s">
        <v>38</v>
      </c>
      <c r="P389" s="145">
        <f>O389*H389</f>
        <v>0</v>
      </c>
      <c r="Q389" s="145">
        <v>0.50426000000000004</v>
      </c>
      <c r="R389" s="145">
        <f>Q389*H389</f>
        <v>2.0800725</v>
      </c>
      <c r="S389" s="145">
        <v>0</v>
      </c>
      <c r="T389" s="146">
        <f>S389*H389</f>
        <v>0</v>
      </c>
      <c r="AR389" s="147" t="s">
        <v>172</v>
      </c>
      <c r="AT389" s="147" t="s">
        <v>167</v>
      </c>
      <c r="AU389" s="147" t="s">
        <v>83</v>
      </c>
      <c r="AY389" s="17" t="s">
        <v>165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81</v>
      </c>
      <c r="BK389" s="148">
        <f>ROUND(I389*H389,2)</f>
        <v>0</v>
      </c>
      <c r="BL389" s="17" t="s">
        <v>172</v>
      </c>
      <c r="BM389" s="147" t="s">
        <v>1987</v>
      </c>
    </row>
    <row r="390" spans="2:65" s="1" customFormat="1" ht="19.5" x14ac:dyDescent="0.2">
      <c r="B390" s="32"/>
      <c r="D390" s="149" t="s">
        <v>174</v>
      </c>
      <c r="F390" s="150" t="s">
        <v>1628</v>
      </c>
      <c r="I390" s="151"/>
      <c r="L390" s="32"/>
      <c r="M390" s="152"/>
      <c r="T390" s="56"/>
      <c r="AT390" s="17" t="s">
        <v>174</v>
      </c>
      <c r="AU390" s="17" t="s">
        <v>83</v>
      </c>
    </row>
    <row r="391" spans="2:65" s="15" customFormat="1" x14ac:dyDescent="0.2">
      <c r="B391" s="184"/>
      <c r="D391" s="149" t="s">
        <v>176</v>
      </c>
      <c r="E391" s="185" t="s">
        <v>1</v>
      </c>
      <c r="F391" s="186" t="s">
        <v>1988</v>
      </c>
      <c r="H391" s="185" t="s">
        <v>1</v>
      </c>
      <c r="I391" s="187"/>
      <c r="L391" s="184"/>
      <c r="M391" s="188"/>
      <c r="T391" s="189"/>
      <c r="AT391" s="185" t="s">
        <v>176</v>
      </c>
      <c r="AU391" s="185" t="s">
        <v>83</v>
      </c>
      <c r="AV391" s="15" t="s">
        <v>81</v>
      </c>
      <c r="AW391" s="15" t="s">
        <v>30</v>
      </c>
      <c r="AX391" s="15" t="s">
        <v>73</v>
      </c>
      <c r="AY391" s="185" t="s">
        <v>165</v>
      </c>
    </row>
    <row r="392" spans="2:65" s="12" customFormat="1" x14ac:dyDescent="0.2">
      <c r="B392" s="153"/>
      <c r="D392" s="149" t="s">
        <v>176</v>
      </c>
      <c r="E392" s="154" t="s">
        <v>1</v>
      </c>
      <c r="F392" s="155" t="s">
        <v>1989</v>
      </c>
      <c r="H392" s="156">
        <v>4.125</v>
      </c>
      <c r="I392" s="157"/>
      <c r="L392" s="153"/>
      <c r="M392" s="158"/>
      <c r="T392" s="159"/>
      <c r="AT392" s="154" t="s">
        <v>176</v>
      </c>
      <c r="AU392" s="154" t="s">
        <v>83</v>
      </c>
      <c r="AV392" s="12" t="s">
        <v>83</v>
      </c>
      <c r="AW392" s="12" t="s">
        <v>30</v>
      </c>
      <c r="AX392" s="12" t="s">
        <v>81</v>
      </c>
      <c r="AY392" s="154" t="s">
        <v>165</v>
      </c>
    </row>
    <row r="393" spans="2:65" s="1" customFormat="1" ht="16.5" customHeight="1" x14ac:dyDescent="0.2">
      <c r="B393" s="32"/>
      <c r="C393" s="167" t="s">
        <v>585</v>
      </c>
      <c r="D393" s="167" t="s">
        <v>205</v>
      </c>
      <c r="E393" s="168" t="s">
        <v>1632</v>
      </c>
      <c r="F393" s="169" t="s">
        <v>1633</v>
      </c>
      <c r="G393" s="170" t="s">
        <v>238</v>
      </c>
      <c r="H393" s="171">
        <v>9.8989999999999991</v>
      </c>
      <c r="I393" s="172"/>
      <c r="J393" s="173">
        <f>ROUND(I393*H393,2)</f>
        <v>0</v>
      </c>
      <c r="K393" s="169" t="s">
        <v>1254</v>
      </c>
      <c r="L393" s="174"/>
      <c r="M393" s="175" t="s">
        <v>1</v>
      </c>
      <c r="N393" s="176" t="s">
        <v>38</v>
      </c>
      <c r="P393" s="145">
        <f>O393*H393</f>
        <v>0</v>
      </c>
      <c r="Q393" s="145">
        <v>1</v>
      </c>
      <c r="R393" s="145">
        <f>Q393*H393</f>
        <v>9.8989999999999991</v>
      </c>
      <c r="S393" s="145">
        <v>0</v>
      </c>
      <c r="T393" s="146">
        <f>S393*H393</f>
        <v>0</v>
      </c>
      <c r="AR393" s="147" t="s">
        <v>209</v>
      </c>
      <c r="AT393" s="147" t="s">
        <v>205</v>
      </c>
      <c r="AU393" s="147" t="s">
        <v>83</v>
      </c>
      <c r="AY393" s="17" t="s">
        <v>165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7" t="s">
        <v>81</v>
      </c>
      <c r="BK393" s="148">
        <f>ROUND(I393*H393,2)</f>
        <v>0</v>
      </c>
      <c r="BL393" s="17" t="s">
        <v>172</v>
      </c>
      <c r="BM393" s="147" t="s">
        <v>1990</v>
      </c>
    </row>
    <row r="394" spans="2:65" s="1" customFormat="1" x14ac:dyDescent="0.2">
      <c r="B394" s="32"/>
      <c r="D394" s="149" t="s">
        <v>174</v>
      </c>
      <c r="F394" s="150" t="s">
        <v>1633</v>
      </c>
      <c r="I394" s="151"/>
      <c r="L394" s="32"/>
      <c r="M394" s="152"/>
      <c r="T394" s="56"/>
      <c r="AT394" s="17" t="s">
        <v>174</v>
      </c>
      <c r="AU394" s="17" t="s">
        <v>83</v>
      </c>
    </row>
    <row r="395" spans="2:65" s="12" customFormat="1" x14ac:dyDescent="0.2">
      <c r="B395" s="153"/>
      <c r="D395" s="149" t="s">
        <v>176</v>
      </c>
      <c r="E395" s="154" t="s">
        <v>1</v>
      </c>
      <c r="F395" s="155" t="s">
        <v>1991</v>
      </c>
      <c r="H395" s="156">
        <v>9.8989999999999991</v>
      </c>
      <c r="I395" s="157"/>
      <c r="L395" s="153"/>
      <c r="M395" s="158"/>
      <c r="T395" s="159"/>
      <c r="AT395" s="154" t="s">
        <v>176</v>
      </c>
      <c r="AU395" s="154" t="s">
        <v>83</v>
      </c>
      <c r="AV395" s="12" t="s">
        <v>83</v>
      </c>
      <c r="AW395" s="12" t="s">
        <v>30</v>
      </c>
      <c r="AX395" s="12" t="s">
        <v>81</v>
      </c>
      <c r="AY395" s="154" t="s">
        <v>165</v>
      </c>
    </row>
    <row r="396" spans="2:65" s="1" customFormat="1" ht="24.2" customHeight="1" x14ac:dyDescent="0.2">
      <c r="B396" s="32"/>
      <c r="C396" s="136" t="s">
        <v>269</v>
      </c>
      <c r="D396" s="136" t="s">
        <v>167</v>
      </c>
      <c r="E396" s="137" t="s">
        <v>1637</v>
      </c>
      <c r="F396" s="138" t="s">
        <v>1638</v>
      </c>
      <c r="G396" s="139" t="s">
        <v>192</v>
      </c>
      <c r="H396" s="140">
        <v>68.744</v>
      </c>
      <c r="I396" s="141"/>
      <c r="J396" s="142">
        <f>ROUND(I396*H396,2)</f>
        <v>0</v>
      </c>
      <c r="K396" s="138" t="s">
        <v>1254</v>
      </c>
      <c r="L396" s="32"/>
      <c r="M396" s="143" t="s">
        <v>1</v>
      </c>
      <c r="N396" s="144" t="s">
        <v>38</v>
      </c>
      <c r="P396" s="145">
        <f>O396*H396</f>
        <v>0</v>
      </c>
      <c r="Q396" s="145">
        <v>7.8159999999999993E-2</v>
      </c>
      <c r="R396" s="145">
        <f>Q396*H396</f>
        <v>5.3730310399999999</v>
      </c>
      <c r="S396" s="145">
        <v>0</v>
      </c>
      <c r="T396" s="146">
        <f>S396*H396</f>
        <v>0</v>
      </c>
      <c r="AR396" s="147" t="s">
        <v>172</v>
      </c>
      <c r="AT396" s="147" t="s">
        <v>167</v>
      </c>
      <c r="AU396" s="147" t="s">
        <v>83</v>
      </c>
      <c r="AY396" s="17" t="s">
        <v>165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7" t="s">
        <v>81</v>
      </c>
      <c r="BK396" s="148">
        <f>ROUND(I396*H396,2)</f>
        <v>0</v>
      </c>
      <c r="BL396" s="17" t="s">
        <v>172</v>
      </c>
      <c r="BM396" s="147" t="s">
        <v>1992</v>
      </c>
    </row>
    <row r="397" spans="2:65" s="1" customFormat="1" ht="19.5" x14ac:dyDescent="0.2">
      <c r="B397" s="32"/>
      <c r="D397" s="149" t="s">
        <v>174</v>
      </c>
      <c r="F397" s="150" t="s">
        <v>1640</v>
      </c>
      <c r="I397" s="151"/>
      <c r="L397" s="32"/>
      <c r="M397" s="152"/>
      <c r="T397" s="56"/>
      <c r="AT397" s="17" t="s">
        <v>174</v>
      </c>
      <c r="AU397" s="17" t="s">
        <v>83</v>
      </c>
    </row>
    <row r="398" spans="2:65" s="15" customFormat="1" x14ac:dyDescent="0.2">
      <c r="B398" s="184"/>
      <c r="D398" s="149" t="s">
        <v>176</v>
      </c>
      <c r="E398" s="185" t="s">
        <v>1</v>
      </c>
      <c r="F398" s="186" t="s">
        <v>1512</v>
      </c>
      <c r="H398" s="185" t="s">
        <v>1</v>
      </c>
      <c r="I398" s="187"/>
      <c r="L398" s="184"/>
      <c r="M398" s="188"/>
      <c r="T398" s="189"/>
      <c r="AT398" s="185" t="s">
        <v>176</v>
      </c>
      <c r="AU398" s="185" t="s">
        <v>83</v>
      </c>
      <c r="AV398" s="15" t="s">
        <v>81</v>
      </c>
      <c r="AW398" s="15" t="s">
        <v>30</v>
      </c>
      <c r="AX398" s="15" t="s">
        <v>73</v>
      </c>
      <c r="AY398" s="185" t="s">
        <v>165</v>
      </c>
    </row>
    <row r="399" spans="2:65" s="12" customFormat="1" x14ac:dyDescent="0.2">
      <c r="B399" s="153"/>
      <c r="D399" s="149" t="s">
        <v>176</v>
      </c>
      <c r="E399" s="154" t="s">
        <v>1</v>
      </c>
      <c r="F399" s="155" t="s">
        <v>1974</v>
      </c>
      <c r="H399" s="156">
        <v>76.875</v>
      </c>
      <c r="I399" s="157"/>
      <c r="L399" s="153"/>
      <c r="M399" s="158"/>
      <c r="T399" s="159"/>
      <c r="AT399" s="154" t="s">
        <v>176</v>
      </c>
      <c r="AU399" s="154" t="s">
        <v>83</v>
      </c>
      <c r="AV399" s="12" t="s">
        <v>83</v>
      </c>
      <c r="AW399" s="12" t="s">
        <v>30</v>
      </c>
      <c r="AX399" s="12" t="s">
        <v>73</v>
      </c>
      <c r="AY399" s="154" t="s">
        <v>165</v>
      </c>
    </row>
    <row r="400" spans="2:65" s="12" customFormat="1" x14ac:dyDescent="0.2">
      <c r="B400" s="153"/>
      <c r="D400" s="149" t="s">
        <v>176</v>
      </c>
      <c r="E400" s="154" t="s">
        <v>1</v>
      </c>
      <c r="F400" s="155" t="s">
        <v>1975</v>
      </c>
      <c r="H400" s="156">
        <v>118.5</v>
      </c>
      <c r="I400" s="157"/>
      <c r="L400" s="153"/>
      <c r="M400" s="158"/>
      <c r="T400" s="159"/>
      <c r="AT400" s="154" t="s">
        <v>176</v>
      </c>
      <c r="AU400" s="154" t="s">
        <v>83</v>
      </c>
      <c r="AV400" s="12" t="s">
        <v>83</v>
      </c>
      <c r="AW400" s="12" t="s">
        <v>30</v>
      </c>
      <c r="AX400" s="12" t="s">
        <v>73</v>
      </c>
      <c r="AY400" s="154" t="s">
        <v>165</v>
      </c>
    </row>
    <row r="401" spans="2:65" s="15" customFormat="1" x14ac:dyDescent="0.2">
      <c r="B401" s="184"/>
      <c r="D401" s="149" t="s">
        <v>176</v>
      </c>
      <c r="E401" s="185" t="s">
        <v>1</v>
      </c>
      <c r="F401" s="186" t="s">
        <v>1586</v>
      </c>
      <c r="H401" s="185" t="s">
        <v>1</v>
      </c>
      <c r="I401" s="187"/>
      <c r="L401" s="184"/>
      <c r="M401" s="188"/>
      <c r="T401" s="189"/>
      <c r="AT401" s="185" t="s">
        <v>176</v>
      </c>
      <c r="AU401" s="185" t="s">
        <v>83</v>
      </c>
      <c r="AV401" s="15" t="s">
        <v>81</v>
      </c>
      <c r="AW401" s="15" t="s">
        <v>30</v>
      </c>
      <c r="AX401" s="15" t="s">
        <v>73</v>
      </c>
      <c r="AY401" s="185" t="s">
        <v>165</v>
      </c>
    </row>
    <row r="402" spans="2:65" s="12" customFormat="1" x14ac:dyDescent="0.2">
      <c r="B402" s="153"/>
      <c r="D402" s="149" t="s">
        <v>176</v>
      </c>
      <c r="E402" s="154" t="s">
        <v>1</v>
      </c>
      <c r="F402" s="155" t="s">
        <v>1977</v>
      </c>
      <c r="H402" s="156">
        <v>26</v>
      </c>
      <c r="I402" s="157"/>
      <c r="L402" s="153"/>
      <c r="M402" s="158"/>
      <c r="T402" s="159"/>
      <c r="AT402" s="154" t="s">
        <v>176</v>
      </c>
      <c r="AU402" s="154" t="s">
        <v>83</v>
      </c>
      <c r="AV402" s="12" t="s">
        <v>83</v>
      </c>
      <c r="AW402" s="12" t="s">
        <v>30</v>
      </c>
      <c r="AX402" s="12" t="s">
        <v>73</v>
      </c>
      <c r="AY402" s="154" t="s">
        <v>165</v>
      </c>
    </row>
    <row r="403" spans="2:65" s="15" customFormat="1" x14ac:dyDescent="0.2">
      <c r="B403" s="184"/>
      <c r="D403" s="149" t="s">
        <v>176</v>
      </c>
      <c r="E403" s="185" t="s">
        <v>1</v>
      </c>
      <c r="F403" s="186" t="s">
        <v>1592</v>
      </c>
      <c r="H403" s="185" t="s">
        <v>1</v>
      </c>
      <c r="I403" s="187"/>
      <c r="L403" s="184"/>
      <c r="M403" s="188"/>
      <c r="T403" s="189"/>
      <c r="AT403" s="185" t="s">
        <v>176</v>
      </c>
      <c r="AU403" s="185" t="s">
        <v>83</v>
      </c>
      <c r="AV403" s="15" t="s">
        <v>81</v>
      </c>
      <c r="AW403" s="15" t="s">
        <v>30</v>
      </c>
      <c r="AX403" s="15" t="s">
        <v>73</v>
      </c>
      <c r="AY403" s="185" t="s">
        <v>165</v>
      </c>
    </row>
    <row r="404" spans="2:65" s="12" customFormat="1" x14ac:dyDescent="0.2">
      <c r="B404" s="153"/>
      <c r="D404" s="149" t="s">
        <v>176</v>
      </c>
      <c r="E404" s="154" t="s">
        <v>1</v>
      </c>
      <c r="F404" s="155" t="s">
        <v>1979</v>
      </c>
      <c r="H404" s="156">
        <v>72.08</v>
      </c>
      <c r="I404" s="157"/>
      <c r="L404" s="153"/>
      <c r="M404" s="158"/>
      <c r="T404" s="159"/>
      <c r="AT404" s="154" t="s">
        <v>176</v>
      </c>
      <c r="AU404" s="154" t="s">
        <v>83</v>
      </c>
      <c r="AV404" s="12" t="s">
        <v>83</v>
      </c>
      <c r="AW404" s="12" t="s">
        <v>30</v>
      </c>
      <c r="AX404" s="12" t="s">
        <v>73</v>
      </c>
      <c r="AY404" s="154" t="s">
        <v>165</v>
      </c>
    </row>
    <row r="405" spans="2:65" s="15" customFormat="1" x14ac:dyDescent="0.2">
      <c r="B405" s="184"/>
      <c r="D405" s="149" t="s">
        <v>176</v>
      </c>
      <c r="E405" s="185" t="s">
        <v>1</v>
      </c>
      <c r="F405" s="186" t="s">
        <v>1594</v>
      </c>
      <c r="H405" s="185" t="s">
        <v>1</v>
      </c>
      <c r="I405" s="187"/>
      <c r="L405" s="184"/>
      <c r="M405" s="188"/>
      <c r="T405" s="189"/>
      <c r="AT405" s="185" t="s">
        <v>176</v>
      </c>
      <c r="AU405" s="185" t="s">
        <v>83</v>
      </c>
      <c r="AV405" s="15" t="s">
        <v>81</v>
      </c>
      <c r="AW405" s="15" t="s">
        <v>30</v>
      </c>
      <c r="AX405" s="15" t="s">
        <v>73</v>
      </c>
      <c r="AY405" s="185" t="s">
        <v>165</v>
      </c>
    </row>
    <row r="406" spans="2:65" s="12" customFormat="1" x14ac:dyDescent="0.2">
      <c r="B406" s="153"/>
      <c r="D406" s="149" t="s">
        <v>176</v>
      </c>
      <c r="E406" s="154" t="s">
        <v>1</v>
      </c>
      <c r="F406" s="155" t="s">
        <v>1595</v>
      </c>
      <c r="H406" s="156">
        <v>50.264000000000003</v>
      </c>
      <c r="I406" s="157"/>
      <c r="L406" s="153"/>
      <c r="M406" s="158"/>
      <c r="T406" s="159"/>
      <c r="AT406" s="154" t="s">
        <v>176</v>
      </c>
      <c r="AU406" s="154" t="s">
        <v>83</v>
      </c>
      <c r="AV406" s="12" t="s">
        <v>83</v>
      </c>
      <c r="AW406" s="12" t="s">
        <v>30</v>
      </c>
      <c r="AX406" s="12" t="s">
        <v>73</v>
      </c>
      <c r="AY406" s="154" t="s">
        <v>165</v>
      </c>
    </row>
    <row r="407" spans="2:65" s="14" customFormat="1" x14ac:dyDescent="0.2">
      <c r="B407" s="177"/>
      <c r="D407" s="149" t="s">
        <v>176</v>
      </c>
      <c r="E407" s="178" t="s">
        <v>1</v>
      </c>
      <c r="F407" s="179" t="s">
        <v>241</v>
      </c>
      <c r="H407" s="180">
        <v>343.71899999999999</v>
      </c>
      <c r="I407" s="181"/>
      <c r="L407" s="177"/>
      <c r="M407" s="182"/>
      <c r="T407" s="183"/>
      <c r="AT407" s="178" t="s">
        <v>176</v>
      </c>
      <c r="AU407" s="178" t="s">
        <v>83</v>
      </c>
      <c r="AV407" s="14" t="s">
        <v>183</v>
      </c>
      <c r="AW407" s="14" t="s">
        <v>30</v>
      </c>
      <c r="AX407" s="14" t="s">
        <v>73</v>
      </c>
      <c r="AY407" s="178" t="s">
        <v>165</v>
      </c>
    </row>
    <row r="408" spans="2:65" s="15" customFormat="1" x14ac:dyDescent="0.2">
      <c r="B408" s="184"/>
      <c r="D408" s="149" t="s">
        <v>176</v>
      </c>
      <c r="E408" s="185" t="s">
        <v>1</v>
      </c>
      <c r="F408" s="186" t="s">
        <v>1983</v>
      </c>
      <c r="H408" s="185" t="s">
        <v>1</v>
      </c>
      <c r="I408" s="187"/>
      <c r="L408" s="184"/>
      <c r="M408" s="188"/>
      <c r="T408" s="189"/>
      <c r="AT408" s="185" t="s">
        <v>176</v>
      </c>
      <c r="AU408" s="185" t="s">
        <v>83</v>
      </c>
      <c r="AV408" s="15" t="s">
        <v>81</v>
      </c>
      <c r="AW408" s="15" t="s">
        <v>30</v>
      </c>
      <c r="AX408" s="15" t="s">
        <v>73</v>
      </c>
      <c r="AY408" s="185" t="s">
        <v>165</v>
      </c>
    </row>
    <row r="409" spans="2:65" s="12" customFormat="1" x14ac:dyDescent="0.2">
      <c r="B409" s="153"/>
      <c r="D409" s="149" t="s">
        <v>176</v>
      </c>
      <c r="E409" s="154" t="s">
        <v>1</v>
      </c>
      <c r="F409" s="155" t="s">
        <v>1984</v>
      </c>
      <c r="H409" s="156">
        <v>68.744</v>
      </c>
      <c r="I409" s="157"/>
      <c r="L409" s="153"/>
      <c r="M409" s="158"/>
      <c r="T409" s="159"/>
      <c r="AT409" s="154" t="s">
        <v>176</v>
      </c>
      <c r="AU409" s="154" t="s">
        <v>83</v>
      </c>
      <c r="AV409" s="12" t="s">
        <v>83</v>
      </c>
      <c r="AW409" s="12" t="s">
        <v>30</v>
      </c>
      <c r="AX409" s="12" t="s">
        <v>81</v>
      </c>
      <c r="AY409" s="154" t="s">
        <v>165</v>
      </c>
    </row>
    <row r="410" spans="2:65" s="1" customFormat="1" ht="24.2" customHeight="1" x14ac:dyDescent="0.2">
      <c r="B410" s="32"/>
      <c r="C410" s="136" t="s">
        <v>1612</v>
      </c>
      <c r="D410" s="136" t="s">
        <v>167</v>
      </c>
      <c r="E410" s="137" t="s">
        <v>1642</v>
      </c>
      <c r="F410" s="138" t="s">
        <v>1643</v>
      </c>
      <c r="G410" s="139" t="s">
        <v>192</v>
      </c>
      <c r="H410" s="140">
        <v>68.744</v>
      </c>
      <c r="I410" s="141"/>
      <c r="J410" s="142">
        <f>ROUND(I410*H410,2)</f>
        <v>0</v>
      </c>
      <c r="K410" s="138" t="s">
        <v>1254</v>
      </c>
      <c r="L410" s="32"/>
      <c r="M410" s="143" t="s">
        <v>1</v>
      </c>
      <c r="N410" s="144" t="s">
        <v>38</v>
      </c>
      <c r="P410" s="145">
        <f>O410*H410</f>
        <v>0</v>
      </c>
      <c r="Q410" s="145">
        <v>0</v>
      </c>
      <c r="R410" s="145">
        <f>Q410*H410</f>
        <v>0</v>
      </c>
      <c r="S410" s="145">
        <v>0</v>
      </c>
      <c r="T410" s="146">
        <f>S410*H410</f>
        <v>0</v>
      </c>
      <c r="AR410" s="147" t="s">
        <v>172</v>
      </c>
      <c r="AT410" s="147" t="s">
        <v>167</v>
      </c>
      <c r="AU410" s="147" t="s">
        <v>83</v>
      </c>
      <c r="AY410" s="17" t="s">
        <v>165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7" t="s">
        <v>81</v>
      </c>
      <c r="BK410" s="148">
        <f>ROUND(I410*H410,2)</f>
        <v>0</v>
      </c>
      <c r="BL410" s="17" t="s">
        <v>172</v>
      </c>
      <c r="BM410" s="147" t="s">
        <v>1993</v>
      </c>
    </row>
    <row r="411" spans="2:65" s="1" customFormat="1" ht="19.5" x14ac:dyDescent="0.2">
      <c r="B411" s="32"/>
      <c r="D411" s="149" t="s">
        <v>174</v>
      </c>
      <c r="F411" s="150" t="s">
        <v>1645</v>
      </c>
      <c r="I411" s="151"/>
      <c r="L411" s="32"/>
      <c r="M411" s="152"/>
      <c r="T411" s="56"/>
      <c r="AT411" s="17" t="s">
        <v>174</v>
      </c>
      <c r="AU411" s="17" t="s">
        <v>83</v>
      </c>
    </row>
    <row r="412" spans="2:65" s="1" customFormat="1" ht="24.2" customHeight="1" x14ac:dyDescent="0.2">
      <c r="B412" s="32"/>
      <c r="C412" s="136" t="s">
        <v>1617</v>
      </c>
      <c r="D412" s="136" t="s">
        <v>167</v>
      </c>
      <c r="E412" s="137" t="s">
        <v>1994</v>
      </c>
      <c r="F412" s="138" t="s">
        <v>1995</v>
      </c>
      <c r="G412" s="139" t="s">
        <v>170</v>
      </c>
      <c r="H412" s="140">
        <v>0.2</v>
      </c>
      <c r="I412" s="141"/>
      <c r="J412" s="142">
        <f>ROUND(I412*H412,2)</f>
        <v>0</v>
      </c>
      <c r="K412" s="138" t="s">
        <v>1254</v>
      </c>
      <c r="L412" s="32"/>
      <c r="M412" s="143" t="s">
        <v>1</v>
      </c>
      <c r="N412" s="144" t="s">
        <v>38</v>
      </c>
      <c r="P412" s="145">
        <f>O412*H412</f>
        <v>0</v>
      </c>
      <c r="Q412" s="145">
        <v>2.5880000000000001</v>
      </c>
      <c r="R412" s="145">
        <f>Q412*H412</f>
        <v>0.51760000000000006</v>
      </c>
      <c r="S412" s="145">
        <v>1.95</v>
      </c>
      <c r="T412" s="146">
        <f>S412*H412</f>
        <v>0.39</v>
      </c>
      <c r="AR412" s="147" t="s">
        <v>172</v>
      </c>
      <c r="AT412" s="147" t="s">
        <v>167</v>
      </c>
      <c r="AU412" s="147" t="s">
        <v>83</v>
      </c>
      <c r="AY412" s="17" t="s">
        <v>165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7" t="s">
        <v>81</v>
      </c>
      <c r="BK412" s="148">
        <f>ROUND(I412*H412,2)</f>
        <v>0</v>
      </c>
      <c r="BL412" s="17" t="s">
        <v>172</v>
      </c>
      <c r="BM412" s="147" t="s">
        <v>1996</v>
      </c>
    </row>
    <row r="413" spans="2:65" s="1" customFormat="1" ht="19.5" x14ac:dyDescent="0.2">
      <c r="B413" s="32"/>
      <c r="D413" s="149" t="s">
        <v>174</v>
      </c>
      <c r="F413" s="150" t="s">
        <v>1997</v>
      </c>
      <c r="I413" s="151"/>
      <c r="L413" s="32"/>
      <c r="M413" s="152"/>
      <c r="T413" s="56"/>
      <c r="AT413" s="17" t="s">
        <v>174</v>
      </c>
      <c r="AU413" s="17" t="s">
        <v>83</v>
      </c>
    </row>
    <row r="414" spans="2:65" s="15" customFormat="1" ht="22.5" x14ac:dyDescent="0.2">
      <c r="B414" s="184"/>
      <c r="D414" s="149" t="s">
        <v>176</v>
      </c>
      <c r="E414" s="185" t="s">
        <v>1</v>
      </c>
      <c r="F414" s="186" t="s">
        <v>1998</v>
      </c>
      <c r="H414" s="185" t="s">
        <v>1</v>
      </c>
      <c r="I414" s="187"/>
      <c r="L414" s="184"/>
      <c r="M414" s="188"/>
      <c r="T414" s="189"/>
      <c r="AT414" s="185" t="s">
        <v>176</v>
      </c>
      <c r="AU414" s="185" t="s">
        <v>83</v>
      </c>
      <c r="AV414" s="15" t="s">
        <v>81</v>
      </c>
      <c r="AW414" s="15" t="s">
        <v>30</v>
      </c>
      <c r="AX414" s="15" t="s">
        <v>73</v>
      </c>
      <c r="AY414" s="185" t="s">
        <v>165</v>
      </c>
    </row>
    <row r="415" spans="2:65" s="12" customFormat="1" x14ac:dyDescent="0.2">
      <c r="B415" s="153"/>
      <c r="D415" s="149" t="s">
        <v>176</v>
      </c>
      <c r="E415" s="154" t="s">
        <v>1</v>
      </c>
      <c r="F415" s="155" t="s">
        <v>1999</v>
      </c>
      <c r="H415" s="156">
        <v>0.2</v>
      </c>
      <c r="I415" s="157"/>
      <c r="L415" s="153"/>
      <c r="M415" s="158"/>
      <c r="T415" s="159"/>
      <c r="AT415" s="154" t="s">
        <v>176</v>
      </c>
      <c r="AU415" s="154" t="s">
        <v>83</v>
      </c>
      <c r="AV415" s="12" t="s">
        <v>83</v>
      </c>
      <c r="AW415" s="12" t="s">
        <v>30</v>
      </c>
      <c r="AX415" s="12" t="s">
        <v>81</v>
      </c>
      <c r="AY415" s="154" t="s">
        <v>165</v>
      </c>
    </row>
    <row r="416" spans="2:65" s="1" customFormat="1" ht="24.2" customHeight="1" x14ac:dyDescent="0.2">
      <c r="B416" s="32"/>
      <c r="C416" s="136" t="s">
        <v>1624</v>
      </c>
      <c r="D416" s="136" t="s">
        <v>167</v>
      </c>
      <c r="E416" s="137" t="s">
        <v>1647</v>
      </c>
      <c r="F416" s="138" t="s">
        <v>1648</v>
      </c>
      <c r="G416" s="139" t="s">
        <v>192</v>
      </c>
      <c r="H416" s="140">
        <v>4.242</v>
      </c>
      <c r="I416" s="141"/>
      <c r="J416" s="142">
        <f>ROUND(I416*H416,2)</f>
        <v>0</v>
      </c>
      <c r="K416" s="138" t="s">
        <v>1254</v>
      </c>
      <c r="L416" s="32"/>
      <c r="M416" s="143" t="s">
        <v>1</v>
      </c>
      <c r="N416" s="144" t="s">
        <v>38</v>
      </c>
      <c r="P416" s="145">
        <f>O416*H416</f>
        <v>0</v>
      </c>
      <c r="Q416" s="145">
        <v>6.0429999999999998E-2</v>
      </c>
      <c r="R416" s="145">
        <f>Q416*H416</f>
        <v>0.25634405999999998</v>
      </c>
      <c r="S416" s="145">
        <v>0</v>
      </c>
      <c r="T416" s="146">
        <f>S416*H416</f>
        <v>0</v>
      </c>
      <c r="AR416" s="147" t="s">
        <v>172</v>
      </c>
      <c r="AT416" s="147" t="s">
        <v>167</v>
      </c>
      <c r="AU416" s="147" t="s">
        <v>83</v>
      </c>
      <c r="AY416" s="17" t="s">
        <v>165</v>
      </c>
      <c r="BE416" s="148">
        <f>IF(N416="základní",J416,0)</f>
        <v>0</v>
      </c>
      <c r="BF416" s="148">
        <f>IF(N416="snížená",J416,0)</f>
        <v>0</v>
      </c>
      <c r="BG416" s="148">
        <f>IF(N416="zákl. přenesená",J416,0)</f>
        <v>0</v>
      </c>
      <c r="BH416" s="148">
        <f>IF(N416="sníž. přenesená",J416,0)</f>
        <v>0</v>
      </c>
      <c r="BI416" s="148">
        <f>IF(N416="nulová",J416,0)</f>
        <v>0</v>
      </c>
      <c r="BJ416" s="17" t="s">
        <v>81</v>
      </c>
      <c r="BK416" s="148">
        <f>ROUND(I416*H416,2)</f>
        <v>0</v>
      </c>
      <c r="BL416" s="17" t="s">
        <v>172</v>
      </c>
      <c r="BM416" s="147" t="s">
        <v>2000</v>
      </c>
    </row>
    <row r="417" spans="2:65" s="1" customFormat="1" ht="19.5" x14ac:dyDescent="0.2">
      <c r="B417" s="32"/>
      <c r="D417" s="149" t="s">
        <v>174</v>
      </c>
      <c r="F417" s="150" t="s">
        <v>1650</v>
      </c>
      <c r="I417" s="151"/>
      <c r="L417" s="32"/>
      <c r="M417" s="152"/>
      <c r="T417" s="56"/>
      <c r="AT417" s="17" t="s">
        <v>174</v>
      </c>
      <c r="AU417" s="17" t="s">
        <v>83</v>
      </c>
    </row>
    <row r="418" spans="2:65" s="15" customFormat="1" x14ac:dyDescent="0.2">
      <c r="B418" s="184"/>
      <c r="D418" s="149" t="s">
        <v>176</v>
      </c>
      <c r="E418" s="185" t="s">
        <v>1</v>
      </c>
      <c r="F418" s="186" t="s">
        <v>1651</v>
      </c>
      <c r="H418" s="185" t="s">
        <v>1</v>
      </c>
      <c r="I418" s="187"/>
      <c r="L418" s="184"/>
      <c r="M418" s="188"/>
      <c r="T418" s="189"/>
      <c r="AT418" s="185" t="s">
        <v>176</v>
      </c>
      <c r="AU418" s="185" t="s">
        <v>83</v>
      </c>
      <c r="AV418" s="15" t="s">
        <v>81</v>
      </c>
      <c r="AW418" s="15" t="s">
        <v>30</v>
      </c>
      <c r="AX418" s="15" t="s">
        <v>73</v>
      </c>
      <c r="AY418" s="185" t="s">
        <v>165</v>
      </c>
    </row>
    <row r="419" spans="2:65" s="12" customFormat="1" x14ac:dyDescent="0.2">
      <c r="B419" s="153"/>
      <c r="D419" s="149" t="s">
        <v>176</v>
      </c>
      <c r="E419" s="154" t="s">
        <v>1</v>
      </c>
      <c r="F419" s="155" t="s">
        <v>2001</v>
      </c>
      <c r="H419" s="156">
        <v>4.242</v>
      </c>
      <c r="I419" s="157"/>
      <c r="L419" s="153"/>
      <c r="M419" s="158"/>
      <c r="T419" s="159"/>
      <c r="AT419" s="154" t="s">
        <v>176</v>
      </c>
      <c r="AU419" s="154" t="s">
        <v>83</v>
      </c>
      <c r="AV419" s="12" t="s">
        <v>83</v>
      </c>
      <c r="AW419" s="12" t="s">
        <v>30</v>
      </c>
      <c r="AX419" s="12" t="s">
        <v>81</v>
      </c>
      <c r="AY419" s="154" t="s">
        <v>165</v>
      </c>
    </row>
    <row r="420" spans="2:65" s="1" customFormat="1" ht="24.2" customHeight="1" x14ac:dyDescent="0.2">
      <c r="B420" s="32"/>
      <c r="C420" s="136" t="s">
        <v>1631</v>
      </c>
      <c r="D420" s="136" t="s">
        <v>167</v>
      </c>
      <c r="E420" s="137" t="s">
        <v>2002</v>
      </c>
      <c r="F420" s="138" t="s">
        <v>2003</v>
      </c>
      <c r="G420" s="139" t="s">
        <v>303</v>
      </c>
      <c r="H420" s="140">
        <v>29.6</v>
      </c>
      <c r="I420" s="141"/>
      <c r="J420" s="142">
        <f>ROUND(I420*H420,2)</f>
        <v>0</v>
      </c>
      <c r="K420" s="138" t="s">
        <v>1254</v>
      </c>
      <c r="L420" s="32"/>
      <c r="M420" s="143" t="s">
        <v>1</v>
      </c>
      <c r="N420" s="144" t="s">
        <v>38</v>
      </c>
      <c r="P420" s="145">
        <f>O420*H420</f>
        <v>0</v>
      </c>
      <c r="Q420" s="145">
        <v>5.5000000000000003E-4</v>
      </c>
      <c r="R420" s="145">
        <f>Q420*H420</f>
        <v>1.6280000000000003E-2</v>
      </c>
      <c r="S420" s="145">
        <v>1E-3</v>
      </c>
      <c r="T420" s="146">
        <f>S420*H420</f>
        <v>2.9600000000000001E-2</v>
      </c>
      <c r="AR420" s="147" t="s">
        <v>172</v>
      </c>
      <c r="AT420" s="147" t="s">
        <v>167</v>
      </c>
      <c r="AU420" s="147" t="s">
        <v>83</v>
      </c>
      <c r="AY420" s="17" t="s">
        <v>165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7" t="s">
        <v>81</v>
      </c>
      <c r="BK420" s="148">
        <f>ROUND(I420*H420,2)</f>
        <v>0</v>
      </c>
      <c r="BL420" s="17" t="s">
        <v>172</v>
      </c>
      <c r="BM420" s="147" t="s">
        <v>2004</v>
      </c>
    </row>
    <row r="421" spans="2:65" s="1" customFormat="1" ht="19.5" x14ac:dyDescent="0.2">
      <c r="B421" s="32"/>
      <c r="D421" s="149" t="s">
        <v>174</v>
      </c>
      <c r="F421" s="150" t="s">
        <v>2005</v>
      </c>
      <c r="I421" s="151"/>
      <c r="L421" s="32"/>
      <c r="M421" s="152"/>
      <c r="T421" s="56"/>
      <c r="AT421" s="17" t="s">
        <v>174</v>
      </c>
      <c r="AU421" s="17" t="s">
        <v>83</v>
      </c>
    </row>
    <row r="422" spans="2:65" s="15" customFormat="1" x14ac:dyDescent="0.2">
      <c r="B422" s="184"/>
      <c r="D422" s="149" t="s">
        <v>176</v>
      </c>
      <c r="E422" s="185" t="s">
        <v>1</v>
      </c>
      <c r="F422" s="186" t="s">
        <v>1658</v>
      </c>
      <c r="H422" s="185" t="s">
        <v>1</v>
      </c>
      <c r="I422" s="187"/>
      <c r="L422" s="184"/>
      <c r="M422" s="188"/>
      <c r="T422" s="189"/>
      <c r="AT422" s="185" t="s">
        <v>176</v>
      </c>
      <c r="AU422" s="185" t="s">
        <v>83</v>
      </c>
      <c r="AV422" s="15" t="s">
        <v>81</v>
      </c>
      <c r="AW422" s="15" t="s">
        <v>30</v>
      </c>
      <c r="AX422" s="15" t="s">
        <v>73</v>
      </c>
      <c r="AY422" s="185" t="s">
        <v>165</v>
      </c>
    </row>
    <row r="423" spans="2:65" s="12" customFormat="1" x14ac:dyDescent="0.2">
      <c r="B423" s="153"/>
      <c r="D423" s="149" t="s">
        <v>176</v>
      </c>
      <c r="E423" s="154" t="s">
        <v>1</v>
      </c>
      <c r="F423" s="155" t="s">
        <v>1659</v>
      </c>
      <c r="H423" s="156">
        <v>73.332999999999998</v>
      </c>
      <c r="I423" s="157"/>
      <c r="L423" s="153"/>
      <c r="M423" s="158"/>
      <c r="T423" s="159"/>
      <c r="AT423" s="154" t="s">
        <v>176</v>
      </c>
      <c r="AU423" s="154" t="s">
        <v>83</v>
      </c>
      <c r="AV423" s="12" t="s">
        <v>83</v>
      </c>
      <c r="AW423" s="12" t="s">
        <v>30</v>
      </c>
      <c r="AX423" s="12" t="s">
        <v>73</v>
      </c>
      <c r="AY423" s="154" t="s">
        <v>165</v>
      </c>
    </row>
    <row r="424" spans="2:65" s="15" customFormat="1" x14ac:dyDescent="0.2">
      <c r="B424" s="184"/>
      <c r="D424" s="149" t="s">
        <v>176</v>
      </c>
      <c r="E424" s="185" t="s">
        <v>1</v>
      </c>
      <c r="F424" s="186" t="s">
        <v>1660</v>
      </c>
      <c r="H424" s="185" t="s">
        <v>1</v>
      </c>
      <c r="I424" s="187"/>
      <c r="L424" s="184"/>
      <c r="M424" s="188"/>
      <c r="T424" s="189"/>
      <c r="AT424" s="185" t="s">
        <v>176</v>
      </c>
      <c r="AU424" s="185" t="s">
        <v>83</v>
      </c>
      <c r="AV424" s="15" t="s">
        <v>81</v>
      </c>
      <c r="AW424" s="15" t="s">
        <v>30</v>
      </c>
      <c r="AX424" s="15" t="s">
        <v>73</v>
      </c>
      <c r="AY424" s="185" t="s">
        <v>165</v>
      </c>
    </row>
    <row r="425" spans="2:65" s="12" customFormat="1" x14ac:dyDescent="0.2">
      <c r="B425" s="153"/>
      <c r="D425" s="149" t="s">
        <v>176</v>
      </c>
      <c r="E425" s="154" t="s">
        <v>1</v>
      </c>
      <c r="F425" s="155" t="s">
        <v>1661</v>
      </c>
      <c r="H425" s="156">
        <v>29.6</v>
      </c>
      <c r="I425" s="157"/>
      <c r="L425" s="153"/>
      <c r="M425" s="158"/>
      <c r="T425" s="159"/>
      <c r="AT425" s="154" t="s">
        <v>176</v>
      </c>
      <c r="AU425" s="154" t="s">
        <v>83</v>
      </c>
      <c r="AV425" s="12" t="s">
        <v>83</v>
      </c>
      <c r="AW425" s="12" t="s">
        <v>30</v>
      </c>
      <c r="AX425" s="12" t="s">
        <v>81</v>
      </c>
      <c r="AY425" s="154" t="s">
        <v>165</v>
      </c>
    </row>
    <row r="426" spans="2:65" s="1" customFormat="1" ht="24.2" customHeight="1" x14ac:dyDescent="0.2">
      <c r="B426" s="32"/>
      <c r="C426" s="167" t="s">
        <v>1636</v>
      </c>
      <c r="D426" s="167" t="s">
        <v>205</v>
      </c>
      <c r="E426" s="168" t="s">
        <v>2006</v>
      </c>
      <c r="F426" s="169" t="s">
        <v>2007</v>
      </c>
      <c r="G426" s="170" t="s">
        <v>238</v>
      </c>
      <c r="H426" s="171">
        <v>0.10199999999999999</v>
      </c>
      <c r="I426" s="172"/>
      <c r="J426" s="173">
        <f>ROUND(I426*H426,2)</f>
        <v>0</v>
      </c>
      <c r="K426" s="169" t="s">
        <v>1254</v>
      </c>
      <c r="L426" s="174"/>
      <c r="M426" s="175" t="s">
        <v>1</v>
      </c>
      <c r="N426" s="176" t="s">
        <v>38</v>
      </c>
      <c r="P426" s="145">
        <f>O426*H426</f>
        <v>0</v>
      </c>
      <c r="Q426" s="145">
        <v>1</v>
      </c>
      <c r="R426" s="145">
        <f>Q426*H426</f>
        <v>0.10199999999999999</v>
      </c>
      <c r="S426" s="145">
        <v>0</v>
      </c>
      <c r="T426" s="146">
        <f>S426*H426</f>
        <v>0</v>
      </c>
      <c r="AR426" s="147" t="s">
        <v>209</v>
      </c>
      <c r="AT426" s="147" t="s">
        <v>205</v>
      </c>
      <c r="AU426" s="147" t="s">
        <v>83</v>
      </c>
      <c r="AY426" s="17" t="s">
        <v>165</v>
      </c>
      <c r="BE426" s="148">
        <f>IF(N426="základní",J426,0)</f>
        <v>0</v>
      </c>
      <c r="BF426" s="148">
        <f>IF(N426="snížená",J426,0)</f>
        <v>0</v>
      </c>
      <c r="BG426" s="148">
        <f>IF(N426="zákl. přenesená",J426,0)</f>
        <v>0</v>
      </c>
      <c r="BH426" s="148">
        <f>IF(N426="sníž. přenesená",J426,0)</f>
        <v>0</v>
      </c>
      <c r="BI426" s="148">
        <f>IF(N426="nulová",J426,0)</f>
        <v>0</v>
      </c>
      <c r="BJ426" s="17" t="s">
        <v>81</v>
      </c>
      <c r="BK426" s="148">
        <f>ROUND(I426*H426,2)</f>
        <v>0</v>
      </c>
      <c r="BL426" s="17" t="s">
        <v>172</v>
      </c>
      <c r="BM426" s="147" t="s">
        <v>2008</v>
      </c>
    </row>
    <row r="427" spans="2:65" s="1" customFormat="1" ht="19.5" x14ac:dyDescent="0.2">
      <c r="B427" s="32"/>
      <c r="D427" s="149" t="s">
        <v>174</v>
      </c>
      <c r="F427" s="150" t="s">
        <v>2007</v>
      </c>
      <c r="I427" s="151"/>
      <c r="L427" s="32"/>
      <c r="M427" s="152"/>
      <c r="T427" s="56"/>
      <c r="AT427" s="17" t="s">
        <v>174</v>
      </c>
      <c r="AU427" s="17" t="s">
        <v>83</v>
      </c>
    </row>
    <row r="428" spans="2:65" s="12" customFormat="1" ht="22.5" x14ac:dyDescent="0.2">
      <c r="B428" s="153"/>
      <c r="D428" s="149" t="s">
        <v>176</v>
      </c>
      <c r="E428" s="154" t="s">
        <v>1</v>
      </c>
      <c r="F428" s="155" t="s">
        <v>2009</v>
      </c>
      <c r="H428" s="156">
        <v>0.10199999999999999</v>
      </c>
      <c r="I428" s="157"/>
      <c r="L428" s="153"/>
      <c r="M428" s="158"/>
      <c r="T428" s="159"/>
      <c r="AT428" s="154" t="s">
        <v>176</v>
      </c>
      <c r="AU428" s="154" t="s">
        <v>83</v>
      </c>
      <c r="AV428" s="12" t="s">
        <v>83</v>
      </c>
      <c r="AW428" s="12" t="s">
        <v>30</v>
      </c>
      <c r="AX428" s="12" t="s">
        <v>81</v>
      </c>
      <c r="AY428" s="154" t="s">
        <v>165</v>
      </c>
    </row>
    <row r="429" spans="2:65" s="11" customFormat="1" ht="22.9" customHeight="1" x14ac:dyDescent="0.2">
      <c r="B429" s="124"/>
      <c r="D429" s="125" t="s">
        <v>72</v>
      </c>
      <c r="E429" s="134" t="s">
        <v>1667</v>
      </c>
      <c r="F429" s="134" t="s">
        <v>1668</v>
      </c>
      <c r="I429" s="127"/>
      <c r="J429" s="135">
        <f>BK429</f>
        <v>0</v>
      </c>
      <c r="L429" s="124"/>
      <c r="M429" s="129"/>
      <c r="P429" s="130">
        <f>SUM(P430:P431)</f>
        <v>0</v>
      </c>
      <c r="R429" s="130">
        <f>SUM(R430:R431)</f>
        <v>0</v>
      </c>
      <c r="T429" s="131">
        <f>SUM(T430:T431)</f>
        <v>0</v>
      </c>
      <c r="AR429" s="125" t="s">
        <v>81</v>
      </c>
      <c r="AT429" s="132" t="s">
        <v>72</v>
      </c>
      <c r="AU429" s="132" t="s">
        <v>81</v>
      </c>
      <c r="AY429" s="125" t="s">
        <v>165</v>
      </c>
      <c r="BK429" s="133">
        <f>SUM(BK430:BK431)</f>
        <v>0</v>
      </c>
    </row>
    <row r="430" spans="2:65" s="1" customFormat="1" ht="24.2" customHeight="1" x14ac:dyDescent="0.2">
      <c r="B430" s="32"/>
      <c r="C430" s="136" t="s">
        <v>1641</v>
      </c>
      <c r="D430" s="136" t="s">
        <v>167</v>
      </c>
      <c r="E430" s="137" t="s">
        <v>1670</v>
      </c>
      <c r="F430" s="138" t="s">
        <v>1671</v>
      </c>
      <c r="G430" s="139" t="s">
        <v>238</v>
      </c>
      <c r="H430" s="140">
        <v>248.55099999999999</v>
      </c>
      <c r="I430" s="141"/>
      <c r="J430" s="142">
        <f>ROUND(I430*H430,2)</f>
        <v>0</v>
      </c>
      <c r="K430" s="138" t="s">
        <v>1254</v>
      </c>
      <c r="L430" s="32"/>
      <c r="M430" s="143" t="s">
        <v>1</v>
      </c>
      <c r="N430" s="144" t="s">
        <v>38</v>
      </c>
      <c r="P430" s="145">
        <f>O430*H430</f>
        <v>0</v>
      </c>
      <c r="Q430" s="145">
        <v>0</v>
      </c>
      <c r="R430" s="145">
        <f>Q430*H430</f>
        <v>0</v>
      </c>
      <c r="S430" s="145">
        <v>0</v>
      </c>
      <c r="T430" s="146">
        <f>S430*H430</f>
        <v>0</v>
      </c>
      <c r="AR430" s="147" t="s">
        <v>172</v>
      </c>
      <c r="AT430" s="147" t="s">
        <v>167</v>
      </c>
      <c r="AU430" s="147" t="s">
        <v>83</v>
      </c>
      <c r="AY430" s="17" t="s">
        <v>165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7" t="s">
        <v>81</v>
      </c>
      <c r="BK430" s="148">
        <f>ROUND(I430*H430,2)</f>
        <v>0</v>
      </c>
      <c r="BL430" s="17" t="s">
        <v>172</v>
      </c>
      <c r="BM430" s="147" t="s">
        <v>2010</v>
      </c>
    </row>
    <row r="431" spans="2:65" s="1" customFormat="1" ht="29.25" x14ac:dyDescent="0.2">
      <c r="B431" s="32"/>
      <c r="D431" s="149" t="s">
        <v>174</v>
      </c>
      <c r="F431" s="150" t="s">
        <v>1673</v>
      </c>
      <c r="I431" s="151"/>
      <c r="L431" s="32"/>
      <c r="M431" s="152"/>
      <c r="T431" s="56"/>
      <c r="AT431" s="17" t="s">
        <v>174</v>
      </c>
      <c r="AU431" s="17" t="s">
        <v>83</v>
      </c>
    </row>
    <row r="432" spans="2:65" s="11" customFormat="1" ht="25.9" customHeight="1" x14ac:dyDescent="0.2">
      <c r="B432" s="124"/>
      <c r="D432" s="125" t="s">
        <v>72</v>
      </c>
      <c r="E432" s="126" t="s">
        <v>1674</v>
      </c>
      <c r="F432" s="126" t="s">
        <v>1675</v>
      </c>
      <c r="I432" s="127"/>
      <c r="J432" s="128">
        <f>BK432</f>
        <v>0</v>
      </c>
      <c r="L432" s="124"/>
      <c r="M432" s="129"/>
      <c r="P432" s="130">
        <f>P433</f>
        <v>0</v>
      </c>
      <c r="R432" s="130">
        <f>R433</f>
        <v>12.576233799999999</v>
      </c>
      <c r="T432" s="131">
        <f>T433</f>
        <v>0</v>
      </c>
      <c r="AR432" s="125" t="s">
        <v>83</v>
      </c>
      <c r="AT432" s="132" t="s">
        <v>72</v>
      </c>
      <c r="AU432" s="132" t="s">
        <v>73</v>
      </c>
      <c r="AY432" s="125" t="s">
        <v>165</v>
      </c>
      <c r="BK432" s="133">
        <f>BK433</f>
        <v>0</v>
      </c>
    </row>
    <row r="433" spans="2:65" s="11" customFormat="1" ht="22.9" customHeight="1" x14ac:dyDescent="0.2">
      <c r="B433" s="124"/>
      <c r="D433" s="125" t="s">
        <v>72</v>
      </c>
      <c r="E433" s="134" t="s">
        <v>1676</v>
      </c>
      <c r="F433" s="134" t="s">
        <v>1677</v>
      </c>
      <c r="I433" s="127"/>
      <c r="J433" s="135">
        <f>BK433</f>
        <v>0</v>
      </c>
      <c r="L433" s="124"/>
      <c r="M433" s="129"/>
      <c r="P433" s="130">
        <f>SUM(P434:P514)</f>
        <v>0</v>
      </c>
      <c r="R433" s="130">
        <f>SUM(R434:R514)</f>
        <v>12.576233799999999</v>
      </c>
      <c r="T433" s="131">
        <f>SUM(T434:T514)</f>
        <v>0</v>
      </c>
      <c r="AR433" s="125" t="s">
        <v>83</v>
      </c>
      <c r="AT433" s="132" t="s">
        <v>72</v>
      </c>
      <c r="AU433" s="132" t="s">
        <v>81</v>
      </c>
      <c r="AY433" s="125" t="s">
        <v>165</v>
      </c>
      <c r="BK433" s="133">
        <f>SUM(BK434:BK514)</f>
        <v>0</v>
      </c>
    </row>
    <row r="434" spans="2:65" s="1" customFormat="1" ht="24.2" customHeight="1" x14ac:dyDescent="0.2">
      <c r="B434" s="32"/>
      <c r="C434" s="136" t="s">
        <v>1646</v>
      </c>
      <c r="D434" s="136" t="s">
        <v>167</v>
      </c>
      <c r="E434" s="137" t="s">
        <v>1679</v>
      </c>
      <c r="F434" s="138" t="s">
        <v>1680</v>
      </c>
      <c r="G434" s="139" t="s">
        <v>192</v>
      </c>
      <c r="H434" s="140">
        <v>77.14</v>
      </c>
      <c r="I434" s="141"/>
      <c r="J434" s="142">
        <f>ROUND(I434*H434,2)</f>
        <v>0</v>
      </c>
      <c r="K434" s="138" t="s">
        <v>1254</v>
      </c>
      <c r="L434" s="32"/>
      <c r="M434" s="143" t="s">
        <v>1</v>
      </c>
      <c r="N434" s="144" t="s">
        <v>38</v>
      </c>
      <c r="P434" s="145">
        <f>O434*H434</f>
        <v>0</v>
      </c>
      <c r="Q434" s="145">
        <v>0.15679999999999999</v>
      </c>
      <c r="R434" s="145">
        <f>Q434*H434</f>
        <v>12.095552</v>
      </c>
      <c r="S434" s="145">
        <v>0</v>
      </c>
      <c r="T434" s="146">
        <f>S434*H434</f>
        <v>0</v>
      </c>
      <c r="AR434" s="147" t="s">
        <v>172</v>
      </c>
      <c r="AT434" s="147" t="s">
        <v>167</v>
      </c>
      <c r="AU434" s="147" t="s">
        <v>83</v>
      </c>
      <c r="AY434" s="17" t="s">
        <v>165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7" t="s">
        <v>81</v>
      </c>
      <c r="BK434" s="148">
        <f>ROUND(I434*H434,2)</f>
        <v>0</v>
      </c>
      <c r="BL434" s="17" t="s">
        <v>172</v>
      </c>
      <c r="BM434" s="147" t="s">
        <v>2011</v>
      </c>
    </row>
    <row r="435" spans="2:65" s="1" customFormat="1" ht="19.5" x14ac:dyDescent="0.2">
      <c r="B435" s="32"/>
      <c r="D435" s="149" t="s">
        <v>174</v>
      </c>
      <c r="F435" s="150" t="s">
        <v>1682</v>
      </c>
      <c r="I435" s="151"/>
      <c r="L435" s="32"/>
      <c r="M435" s="152"/>
      <c r="T435" s="56"/>
      <c r="AT435" s="17" t="s">
        <v>174</v>
      </c>
      <c r="AU435" s="17" t="s">
        <v>83</v>
      </c>
    </row>
    <row r="436" spans="2:65" s="15" customFormat="1" x14ac:dyDescent="0.2">
      <c r="B436" s="184"/>
      <c r="D436" s="149" t="s">
        <v>176</v>
      </c>
      <c r="E436" s="185" t="s">
        <v>1</v>
      </c>
      <c r="F436" s="186" t="s">
        <v>1683</v>
      </c>
      <c r="H436" s="185" t="s">
        <v>1</v>
      </c>
      <c r="I436" s="187"/>
      <c r="L436" s="184"/>
      <c r="M436" s="188"/>
      <c r="T436" s="189"/>
      <c r="AT436" s="185" t="s">
        <v>176</v>
      </c>
      <c r="AU436" s="185" t="s">
        <v>83</v>
      </c>
      <c r="AV436" s="15" t="s">
        <v>81</v>
      </c>
      <c r="AW436" s="15" t="s">
        <v>30</v>
      </c>
      <c r="AX436" s="15" t="s">
        <v>73</v>
      </c>
      <c r="AY436" s="185" t="s">
        <v>165</v>
      </c>
    </row>
    <row r="437" spans="2:65" s="15" customFormat="1" x14ac:dyDescent="0.2">
      <c r="B437" s="184"/>
      <c r="D437" s="149" t="s">
        <v>176</v>
      </c>
      <c r="E437" s="185" t="s">
        <v>1</v>
      </c>
      <c r="F437" s="186" t="s">
        <v>1684</v>
      </c>
      <c r="H437" s="185" t="s">
        <v>1</v>
      </c>
      <c r="I437" s="187"/>
      <c r="L437" s="184"/>
      <c r="M437" s="188"/>
      <c r="T437" s="189"/>
      <c r="AT437" s="185" t="s">
        <v>176</v>
      </c>
      <c r="AU437" s="185" t="s">
        <v>83</v>
      </c>
      <c r="AV437" s="15" t="s">
        <v>81</v>
      </c>
      <c r="AW437" s="15" t="s">
        <v>30</v>
      </c>
      <c r="AX437" s="15" t="s">
        <v>73</v>
      </c>
      <c r="AY437" s="185" t="s">
        <v>165</v>
      </c>
    </row>
    <row r="438" spans="2:65" s="12" customFormat="1" x14ac:dyDescent="0.2">
      <c r="B438" s="153"/>
      <c r="D438" s="149" t="s">
        <v>176</v>
      </c>
      <c r="E438" s="154" t="s">
        <v>1</v>
      </c>
      <c r="F438" s="155" t="s">
        <v>2012</v>
      </c>
      <c r="H438" s="156">
        <v>77.14</v>
      </c>
      <c r="I438" s="157"/>
      <c r="L438" s="153"/>
      <c r="M438" s="158"/>
      <c r="T438" s="159"/>
      <c r="AT438" s="154" t="s">
        <v>176</v>
      </c>
      <c r="AU438" s="154" t="s">
        <v>83</v>
      </c>
      <c r="AV438" s="12" t="s">
        <v>83</v>
      </c>
      <c r="AW438" s="12" t="s">
        <v>30</v>
      </c>
      <c r="AX438" s="12" t="s">
        <v>73</v>
      </c>
      <c r="AY438" s="154" t="s">
        <v>165</v>
      </c>
    </row>
    <row r="439" spans="2:65" s="15" customFormat="1" x14ac:dyDescent="0.2">
      <c r="B439" s="184"/>
      <c r="D439" s="149" t="s">
        <v>176</v>
      </c>
      <c r="E439" s="185" t="s">
        <v>1</v>
      </c>
      <c r="F439" s="186" t="s">
        <v>1686</v>
      </c>
      <c r="H439" s="185" t="s">
        <v>1</v>
      </c>
      <c r="I439" s="187"/>
      <c r="L439" s="184"/>
      <c r="M439" s="188"/>
      <c r="T439" s="189"/>
      <c r="AT439" s="185" t="s">
        <v>176</v>
      </c>
      <c r="AU439" s="185" t="s">
        <v>83</v>
      </c>
      <c r="AV439" s="15" t="s">
        <v>81</v>
      </c>
      <c r="AW439" s="15" t="s">
        <v>30</v>
      </c>
      <c r="AX439" s="15" t="s">
        <v>73</v>
      </c>
      <c r="AY439" s="185" t="s">
        <v>165</v>
      </c>
    </row>
    <row r="440" spans="2:65" s="12" customFormat="1" x14ac:dyDescent="0.2">
      <c r="B440" s="153"/>
      <c r="D440" s="149" t="s">
        <v>176</v>
      </c>
      <c r="E440" s="154" t="s">
        <v>1</v>
      </c>
      <c r="F440" s="155" t="s">
        <v>73</v>
      </c>
      <c r="H440" s="156">
        <v>0</v>
      </c>
      <c r="I440" s="157"/>
      <c r="L440" s="153"/>
      <c r="M440" s="158"/>
      <c r="T440" s="159"/>
      <c r="AT440" s="154" t="s">
        <v>176</v>
      </c>
      <c r="AU440" s="154" t="s">
        <v>83</v>
      </c>
      <c r="AV440" s="12" t="s">
        <v>83</v>
      </c>
      <c r="AW440" s="12" t="s">
        <v>30</v>
      </c>
      <c r="AX440" s="12" t="s">
        <v>73</v>
      </c>
      <c r="AY440" s="154" t="s">
        <v>165</v>
      </c>
    </row>
    <row r="441" spans="2:65" s="13" customFormat="1" x14ac:dyDescent="0.2">
      <c r="B441" s="160"/>
      <c r="D441" s="149" t="s">
        <v>176</v>
      </c>
      <c r="E441" s="161" t="s">
        <v>1</v>
      </c>
      <c r="F441" s="162" t="s">
        <v>189</v>
      </c>
      <c r="H441" s="163">
        <v>77.14</v>
      </c>
      <c r="I441" s="164"/>
      <c r="L441" s="160"/>
      <c r="M441" s="165"/>
      <c r="T441" s="166"/>
      <c r="AT441" s="161" t="s">
        <v>176</v>
      </c>
      <c r="AU441" s="161" t="s">
        <v>83</v>
      </c>
      <c r="AV441" s="13" t="s">
        <v>172</v>
      </c>
      <c r="AW441" s="13" t="s">
        <v>30</v>
      </c>
      <c r="AX441" s="13" t="s">
        <v>81</v>
      </c>
      <c r="AY441" s="161" t="s">
        <v>165</v>
      </c>
    </row>
    <row r="442" spans="2:65" s="1" customFormat="1" ht="24.2" customHeight="1" x14ac:dyDescent="0.2">
      <c r="B442" s="32"/>
      <c r="C442" s="136" t="s">
        <v>1653</v>
      </c>
      <c r="D442" s="136" t="s">
        <v>167</v>
      </c>
      <c r="E442" s="137" t="s">
        <v>2013</v>
      </c>
      <c r="F442" s="138" t="s">
        <v>2014</v>
      </c>
      <c r="G442" s="139" t="s">
        <v>192</v>
      </c>
      <c r="H442" s="140">
        <v>86.45</v>
      </c>
      <c r="I442" s="141"/>
      <c r="J442" s="142">
        <f>ROUND(I442*H442,2)</f>
        <v>0</v>
      </c>
      <c r="K442" s="138" t="s">
        <v>1254</v>
      </c>
      <c r="L442" s="32"/>
      <c r="M442" s="143" t="s">
        <v>1</v>
      </c>
      <c r="N442" s="144" t="s">
        <v>38</v>
      </c>
      <c r="P442" s="145">
        <f>O442*H442</f>
        <v>0</v>
      </c>
      <c r="Q442" s="145">
        <v>0</v>
      </c>
      <c r="R442" s="145">
        <f>Q442*H442</f>
        <v>0</v>
      </c>
      <c r="S442" s="145">
        <v>0</v>
      </c>
      <c r="T442" s="146">
        <f>S442*H442</f>
        <v>0</v>
      </c>
      <c r="AR442" s="147" t="s">
        <v>264</v>
      </c>
      <c r="AT442" s="147" t="s">
        <v>167</v>
      </c>
      <c r="AU442" s="147" t="s">
        <v>83</v>
      </c>
      <c r="AY442" s="17" t="s">
        <v>165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7" t="s">
        <v>81</v>
      </c>
      <c r="BK442" s="148">
        <f>ROUND(I442*H442,2)</f>
        <v>0</v>
      </c>
      <c r="BL442" s="17" t="s">
        <v>264</v>
      </c>
      <c r="BM442" s="147" t="s">
        <v>2015</v>
      </c>
    </row>
    <row r="443" spans="2:65" s="1" customFormat="1" ht="19.5" x14ac:dyDescent="0.2">
      <c r="B443" s="32"/>
      <c r="D443" s="149" t="s">
        <v>174</v>
      </c>
      <c r="F443" s="150" t="s">
        <v>2016</v>
      </c>
      <c r="I443" s="151"/>
      <c r="L443" s="32"/>
      <c r="M443" s="152"/>
      <c r="T443" s="56"/>
      <c r="AT443" s="17" t="s">
        <v>174</v>
      </c>
      <c r="AU443" s="17" t="s">
        <v>83</v>
      </c>
    </row>
    <row r="444" spans="2:65" s="15" customFormat="1" x14ac:dyDescent="0.2">
      <c r="B444" s="184"/>
      <c r="D444" s="149" t="s">
        <v>176</v>
      </c>
      <c r="E444" s="185" t="s">
        <v>1</v>
      </c>
      <c r="F444" s="186" t="s">
        <v>2017</v>
      </c>
      <c r="H444" s="185" t="s">
        <v>1</v>
      </c>
      <c r="I444" s="187"/>
      <c r="L444" s="184"/>
      <c r="M444" s="188"/>
      <c r="T444" s="189"/>
      <c r="AT444" s="185" t="s">
        <v>176</v>
      </c>
      <c r="AU444" s="185" t="s">
        <v>83</v>
      </c>
      <c r="AV444" s="15" t="s">
        <v>81</v>
      </c>
      <c r="AW444" s="15" t="s">
        <v>30</v>
      </c>
      <c r="AX444" s="15" t="s">
        <v>73</v>
      </c>
      <c r="AY444" s="185" t="s">
        <v>165</v>
      </c>
    </row>
    <row r="445" spans="2:65" s="15" customFormat="1" x14ac:dyDescent="0.2">
      <c r="B445" s="184"/>
      <c r="D445" s="149" t="s">
        <v>176</v>
      </c>
      <c r="E445" s="185" t="s">
        <v>1</v>
      </c>
      <c r="F445" s="186" t="s">
        <v>1684</v>
      </c>
      <c r="H445" s="185" t="s">
        <v>1</v>
      </c>
      <c r="I445" s="187"/>
      <c r="L445" s="184"/>
      <c r="M445" s="188"/>
      <c r="T445" s="189"/>
      <c r="AT445" s="185" t="s">
        <v>176</v>
      </c>
      <c r="AU445" s="185" t="s">
        <v>83</v>
      </c>
      <c r="AV445" s="15" t="s">
        <v>81</v>
      </c>
      <c r="AW445" s="15" t="s">
        <v>30</v>
      </c>
      <c r="AX445" s="15" t="s">
        <v>73</v>
      </c>
      <c r="AY445" s="185" t="s">
        <v>165</v>
      </c>
    </row>
    <row r="446" spans="2:65" s="12" customFormat="1" x14ac:dyDescent="0.2">
      <c r="B446" s="153"/>
      <c r="D446" s="149" t="s">
        <v>176</v>
      </c>
      <c r="E446" s="154" t="s">
        <v>1</v>
      </c>
      <c r="F446" s="155" t="s">
        <v>2018</v>
      </c>
      <c r="H446" s="156">
        <v>86.45</v>
      </c>
      <c r="I446" s="157"/>
      <c r="L446" s="153"/>
      <c r="M446" s="158"/>
      <c r="T446" s="159"/>
      <c r="AT446" s="154" t="s">
        <v>176</v>
      </c>
      <c r="AU446" s="154" t="s">
        <v>83</v>
      </c>
      <c r="AV446" s="12" t="s">
        <v>83</v>
      </c>
      <c r="AW446" s="12" t="s">
        <v>30</v>
      </c>
      <c r="AX446" s="12" t="s">
        <v>81</v>
      </c>
      <c r="AY446" s="154" t="s">
        <v>165</v>
      </c>
    </row>
    <row r="447" spans="2:65" s="1" customFormat="1" ht="24.2" customHeight="1" x14ac:dyDescent="0.2">
      <c r="B447" s="32"/>
      <c r="C447" s="136" t="s">
        <v>1662</v>
      </c>
      <c r="D447" s="136" t="s">
        <v>167</v>
      </c>
      <c r="E447" s="137" t="s">
        <v>2019</v>
      </c>
      <c r="F447" s="138" t="s">
        <v>2020</v>
      </c>
      <c r="G447" s="139" t="s">
        <v>192</v>
      </c>
      <c r="H447" s="140">
        <v>11.55</v>
      </c>
      <c r="I447" s="141"/>
      <c r="J447" s="142">
        <f>ROUND(I447*H447,2)</f>
        <v>0</v>
      </c>
      <c r="K447" s="138" t="s">
        <v>1254</v>
      </c>
      <c r="L447" s="32"/>
      <c r="M447" s="143" t="s">
        <v>1</v>
      </c>
      <c r="N447" s="144" t="s">
        <v>38</v>
      </c>
      <c r="P447" s="145">
        <f>O447*H447</f>
        <v>0</v>
      </c>
      <c r="Q447" s="145">
        <v>0</v>
      </c>
      <c r="R447" s="145">
        <f>Q447*H447</f>
        <v>0</v>
      </c>
      <c r="S447" s="145">
        <v>0</v>
      </c>
      <c r="T447" s="146">
        <f>S447*H447</f>
        <v>0</v>
      </c>
      <c r="AR447" s="147" t="s">
        <v>264</v>
      </c>
      <c r="AT447" s="147" t="s">
        <v>167</v>
      </c>
      <c r="AU447" s="147" t="s">
        <v>83</v>
      </c>
      <c r="AY447" s="17" t="s">
        <v>165</v>
      </c>
      <c r="BE447" s="148">
        <f>IF(N447="základní",J447,0)</f>
        <v>0</v>
      </c>
      <c r="BF447" s="148">
        <f>IF(N447="snížená",J447,0)</f>
        <v>0</v>
      </c>
      <c r="BG447" s="148">
        <f>IF(N447="zákl. přenesená",J447,0)</f>
        <v>0</v>
      </c>
      <c r="BH447" s="148">
        <f>IF(N447="sníž. přenesená",J447,0)</f>
        <v>0</v>
      </c>
      <c r="BI447" s="148">
        <f>IF(N447="nulová",J447,0)</f>
        <v>0</v>
      </c>
      <c r="BJ447" s="17" t="s">
        <v>81</v>
      </c>
      <c r="BK447" s="148">
        <f>ROUND(I447*H447,2)</f>
        <v>0</v>
      </c>
      <c r="BL447" s="17" t="s">
        <v>264</v>
      </c>
      <c r="BM447" s="147" t="s">
        <v>2021</v>
      </c>
    </row>
    <row r="448" spans="2:65" s="1" customFormat="1" ht="19.5" x14ac:dyDescent="0.2">
      <c r="B448" s="32"/>
      <c r="D448" s="149" t="s">
        <v>174</v>
      </c>
      <c r="F448" s="150" t="s">
        <v>2022</v>
      </c>
      <c r="I448" s="151"/>
      <c r="L448" s="32"/>
      <c r="M448" s="152"/>
      <c r="T448" s="56"/>
      <c r="AT448" s="17" t="s">
        <v>174</v>
      </c>
      <c r="AU448" s="17" t="s">
        <v>83</v>
      </c>
    </row>
    <row r="449" spans="2:65" s="15" customFormat="1" x14ac:dyDescent="0.2">
      <c r="B449" s="184"/>
      <c r="D449" s="149" t="s">
        <v>176</v>
      </c>
      <c r="E449" s="185" t="s">
        <v>1</v>
      </c>
      <c r="F449" s="186" t="s">
        <v>2017</v>
      </c>
      <c r="H449" s="185" t="s">
        <v>1</v>
      </c>
      <c r="I449" s="187"/>
      <c r="L449" s="184"/>
      <c r="M449" s="188"/>
      <c r="T449" s="189"/>
      <c r="AT449" s="185" t="s">
        <v>176</v>
      </c>
      <c r="AU449" s="185" t="s">
        <v>83</v>
      </c>
      <c r="AV449" s="15" t="s">
        <v>81</v>
      </c>
      <c r="AW449" s="15" t="s">
        <v>30</v>
      </c>
      <c r="AX449" s="15" t="s">
        <v>73</v>
      </c>
      <c r="AY449" s="185" t="s">
        <v>165</v>
      </c>
    </row>
    <row r="450" spans="2:65" s="15" customFormat="1" x14ac:dyDescent="0.2">
      <c r="B450" s="184"/>
      <c r="D450" s="149" t="s">
        <v>176</v>
      </c>
      <c r="E450" s="185" t="s">
        <v>1</v>
      </c>
      <c r="F450" s="186" t="s">
        <v>1686</v>
      </c>
      <c r="H450" s="185" t="s">
        <v>1</v>
      </c>
      <c r="I450" s="187"/>
      <c r="L450" s="184"/>
      <c r="M450" s="188"/>
      <c r="T450" s="189"/>
      <c r="AT450" s="185" t="s">
        <v>176</v>
      </c>
      <c r="AU450" s="185" t="s">
        <v>83</v>
      </c>
      <c r="AV450" s="15" t="s">
        <v>81</v>
      </c>
      <c r="AW450" s="15" t="s">
        <v>30</v>
      </c>
      <c r="AX450" s="15" t="s">
        <v>73</v>
      </c>
      <c r="AY450" s="185" t="s">
        <v>165</v>
      </c>
    </row>
    <row r="451" spans="2:65" s="12" customFormat="1" x14ac:dyDescent="0.2">
      <c r="B451" s="153"/>
      <c r="D451" s="149" t="s">
        <v>176</v>
      </c>
      <c r="E451" s="154" t="s">
        <v>1</v>
      </c>
      <c r="F451" s="155" t="s">
        <v>2023</v>
      </c>
      <c r="H451" s="156">
        <v>11.55</v>
      </c>
      <c r="I451" s="157"/>
      <c r="L451" s="153"/>
      <c r="M451" s="158"/>
      <c r="T451" s="159"/>
      <c r="AT451" s="154" t="s">
        <v>176</v>
      </c>
      <c r="AU451" s="154" t="s">
        <v>83</v>
      </c>
      <c r="AV451" s="12" t="s">
        <v>83</v>
      </c>
      <c r="AW451" s="12" t="s">
        <v>30</v>
      </c>
      <c r="AX451" s="12" t="s">
        <v>81</v>
      </c>
      <c r="AY451" s="154" t="s">
        <v>165</v>
      </c>
    </row>
    <row r="452" spans="2:65" s="1" customFormat="1" ht="24.2" customHeight="1" x14ac:dyDescent="0.2">
      <c r="B452" s="32"/>
      <c r="C452" s="167" t="s">
        <v>1669</v>
      </c>
      <c r="D452" s="167" t="s">
        <v>205</v>
      </c>
      <c r="E452" s="168" t="s">
        <v>2024</v>
      </c>
      <c r="F452" s="169" t="s">
        <v>2025</v>
      </c>
      <c r="G452" s="170" t="s">
        <v>192</v>
      </c>
      <c r="H452" s="171">
        <v>112.7</v>
      </c>
      <c r="I452" s="172"/>
      <c r="J452" s="173">
        <f>ROUND(I452*H452,2)</f>
        <v>0</v>
      </c>
      <c r="K452" s="169" t="s">
        <v>1254</v>
      </c>
      <c r="L452" s="174"/>
      <c r="M452" s="175" t="s">
        <v>1</v>
      </c>
      <c r="N452" s="176" t="s">
        <v>38</v>
      </c>
      <c r="P452" s="145">
        <f>O452*H452</f>
        <v>0</v>
      </c>
      <c r="Q452" s="145">
        <v>1.6999999999999999E-3</v>
      </c>
      <c r="R452" s="145">
        <f>Q452*H452</f>
        <v>0.19158999999999998</v>
      </c>
      <c r="S452" s="145">
        <v>0</v>
      </c>
      <c r="T452" s="146">
        <f>S452*H452</f>
        <v>0</v>
      </c>
      <c r="AR452" s="147" t="s">
        <v>382</v>
      </c>
      <c r="AT452" s="147" t="s">
        <v>205</v>
      </c>
      <c r="AU452" s="147" t="s">
        <v>83</v>
      </c>
      <c r="AY452" s="17" t="s">
        <v>165</v>
      </c>
      <c r="BE452" s="148">
        <f>IF(N452="základní",J452,0)</f>
        <v>0</v>
      </c>
      <c r="BF452" s="148">
        <f>IF(N452="snížená",J452,0)</f>
        <v>0</v>
      </c>
      <c r="BG452" s="148">
        <f>IF(N452="zákl. přenesená",J452,0)</f>
        <v>0</v>
      </c>
      <c r="BH452" s="148">
        <f>IF(N452="sníž. přenesená",J452,0)</f>
        <v>0</v>
      </c>
      <c r="BI452" s="148">
        <f>IF(N452="nulová",J452,0)</f>
        <v>0</v>
      </c>
      <c r="BJ452" s="17" t="s">
        <v>81</v>
      </c>
      <c r="BK452" s="148">
        <f>ROUND(I452*H452,2)</f>
        <v>0</v>
      </c>
      <c r="BL452" s="17" t="s">
        <v>264</v>
      </c>
      <c r="BM452" s="147" t="s">
        <v>2026</v>
      </c>
    </row>
    <row r="453" spans="2:65" s="1" customFormat="1" x14ac:dyDescent="0.2">
      <c r="B453" s="32"/>
      <c r="D453" s="149" t="s">
        <v>174</v>
      </c>
      <c r="F453" s="150" t="s">
        <v>2025</v>
      </c>
      <c r="I453" s="151"/>
      <c r="L453" s="32"/>
      <c r="M453" s="152"/>
      <c r="T453" s="56"/>
      <c r="AT453" s="17" t="s">
        <v>174</v>
      </c>
      <c r="AU453" s="17" t="s">
        <v>83</v>
      </c>
    </row>
    <row r="454" spans="2:65" s="15" customFormat="1" x14ac:dyDescent="0.2">
      <c r="B454" s="184"/>
      <c r="D454" s="149" t="s">
        <v>176</v>
      </c>
      <c r="E454" s="185" t="s">
        <v>1</v>
      </c>
      <c r="F454" s="186" t="s">
        <v>1684</v>
      </c>
      <c r="H454" s="185" t="s">
        <v>1</v>
      </c>
      <c r="I454" s="187"/>
      <c r="L454" s="184"/>
      <c r="M454" s="188"/>
      <c r="T454" s="189"/>
      <c r="AT454" s="185" t="s">
        <v>176</v>
      </c>
      <c r="AU454" s="185" t="s">
        <v>83</v>
      </c>
      <c r="AV454" s="15" t="s">
        <v>81</v>
      </c>
      <c r="AW454" s="15" t="s">
        <v>30</v>
      </c>
      <c r="AX454" s="15" t="s">
        <v>73</v>
      </c>
      <c r="AY454" s="185" t="s">
        <v>165</v>
      </c>
    </row>
    <row r="455" spans="2:65" s="12" customFormat="1" x14ac:dyDescent="0.2">
      <c r="B455" s="153"/>
      <c r="D455" s="149" t="s">
        <v>176</v>
      </c>
      <c r="E455" s="154" t="s">
        <v>1</v>
      </c>
      <c r="F455" s="155" t="s">
        <v>2027</v>
      </c>
      <c r="H455" s="156">
        <v>86.45</v>
      </c>
      <c r="I455" s="157"/>
      <c r="L455" s="153"/>
      <c r="M455" s="158"/>
      <c r="T455" s="159"/>
      <c r="AT455" s="154" t="s">
        <v>176</v>
      </c>
      <c r="AU455" s="154" t="s">
        <v>83</v>
      </c>
      <c r="AV455" s="12" t="s">
        <v>83</v>
      </c>
      <c r="AW455" s="12" t="s">
        <v>30</v>
      </c>
      <c r="AX455" s="12" t="s">
        <v>73</v>
      </c>
      <c r="AY455" s="154" t="s">
        <v>165</v>
      </c>
    </row>
    <row r="456" spans="2:65" s="15" customFormat="1" x14ac:dyDescent="0.2">
      <c r="B456" s="184"/>
      <c r="D456" s="149" t="s">
        <v>176</v>
      </c>
      <c r="E456" s="185" t="s">
        <v>1</v>
      </c>
      <c r="F456" s="186" t="s">
        <v>1686</v>
      </c>
      <c r="H456" s="185" t="s">
        <v>1</v>
      </c>
      <c r="I456" s="187"/>
      <c r="L456" s="184"/>
      <c r="M456" s="188"/>
      <c r="T456" s="189"/>
      <c r="AT456" s="185" t="s">
        <v>176</v>
      </c>
      <c r="AU456" s="185" t="s">
        <v>83</v>
      </c>
      <c r="AV456" s="15" t="s">
        <v>81</v>
      </c>
      <c r="AW456" s="15" t="s">
        <v>30</v>
      </c>
      <c r="AX456" s="15" t="s">
        <v>73</v>
      </c>
      <c r="AY456" s="185" t="s">
        <v>165</v>
      </c>
    </row>
    <row r="457" spans="2:65" s="12" customFormat="1" x14ac:dyDescent="0.2">
      <c r="B457" s="153"/>
      <c r="D457" s="149" t="s">
        <v>176</v>
      </c>
      <c r="E457" s="154" t="s">
        <v>1</v>
      </c>
      <c r="F457" s="155" t="s">
        <v>2028</v>
      </c>
      <c r="H457" s="156">
        <v>11.55</v>
      </c>
      <c r="I457" s="157"/>
      <c r="L457" s="153"/>
      <c r="M457" s="158"/>
      <c r="T457" s="159"/>
      <c r="AT457" s="154" t="s">
        <v>176</v>
      </c>
      <c r="AU457" s="154" t="s">
        <v>83</v>
      </c>
      <c r="AV457" s="12" t="s">
        <v>83</v>
      </c>
      <c r="AW457" s="12" t="s">
        <v>30</v>
      </c>
      <c r="AX457" s="12" t="s">
        <v>73</v>
      </c>
      <c r="AY457" s="154" t="s">
        <v>165</v>
      </c>
    </row>
    <row r="458" spans="2:65" s="14" customFormat="1" x14ac:dyDescent="0.2">
      <c r="B458" s="177"/>
      <c r="D458" s="149" t="s">
        <v>176</v>
      </c>
      <c r="E458" s="178" t="s">
        <v>1</v>
      </c>
      <c r="F458" s="179" t="s">
        <v>241</v>
      </c>
      <c r="H458" s="180">
        <v>98</v>
      </c>
      <c r="I458" s="181"/>
      <c r="L458" s="177"/>
      <c r="M458" s="182"/>
      <c r="T458" s="183"/>
      <c r="AT458" s="178" t="s">
        <v>176</v>
      </c>
      <c r="AU458" s="178" t="s">
        <v>83</v>
      </c>
      <c r="AV458" s="14" t="s">
        <v>183</v>
      </c>
      <c r="AW458" s="14" t="s">
        <v>30</v>
      </c>
      <c r="AX458" s="14" t="s">
        <v>73</v>
      </c>
      <c r="AY458" s="178" t="s">
        <v>165</v>
      </c>
    </row>
    <row r="459" spans="2:65" s="15" customFormat="1" x14ac:dyDescent="0.2">
      <c r="B459" s="184"/>
      <c r="D459" s="149" t="s">
        <v>176</v>
      </c>
      <c r="E459" s="185" t="s">
        <v>1</v>
      </c>
      <c r="F459" s="186" t="s">
        <v>1718</v>
      </c>
      <c r="H459" s="185" t="s">
        <v>1</v>
      </c>
      <c r="I459" s="187"/>
      <c r="L459" s="184"/>
      <c r="M459" s="188"/>
      <c r="T459" s="189"/>
      <c r="AT459" s="185" t="s">
        <v>176</v>
      </c>
      <c r="AU459" s="185" t="s">
        <v>83</v>
      </c>
      <c r="AV459" s="15" t="s">
        <v>81</v>
      </c>
      <c r="AW459" s="15" t="s">
        <v>30</v>
      </c>
      <c r="AX459" s="15" t="s">
        <v>73</v>
      </c>
      <c r="AY459" s="185" t="s">
        <v>165</v>
      </c>
    </row>
    <row r="460" spans="2:65" s="12" customFormat="1" x14ac:dyDescent="0.2">
      <c r="B460" s="153"/>
      <c r="D460" s="149" t="s">
        <v>176</v>
      </c>
      <c r="E460" s="154" t="s">
        <v>1</v>
      </c>
      <c r="F460" s="155" t="s">
        <v>2029</v>
      </c>
      <c r="H460" s="156">
        <v>112.7</v>
      </c>
      <c r="I460" s="157"/>
      <c r="L460" s="153"/>
      <c r="M460" s="158"/>
      <c r="T460" s="159"/>
      <c r="AT460" s="154" t="s">
        <v>176</v>
      </c>
      <c r="AU460" s="154" t="s">
        <v>83</v>
      </c>
      <c r="AV460" s="12" t="s">
        <v>83</v>
      </c>
      <c r="AW460" s="12" t="s">
        <v>30</v>
      </c>
      <c r="AX460" s="12" t="s">
        <v>81</v>
      </c>
      <c r="AY460" s="154" t="s">
        <v>165</v>
      </c>
    </row>
    <row r="461" spans="2:65" s="1" customFormat="1" ht="24.2" customHeight="1" x14ac:dyDescent="0.2">
      <c r="B461" s="32"/>
      <c r="C461" s="136" t="s">
        <v>1678</v>
      </c>
      <c r="D461" s="136" t="s">
        <v>167</v>
      </c>
      <c r="E461" s="137" t="s">
        <v>2030</v>
      </c>
      <c r="F461" s="138" t="s">
        <v>2031</v>
      </c>
      <c r="G461" s="139" t="s">
        <v>192</v>
      </c>
      <c r="H461" s="140">
        <v>86.45</v>
      </c>
      <c r="I461" s="141"/>
      <c r="J461" s="142">
        <f>ROUND(I461*H461,2)</f>
        <v>0</v>
      </c>
      <c r="K461" s="138" t="s">
        <v>1254</v>
      </c>
      <c r="L461" s="32"/>
      <c r="M461" s="143" t="s">
        <v>1</v>
      </c>
      <c r="N461" s="144" t="s">
        <v>38</v>
      </c>
      <c r="P461" s="145">
        <f>O461*H461</f>
        <v>0</v>
      </c>
      <c r="Q461" s="145">
        <v>0</v>
      </c>
      <c r="R461" s="145">
        <f>Q461*H461</f>
        <v>0</v>
      </c>
      <c r="S461" s="145">
        <v>0</v>
      </c>
      <c r="T461" s="146">
        <f>S461*H461</f>
        <v>0</v>
      </c>
      <c r="AR461" s="147" t="s">
        <v>264</v>
      </c>
      <c r="AT461" s="147" t="s">
        <v>167</v>
      </c>
      <c r="AU461" s="147" t="s">
        <v>83</v>
      </c>
      <c r="AY461" s="17" t="s">
        <v>165</v>
      </c>
      <c r="BE461" s="148">
        <f>IF(N461="základní",J461,0)</f>
        <v>0</v>
      </c>
      <c r="BF461" s="148">
        <f>IF(N461="snížená",J461,0)</f>
        <v>0</v>
      </c>
      <c r="BG461" s="148">
        <f>IF(N461="zákl. přenesená",J461,0)</f>
        <v>0</v>
      </c>
      <c r="BH461" s="148">
        <f>IF(N461="sníž. přenesená",J461,0)</f>
        <v>0</v>
      </c>
      <c r="BI461" s="148">
        <f>IF(N461="nulová",J461,0)</f>
        <v>0</v>
      </c>
      <c r="BJ461" s="17" t="s">
        <v>81</v>
      </c>
      <c r="BK461" s="148">
        <f>ROUND(I461*H461,2)</f>
        <v>0</v>
      </c>
      <c r="BL461" s="17" t="s">
        <v>264</v>
      </c>
      <c r="BM461" s="147" t="s">
        <v>2032</v>
      </c>
    </row>
    <row r="462" spans="2:65" s="1" customFormat="1" ht="19.5" x14ac:dyDescent="0.2">
      <c r="B462" s="32"/>
      <c r="D462" s="149" t="s">
        <v>174</v>
      </c>
      <c r="F462" s="150" t="s">
        <v>2033</v>
      </c>
      <c r="I462" s="151"/>
      <c r="L462" s="32"/>
      <c r="M462" s="152"/>
      <c r="T462" s="56"/>
      <c r="AT462" s="17" t="s">
        <v>174</v>
      </c>
      <c r="AU462" s="17" t="s">
        <v>83</v>
      </c>
    </row>
    <row r="463" spans="2:65" s="15" customFormat="1" x14ac:dyDescent="0.2">
      <c r="B463" s="184"/>
      <c r="D463" s="149" t="s">
        <v>176</v>
      </c>
      <c r="E463" s="185" t="s">
        <v>1</v>
      </c>
      <c r="F463" s="186" t="s">
        <v>2034</v>
      </c>
      <c r="H463" s="185" t="s">
        <v>1</v>
      </c>
      <c r="I463" s="187"/>
      <c r="L463" s="184"/>
      <c r="M463" s="188"/>
      <c r="T463" s="189"/>
      <c r="AT463" s="185" t="s">
        <v>176</v>
      </c>
      <c r="AU463" s="185" t="s">
        <v>83</v>
      </c>
      <c r="AV463" s="15" t="s">
        <v>81</v>
      </c>
      <c r="AW463" s="15" t="s">
        <v>30</v>
      </c>
      <c r="AX463" s="15" t="s">
        <v>73</v>
      </c>
      <c r="AY463" s="185" t="s">
        <v>165</v>
      </c>
    </row>
    <row r="464" spans="2:65" s="15" customFormat="1" x14ac:dyDescent="0.2">
      <c r="B464" s="184"/>
      <c r="D464" s="149" t="s">
        <v>176</v>
      </c>
      <c r="E464" s="185" t="s">
        <v>1</v>
      </c>
      <c r="F464" s="186" t="s">
        <v>1684</v>
      </c>
      <c r="H464" s="185" t="s">
        <v>1</v>
      </c>
      <c r="I464" s="187"/>
      <c r="L464" s="184"/>
      <c r="M464" s="188"/>
      <c r="T464" s="189"/>
      <c r="AT464" s="185" t="s">
        <v>176</v>
      </c>
      <c r="AU464" s="185" t="s">
        <v>83</v>
      </c>
      <c r="AV464" s="15" t="s">
        <v>81</v>
      </c>
      <c r="AW464" s="15" t="s">
        <v>30</v>
      </c>
      <c r="AX464" s="15" t="s">
        <v>73</v>
      </c>
      <c r="AY464" s="185" t="s">
        <v>165</v>
      </c>
    </row>
    <row r="465" spans="2:65" s="12" customFormat="1" x14ac:dyDescent="0.2">
      <c r="B465" s="153"/>
      <c r="D465" s="149" t="s">
        <v>176</v>
      </c>
      <c r="E465" s="154" t="s">
        <v>1</v>
      </c>
      <c r="F465" s="155" t="s">
        <v>2018</v>
      </c>
      <c r="H465" s="156">
        <v>86.45</v>
      </c>
      <c r="I465" s="157"/>
      <c r="L465" s="153"/>
      <c r="M465" s="158"/>
      <c r="T465" s="159"/>
      <c r="AT465" s="154" t="s">
        <v>176</v>
      </c>
      <c r="AU465" s="154" t="s">
        <v>83</v>
      </c>
      <c r="AV465" s="12" t="s">
        <v>83</v>
      </c>
      <c r="AW465" s="12" t="s">
        <v>30</v>
      </c>
      <c r="AX465" s="12" t="s">
        <v>81</v>
      </c>
      <c r="AY465" s="154" t="s">
        <v>165</v>
      </c>
    </row>
    <row r="466" spans="2:65" s="1" customFormat="1" ht="24.2" customHeight="1" x14ac:dyDescent="0.2">
      <c r="B466" s="32"/>
      <c r="C466" s="136" t="s">
        <v>1688</v>
      </c>
      <c r="D466" s="136" t="s">
        <v>167</v>
      </c>
      <c r="E466" s="137" t="s">
        <v>2035</v>
      </c>
      <c r="F466" s="138" t="s">
        <v>2036</v>
      </c>
      <c r="G466" s="139" t="s">
        <v>192</v>
      </c>
      <c r="H466" s="140">
        <v>11.55</v>
      </c>
      <c r="I466" s="141"/>
      <c r="J466" s="142">
        <f>ROUND(I466*H466,2)</f>
        <v>0</v>
      </c>
      <c r="K466" s="138" t="s">
        <v>1254</v>
      </c>
      <c r="L466" s="32"/>
      <c r="M466" s="143" t="s">
        <v>1</v>
      </c>
      <c r="N466" s="144" t="s">
        <v>38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264</v>
      </c>
      <c r="AT466" s="147" t="s">
        <v>167</v>
      </c>
      <c r="AU466" s="147" t="s">
        <v>83</v>
      </c>
      <c r="AY466" s="17" t="s">
        <v>165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7" t="s">
        <v>81</v>
      </c>
      <c r="BK466" s="148">
        <f>ROUND(I466*H466,2)</f>
        <v>0</v>
      </c>
      <c r="BL466" s="17" t="s">
        <v>264</v>
      </c>
      <c r="BM466" s="147" t="s">
        <v>2037</v>
      </c>
    </row>
    <row r="467" spans="2:65" s="1" customFormat="1" ht="19.5" x14ac:dyDescent="0.2">
      <c r="B467" s="32"/>
      <c r="D467" s="149" t="s">
        <v>174</v>
      </c>
      <c r="F467" s="150" t="s">
        <v>2038</v>
      </c>
      <c r="I467" s="151"/>
      <c r="L467" s="32"/>
      <c r="M467" s="152"/>
      <c r="T467" s="56"/>
      <c r="AT467" s="17" t="s">
        <v>174</v>
      </c>
      <c r="AU467" s="17" t="s">
        <v>83</v>
      </c>
    </row>
    <row r="468" spans="2:65" s="15" customFormat="1" x14ac:dyDescent="0.2">
      <c r="B468" s="184"/>
      <c r="D468" s="149" t="s">
        <v>176</v>
      </c>
      <c r="E468" s="185" t="s">
        <v>1</v>
      </c>
      <c r="F468" s="186" t="s">
        <v>2034</v>
      </c>
      <c r="H468" s="185" t="s">
        <v>1</v>
      </c>
      <c r="I468" s="187"/>
      <c r="L468" s="184"/>
      <c r="M468" s="188"/>
      <c r="T468" s="189"/>
      <c r="AT468" s="185" t="s">
        <v>176</v>
      </c>
      <c r="AU468" s="185" t="s">
        <v>83</v>
      </c>
      <c r="AV468" s="15" t="s">
        <v>81</v>
      </c>
      <c r="AW468" s="15" t="s">
        <v>30</v>
      </c>
      <c r="AX468" s="15" t="s">
        <v>73</v>
      </c>
      <c r="AY468" s="185" t="s">
        <v>165</v>
      </c>
    </row>
    <row r="469" spans="2:65" s="15" customFormat="1" x14ac:dyDescent="0.2">
      <c r="B469" s="184"/>
      <c r="D469" s="149" t="s">
        <v>176</v>
      </c>
      <c r="E469" s="185" t="s">
        <v>1</v>
      </c>
      <c r="F469" s="186" t="s">
        <v>1686</v>
      </c>
      <c r="H469" s="185" t="s">
        <v>1</v>
      </c>
      <c r="I469" s="187"/>
      <c r="L469" s="184"/>
      <c r="M469" s="188"/>
      <c r="T469" s="189"/>
      <c r="AT469" s="185" t="s">
        <v>176</v>
      </c>
      <c r="AU469" s="185" t="s">
        <v>83</v>
      </c>
      <c r="AV469" s="15" t="s">
        <v>81</v>
      </c>
      <c r="AW469" s="15" t="s">
        <v>30</v>
      </c>
      <c r="AX469" s="15" t="s">
        <v>73</v>
      </c>
      <c r="AY469" s="185" t="s">
        <v>165</v>
      </c>
    </row>
    <row r="470" spans="2:65" s="12" customFormat="1" x14ac:dyDescent="0.2">
      <c r="B470" s="153"/>
      <c r="D470" s="149" t="s">
        <v>176</v>
      </c>
      <c r="E470" s="154" t="s">
        <v>1</v>
      </c>
      <c r="F470" s="155" t="s">
        <v>2023</v>
      </c>
      <c r="H470" s="156">
        <v>11.55</v>
      </c>
      <c r="I470" s="157"/>
      <c r="L470" s="153"/>
      <c r="M470" s="158"/>
      <c r="T470" s="159"/>
      <c r="AT470" s="154" t="s">
        <v>176</v>
      </c>
      <c r="AU470" s="154" t="s">
        <v>83</v>
      </c>
      <c r="AV470" s="12" t="s">
        <v>83</v>
      </c>
      <c r="AW470" s="12" t="s">
        <v>30</v>
      </c>
      <c r="AX470" s="12" t="s">
        <v>81</v>
      </c>
      <c r="AY470" s="154" t="s">
        <v>165</v>
      </c>
    </row>
    <row r="471" spans="2:65" s="1" customFormat="1" ht="24.2" customHeight="1" x14ac:dyDescent="0.2">
      <c r="B471" s="32"/>
      <c r="C471" s="167" t="s">
        <v>1693</v>
      </c>
      <c r="D471" s="167" t="s">
        <v>205</v>
      </c>
      <c r="E471" s="168" t="s">
        <v>2039</v>
      </c>
      <c r="F471" s="169" t="s">
        <v>2040</v>
      </c>
      <c r="G471" s="170" t="s">
        <v>192</v>
      </c>
      <c r="H471" s="171">
        <v>112.7</v>
      </c>
      <c r="I471" s="172"/>
      <c r="J471" s="173">
        <f>ROUND(I471*H471,2)</f>
        <v>0</v>
      </c>
      <c r="K471" s="169" t="s">
        <v>1254</v>
      </c>
      <c r="L471" s="174"/>
      <c r="M471" s="175" t="s">
        <v>1</v>
      </c>
      <c r="N471" s="176" t="s">
        <v>38</v>
      </c>
      <c r="P471" s="145">
        <f>O471*H471</f>
        <v>0</v>
      </c>
      <c r="Q471" s="145">
        <v>2.9999999999999997E-4</v>
      </c>
      <c r="R471" s="145">
        <f>Q471*H471</f>
        <v>3.381E-2</v>
      </c>
      <c r="S471" s="145">
        <v>0</v>
      </c>
      <c r="T471" s="146">
        <f>S471*H471</f>
        <v>0</v>
      </c>
      <c r="AR471" s="147" t="s">
        <v>382</v>
      </c>
      <c r="AT471" s="147" t="s">
        <v>205</v>
      </c>
      <c r="AU471" s="147" t="s">
        <v>83</v>
      </c>
      <c r="AY471" s="17" t="s">
        <v>165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7" t="s">
        <v>81</v>
      </c>
      <c r="BK471" s="148">
        <f>ROUND(I471*H471,2)</f>
        <v>0</v>
      </c>
      <c r="BL471" s="17" t="s">
        <v>264</v>
      </c>
      <c r="BM471" s="147" t="s">
        <v>2041</v>
      </c>
    </row>
    <row r="472" spans="2:65" s="1" customFormat="1" ht="19.5" x14ac:dyDescent="0.2">
      <c r="B472" s="32"/>
      <c r="D472" s="149" t="s">
        <v>174</v>
      </c>
      <c r="F472" s="150" t="s">
        <v>2040</v>
      </c>
      <c r="I472" s="151"/>
      <c r="L472" s="32"/>
      <c r="M472" s="152"/>
      <c r="T472" s="56"/>
      <c r="AT472" s="17" t="s">
        <v>174</v>
      </c>
      <c r="AU472" s="17" t="s">
        <v>83</v>
      </c>
    </row>
    <row r="473" spans="2:65" s="15" customFormat="1" x14ac:dyDescent="0.2">
      <c r="B473" s="184"/>
      <c r="D473" s="149" t="s">
        <v>176</v>
      </c>
      <c r="E473" s="185" t="s">
        <v>1</v>
      </c>
      <c r="F473" s="186" t="s">
        <v>1684</v>
      </c>
      <c r="H473" s="185" t="s">
        <v>1</v>
      </c>
      <c r="I473" s="187"/>
      <c r="L473" s="184"/>
      <c r="M473" s="188"/>
      <c r="T473" s="189"/>
      <c r="AT473" s="185" t="s">
        <v>176</v>
      </c>
      <c r="AU473" s="185" t="s">
        <v>83</v>
      </c>
      <c r="AV473" s="15" t="s">
        <v>81</v>
      </c>
      <c r="AW473" s="15" t="s">
        <v>30</v>
      </c>
      <c r="AX473" s="15" t="s">
        <v>73</v>
      </c>
      <c r="AY473" s="185" t="s">
        <v>165</v>
      </c>
    </row>
    <row r="474" spans="2:65" s="12" customFormat="1" x14ac:dyDescent="0.2">
      <c r="B474" s="153"/>
      <c r="D474" s="149" t="s">
        <v>176</v>
      </c>
      <c r="E474" s="154" t="s">
        <v>1</v>
      </c>
      <c r="F474" s="155" t="s">
        <v>2027</v>
      </c>
      <c r="H474" s="156">
        <v>86.45</v>
      </c>
      <c r="I474" s="157"/>
      <c r="L474" s="153"/>
      <c r="M474" s="158"/>
      <c r="T474" s="159"/>
      <c r="AT474" s="154" t="s">
        <v>176</v>
      </c>
      <c r="AU474" s="154" t="s">
        <v>83</v>
      </c>
      <c r="AV474" s="12" t="s">
        <v>83</v>
      </c>
      <c r="AW474" s="12" t="s">
        <v>30</v>
      </c>
      <c r="AX474" s="12" t="s">
        <v>73</v>
      </c>
      <c r="AY474" s="154" t="s">
        <v>165</v>
      </c>
    </row>
    <row r="475" spans="2:65" s="15" customFormat="1" x14ac:dyDescent="0.2">
      <c r="B475" s="184"/>
      <c r="D475" s="149" t="s">
        <v>176</v>
      </c>
      <c r="E475" s="185" t="s">
        <v>1</v>
      </c>
      <c r="F475" s="186" t="s">
        <v>1686</v>
      </c>
      <c r="H475" s="185" t="s">
        <v>1</v>
      </c>
      <c r="I475" s="187"/>
      <c r="L475" s="184"/>
      <c r="M475" s="188"/>
      <c r="T475" s="189"/>
      <c r="AT475" s="185" t="s">
        <v>176</v>
      </c>
      <c r="AU475" s="185" t="s">
        <v>83</v>
      </c>
      <c r="AV475" s="15" t="s">
        <v>81</v>
      </c>
      <c r="AW475" s="15" t="s">
        <v>30</v>
      </c>
      <c r="AX475" s="15" t="s">
        <v>73</v>
      </c>
      <c r="AY475" s="185" t="s">
        <v>165</v>
      </c>
    </row>
    <row r="476" spans="2:65" s="12" customFormat="1" x14ac:dyDescent="0.2">
      <c r="B476" s="153"/>
      <c r="D476" s="149" t="s">
        <v>176</v>
      </c>
      <c r="E476" s="154" t="s">
        <v>1</v>
      </c>
      <c r="F476" s="155" t="s">
        <v>2028</v>
      </c>
      <c r="H476" s="156">
        <v>11.55</v>
      </c>
      <c r="I476" s="157"/>
      <c r="L476" s="153"/>
      <c r="M476" s="158"/>
      <c r="T476" s="159"/>
      <c r="AT476" s="154" t="s">
        <v>176</v>
      </c>
      <c r="AU476" s="154" t="s">
        <v>83</v>
      </c>
      <c r="AV476" s="12" t="s">
        <v>83</v>
      </c>
      <c r="AW476" s="12" t="s">
        <v>30</v>
      </c>
      <c r="AX476" s="12" t="s">
        <v>73</v>
      </c>
      <c r="AY476" s="154" t="s">
        <v>165</v>
      </c>
    </row>
    <row r="477" spans="2:65" s="14" customFormat="1" x14ac:dyDescent="0.2">
      <c r="B477" s="177"/>
      <c r="D477" s="149" t="s">
        <v>176</v>
      </c>
      <c r="E477" s="178" t="s">
        <v>1</v>
      </c>
      <c r="F477" s="179" t="s">
        <v>241</v>
      </c>
      <c r="H477" s="180">
        <v>98</v>
      </c>
      <c r="I477" s="181"/>
      <c r="L477" s="177"/>
      <c r="M477" s="182"/>
      <c r="T477" s="183"/>
      <c r="AT477" s="178" t="s">
        <v>176</v>
      </c>
      <c r="AU477" s="178" t="s">
        <v>83</v>
      </c>
      <c r="AV477" s="14" t="s">
        <v>183</v>
      </c>
      <c r="AW477" s="14" t="s">
        <v>30</v>
      </c>
      <c r="AX477" s="14" t="s">
        <v>73</v>
      </c>
      <c r="AY477" s="178" t="s">
        <v>165</v>
      </c>
    </row>
    <row r="478" spans="2:65" s="15" customFormat="1" x14ac:dyDescent="0.2">
      <c r="B478" s="184"/>
      <c r="D478" s="149" t="s">
        <v>176</v>
      </c>
      <c r="E478" s="185" t="s">
        <v>1</v>
      </c>
      <c r="F478" s="186" t="s">
        <v>1718</v>
      </c>
      <c r="H478" s="185" t="s">
        <v>1</v>
      </c>
      <c r="I478" s="187"/>
      <c r="L478" s="184"/>
      <c r="M478" s="188"/>
      <c r="T478" s="189"/>
      <c r="AT478" s="185" t="s">
        <v>176</v>
      </c>
      <c r="AU478" s="185" t="s">
        <v>83</v>
      </c>
      <c r="AV478" s="15" t="s">
        <v>81</v>
      </c>
      <c r="AW478" s="15" t="s">
        <v>30</v>
      </c>
      <c r="AX478" s="15" t="s">
        <v>73</v>
      </c>
      <c r="AY478" s="185" t="s">
        <v>165</v>
      </c>
    </row>
    <row r="479" spans="2:65" s="12" customFormat="1" x14ac:dyDescent="0.2">
      <c r="B479" s="153"/>
      <c r="D479" s="149" t="s">
        <v>176</v>
      </c>
      <c r="E479" s="154" t="s">
        <v>1</v>
      </c>
      <c r="F479" s="155" t="s">
        <v>2029</v>
      </c>
      <c r="H479" s="156">
        <v>112.7</v>
      </c>
      <c r="I479" s="157"/>
      <c r="L479" s="153"/>
      <c r="M479" s="158"/>
      <c r="T479" s="159"/>
      <c r="AT479" s="154" t="s">
        <v>176</v>
      </c>
      <c r="AU479" s="154" t="s">
        <v>83</v>
      </c>
      <c r="AV479" s="12" t="s">
        <v>83</v>
      </c>
      <c r="AW479" s="12" t="s">
        <v>30</v>
      </c>
      <c r="AX479" s="12" t="s">
        <v>81</v>
      </c>
      <c r="AY479" s="154" t="s">
        <v>165</v>
      </c>
    </row>
    <row r="480" spans="2:65" s="1" customFormat="1" ht="21.75" customHeight="1" x14ac:dyDescent="0.2">
      <c r="B480" s="32"/>
      <c r="C480" s="136" t="s">
        <v>1281</v>
      </c>
      <c r="D480" s="136" t="s">
        <v>167</v>
      </c>
      <c r="E480" s="137" t="s">
        <v>1721</v>
      </c>
      <c r="F480" s="138" t="s">
        <v>1722</v>
      </c>
      <c r="G480" s="139" t="s">
        <v>303</v>
      </c>
      <c r="H480" s="140">
        <v>22</v>
      </c>
      <c r="I480" s="141"/>
      <c r="J480" s="142">
        <f>ROUND(I480*H480,2)</f>
        <v>0</v>
      </c>
      <c r="K480" s="138" t="s">
        <v>1254</v>
      </c>
      <c r="L480" s="32"/>
      <c r="M480" s="143" t="s">
        <v>1</v>
      </c>
      <c r="N480" s="144" t="s">
        <v>38</v>
      </c>
      <c r="P480" s="145">
        <f>O480*H480</f>
        <v>0</v>
      </c>
      <c r="Q480" s="145">
        <v>3.1E-4</v>
      </c>
      <c r="R480" s="145">
        <f>Q480*H480</f>
        <v>6.8199999999999997E-3</v>
      </c>
      <c r="S480" s="145">
        <v>0</v>
      </c>
      <c r="T480" s="146">
        <f>S480*H480</f>
        <v>0</v>
      </c>
      <c r="AR480" s="147" t="s">
        <v>264</v>
      </c>
      <c r="AT480" s="147" t="s">
        <v>167</v>
      </c>
      <c r="AU480" s="147" t="s">
        <v>83</v>
      </c>
      <c r="AY480" s="17" t="s">
        <v>165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7" t="s">
        <v>81</v>
      </c>
      <c r="BK480" s="148">
        <f>ROUND(I480*H480,2)</f>
        <v>0</v>
      </c>
      <c r="BL480" s="17" t="s">
        <v>264</v>
      </c>
      <c r="BM480" s="147" t="s">
        <v>2042</v>
      </c>
    </row>
    <row r="481" spans="2:65" s="1" customFormat="1" ht="19.5" x14ac:dyDescent="0.2">
      <c r="B481" s="32"/>
      <c r="D481" s="149" t="s">
        <v>174</v>
      </c>
      <c r="F481" s="150" t="s">
        <v>1724</v>
      </c>
      <c r="I481" s="151"/>
      <c r="L481" s="32"/>
      <c r="M481" s="152"/>
      <c r="T481" s="56"/>
      <c r="AT481" s="17" t="s">
        <v>174</v>
      </c>
      <c r="AU481" s="17" t="s">
        <v>83</v>
      </c>
    </row>
    <row r="482" spans="2:65" s="12" customFormat="1" x14ac:dyDescent="0.2">
      <c r="B482" s="153"/>
      <c r="D482" s="149" t="s">
        <v>176</v>
      </c>
      <c r="E482" s="154" t="s">
        <v>1</v>
      </c>
      <c r="F482" s="155" t="s">
        <v>1725</v>
      </c>
      <c r="H482" s="156">
        <v>22</v>
      </c>
      <c r="I482" s="157"/>
      <c r="L482" s="153"/>
      <c r="M482" s="158"/>
      <c r="T482" s="159"/>
      <c r="AT482" s="154" t="s">
        <v>176</v>
      </c>
      <c r="AU482" s="154" t="s">
        <v>83</v>
      </c>
      <c r="AV482" s="12" t="s">
        <v>83</v>
      </c>
      <c r="AW482" s="12" t="s">
        <v>30</v>
      </c>
      <c r="AX482" s="12" t="s">
        <v>81</v>
      </c>
      <c r="AY482" s="154" t="s">
        <v>165</v>
      </c>
    </row>
    <row r="483" spans="2:65" s="1" customFormat="1" ht="24.2" customHeight="1" x14ac:dyDescent="0.2">
      <c r="B483" s="32"/>
      <c r="C483" s="167" t="s">
        <v>1702</v>
      </c>
      <c r="D483" s="167" t="s">
        <v>205</v>
      </c>
      <c r="E483" s="168" t="s">
        <v>1727</v>
      </c>
      <c r="F483" s="169" t="s">
        <v>1728</v>
      </c>
      <c r="G483" s="170" t="s">
        <v>1729</v>
      </c>
      <c r="H483" s="171">
        <v>0.74</v>
      </c>
      <c r="I483" s="172"/>
      <c r="J483" s="173">
        <f>ROUND(I483*H483,2)</f>
        <v>0</v>
      </c>
      <c r="K483" s="169" t="s">
        <v>1</v>
      </c>
      <c r="L483" s="174"/>
      <c r="M483" s="175" t="s">
        <v>1</v>
      </c>
      <c r="N483" s="176" t="s">
        <v>38</v>
      </c>
      <c r="P483" s="145">
        <f>O483*H483</f>
        <v>0</v>
      </c>
      <c r="Q483" s="145">
        <v>6.4999999999999997E-4</v>
      </c>
      <c r="R483" s="145">
        <f>Q483*H483</f>
        <v>4.8099999999999998E-4</v>
      </c>
      <c r="S483" s="145">
        <v>0</v>
      </c>
      <c r="T483" s="146">
        <f>S483*H483</f>
        <v>0</v>
      </c>
      <c r="AR483" s="147" t="s">
        <v>382</v>
      </c>
      <c r="AT483" s="147" t="s">
        <v>205</v>
      </c>
      <c r="AU483" s="147" t="s">
        <v>83</v>
      </c>
      <c r="AY483" s="17" t="s">
        <v>165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7" t="s">
        <v>81</v>
      </c>
      <c r="BK483" s="148">
        <f>ROUND(I483*H483,2)</f>
        <v>0</v>
      </c>
      <c r="BL483" s="17" t="s">
        <v>264</v>
      </c>
      <c r="BM483" s="147" t="s">
        <v>2043</v>
      </c>
    </row>
    <row r="484" spans="2:65" s="1" customFormat="1" x14ac:dyDescent="0.2">
      <c r="B484" s="32"/>
      <c r="D484" s="149" t="s">
        <v>174</v>
      </c>
      <c r="F484" s="150" t="s">
        <v>1728</v>
      </c>
      <c r="I484" s="151"/>
      <c r="L484" s="32"/>
      <c r="M484" s="152"/>
      <c r="T484" s="56"/>
      <c r="AT484" s="17" t="s">
        <v>174</v>
      </c>
      <c r="AU484" s="17" t="s">
        <v>83</v>
      </c>
    </row>
    <row r="485" spans="2:65" s="15" customFormat="1" x14ac:dyDescent="0.2">
      <c r="B485" s="184"/>
      <c r="D485" s="149" t="s">
        <v>176</v>
      </c>
      <c r="E485" s="185" t="s">
        <v>1</v>
      </c>
      <c r="F485" s="186" t="s">
        <v>1731</v>
      </c>
      <c r="H485" s="185" t="s">
        <v>1</v>
      </c>
      <c r="I485" s="187"/>
      <c r="L485" s="184"/>
      <c r="M485" s="188"/>
      <c r="T485" s="189"/>
      <c r="AT485" s="185" t="s">
        <v>176</v>
      </c>
      <c r="AU485" s="185" t="s">
        <v>83</v>
      </c>
      <c r="AV485" s="15" t="s">
        <v>81</v>
      </c>
      <c r="AW485" s="15" t="s">
        <v>30</v>
      </c>
      <c r="AX485" s="15" t="s">
        <v>73</v>
      </c>
      <c r="AY485" s="185" t="s">
        <v>165</v>
      </c>
    </row>
    <row r="486" spans="2:65" s="12" customFormat="1" x14ac:dyDescent="0.2">
      <c r="B486" s="153"/>
      <c r="D486" s="149" t="s">
        <v>176</v>
      </c>
      <c r="E486" s="154" t="s">
        <v>1</v>
      </c>
      <c r="F486" s="155" t="s">
        <v>1732</v>
      </c>
      <c r="H486" s="156">
        <v>36.667000000000002</v>
      </c>
      <c r="I486" s="157"/>
      <c r="L486" s="153"/>
      <c r="M486" s="158"/>
      <c r="T486" s="159"/>
      <c r="AT486" s="154" t="s">
        <v>176</v>
      </c>
      <c r="AU486" s="154" t="s">
        <v>83</v>
      </c>
      <c r="AV486" s="12" t="s">
        <v>83</v>
      </c>
      <c r="AW486" s="12" t="s">
        <v>30</v>
      </c>
      <c r="AX486" s="12" t="s">
        <v>73</v>
      </c>
      <c r="AY486" s="154" t="s">
        <v>165</v>
      </c>
    </row>
    <row r="487" spans="2:65" s="12" customFormat="1" x14ac:dyDescent="0.2">
      <c r="B487" s="153"/>
      <c r="D487" s="149" t="s">
        <v>176</v>
      </c>
      <c r="E487" s="154" t="s">
        <v>1</v>
      </c>
      <c r="F487" s="155" t="s">
        <v>1733</v>
      </c>
      <c r="H487" s="156">
        <v>0.74</v>
      </c>
      <c r="I487" s="157"/>
      <c r="L487" s="153"/>
      <c r="M487" s="158"/>
      <c r="T487" s="159"/>
      <c r="AT487" s="154" t="s">
        <v>176</v>
      </c>
      <c r="AU487" s="154" t="s">
        <v>83</v>
      </c>
      <c r="AV487" s="12" t="s">
        <v>83</v>
      </c>
      <c r="AW487" s="12" t="s">
        <v>30</v>
      </c>
      <c r="AX487" s="12" t="s">
        <v>81</v>
      </c>
      <c r="AY487" s="154" t="s">
        <v>165</v>
      </c>
    </row>
    <row r="488" spans="2:65" s="1" customFormat="1" ht="16.5" customHeight="1" x14ac:dyDescent="0.2">
      <c r="B488" s="32"/>
      <c r="C488" s="167" t="s">
        <v>1708</v>
      </c>
      <c r="D488" s="167" t="s">
        <v>205</v>
      </c>
      <c r="E488" s="168" t="s">
        <v>1735</v>
      </c>
      <c r="F488" s="169" t="s">
        <v>1736</v>
      </c>
      <c r="G488" s="170" t="s">
        <v>303</v>
      </c>
      <c r="H488" s="171">
        <v>22</v>
      </c>
      <c r="I488" s="172"/>
      <c r="J488" s="173">
        <f>ROUND(I488*H488,2)</f>
        <v>0</v>
      </c>
      <c r="K488" s="169" t="s">
        <v>1</v>
      </c>
      <c r="L488" s="174"/>
      <c r="M488" s="175" t="s">
        <v>1</v>
      </c>
      <c r="N488" s="176" t="s">
        <v>38</v>
      </c>
      <c r="P488" s="145">
        <f>O488*H488</f>
        <v>0</v>
      </c>
      <c r="Q488" s="145">
        <v>5.0000000000000001E-4</v>
      </c>
      <c r="R488" s="145">
        <f>Q488*H488</f>
        <v>1.0999999999999999E-2</v>
      </c>
      <c r="S488" s="145">
        <v>0</v>
      </c>
      <c r="T488" s="146">
        <f>S488*H488</f>
        <v>0</v>
      </c>
      <c r="AR488" s="147" t="s">
        <v>382</v>
      </c>
      <c r="AT488" s="147" t="s">
        <v>205</v>
      </c>
      <c r="AU488" s="147" t="s">
        <v>83</v>
      </c>
      <c r="AY488" s="17" t="s">
        <v>165</v>
      </c>
      <c r="BE488" s="148">
        <f>IF(N488="základní",J488,0)</f>
        <v>0</v>
      </c>
      <c r="BF488" s="148">
        <f>IF(N488="snížená",J488,0)</f>
        <v>0</v>
      </c>
      <c r="BG488" s="148">
        <f>IF(N488="zákl. přenesená",J488,0)</f>
        <v>0</v>
      </c>
      <c r="BH488" s="148">
        <f>IF(N488="sníž. přenesená",J488,0)</f>
        <v>0</v>
      </c>
      <c r="BI488" s="148">
        <f>IF(N488="nulová",J488,0)</f>
        <v>0</v>
      </c>
      <c r="BJ488" s="17" t="s">
        <v>81</v>
      </c>
      <c r="BK488" s="148">
        <f>ROUND(I488*H488,2)</f>
        <v>0</v>
      </c>
      <c r="BL488" s="17" t="s">
        <v>264</v>
      </c>
      <c r="BM488" s="147" t="s">
        <v>2044</v>
      </c>
    </row>
    <row r="489" spans="2:65" s="1" customFormat="1" x14ac:dyDescent="0.2">
      <c r="B489" s="32"/>
      <c r="D489" s="149" t="s">
        <v>174</v>
      </c>
      <c r="F489" s="150" t="s">
        <v>1736</v>
      </c>
      <c r="I489" s="151"/>
      <c r="L489" s="32"/>
      <c r="M489" s="152"/>
      <c r="T489" s="56"/>
      <c r="AT489" s="17" t="s">
        <v>174</v>
      </c>
      <c r="AU489" s="17" t="s">
        <v>83</v>
      </c>
    </row>
    <row r="490" spans="2:65" s="1" customFormat="1" ht="24.2" customHeight="1" x14ac:dyDescent="0.2">
      <c r="B490" s="32"/>
      <c r="C490" s="136" t="s">
        <v>1714</v>
      </c>
      <c r="D490" s="136" t="s">
        <v>167</v>
      </c>
      <c r="E490" s="137" t="s">
        <v>2045</v>
      </c>
      <c r="F490" s="138" t="s">
        <v>2046</v>
      </c>
      <c r="G490" s="139" t="s">
        <v>192</v>
      </c>
      <c r="H490" s="140">
        <v>77.14</v>
      </c>
      <c r="I490" s="141"/>
      <c r="J490" s="142">
        <f>ROUND(I490*H490,2)</f>
        <v>0</v>
      </c>
      <c r="K490" s="138" t="s">
        <v>1254</v>
      </c>
      <c r="L490" s="32"/>
      <c r="M490" s="143" t="s">
        <v>1</v>
      </c>
      <c r="N490" s="144" t="s">
        <v>38</v>
      </c>
      <c r="P490" s="145">
        <f>O490*H490</f>
        <v>0</v>
      </c>
      <c r="Q490" s="145">
        <v>5.0000000000000002E-5</v>
      </c>
      <c r="R490" s="145">
        <f>Q490*H490</f>
        <v>3.8570000000000002E-3</v>
      </c>
      <c r="S490" s="145">
        <v>0</v>
      </c>
      <c r="T490" s="146">
        <f>S490*H490</f>
        <v>0</v>
      </c>
      <c r="AR490" s="147" t="s">
        <v>264</v>
      </c>
      <c r="AT490" s="147" t="s">
        <v>167</v>
      </c>
      <c r="AU490" s="147" t="s">
        <v>83</v>
      </c>
      <c r="AY490" s="17" t="s">
        <v>165</v>
      </c>
      <c r="BE490" s="148">
        <f>IF(N490="základní",J490,0)</f>
        <v>0</v>
      </c>
      <c r="BF490" s="148">
        <f>IF(N490="snížená",J490,0)</f>
        <v>0</v>
      </c>
      <c r="BG490" s="148">
        <f>IF(N490="zákl. přenesená",J490,0)</f>
        <v>0</v>
      </c>
      <c r="BH490" s="148">
        <f>IF(N490="sníž. přenesená",J490,0)</f>
        <v>0</v>
      </c>
      <c r="BI490" s="148">
        <f>IF(N490="nulová",J490,0)</f>
        <v>0</v>
      </c>
      <c r="BJ490" s="17" t="s">
        <v>81</v>
      </c>
      <c r="BK490" s="148">
        <f>ROUND(I490*H490,2)</f>
        <v>0</v>
      </c>
      <c r="BL490" s="17" t="s">
        <v>264</v>
      </c>
      <c r="BM490" s="147" t="s">
        <v>2047</v>
      </c>
    </row>
    <row r="491" spans="2:65" s="1" customFormat="1" ht="19.5" x14ac:dyDescent="0.2">
      <c r="B491" s="32"/>
      <c r="D491" s="149" t="s">
        <v>174</v>
      </c>
      <c r="F491" s="150" t="s">
        <v>2048</v>
      </c>
      <c r="I491" s="151"/>
      <c r="L491" s="32"/>
      <c r="M491" s="152"/>
      <c r="T491" s="56"/>
      <c r="AT491" s="17" t="s">
        <v>174</v>
      </c>
      <c r="AU491" s="17" t="s">
        <v>83</v>
      </c>
    </row>
    <row r="492" spans="2:65" s="1" customFormat="1" ht="21.75" customHeight="1" x14ac:dyDescent="0.2">
      <c r="B492" s="32"/>
      <c r="C492" s="167" t="s">
        <v>1720</v>
      </c>
      <c r="D492" s="167" t="s">
        <v>205</v>
      </c>
      <c r="E492" s="168" t="s">
        <v>1744</v>
      </c>
      <c r="F492" s="169" t="s">
        <v>1745</v>
      </c>
      <c r="G492" s="170" t="s">
        <v>192</v>
      </c>
      <c r="H492" s="171">
        <v>88.710999999999999</v>
      </c>
      <c r="I492" s="172"/>
      <c r="J492" s="173">
        <f>ROUND(I492*H492,2)</f>
        <v>0</v>
      </c>
      <c r="K492" s="169" t="s">
        <v>1254</v>
      </c>
      <c r="L492" s="174"/>
      <c r="M492" s="175" t="s">
        <v>1</v>
      </c>
      <c r="N492" s="176" t="s">
        <v>38</v>
      </c>
      <c r="P492" s="145">
        <f>O492*H492</f>
        <v>0</v>
      </c>
      <c r="Q492" s="145">
        <v>1.8E-3</v>
      </c>
      <c r="R492" s="145">
        <f>Q492*H492</f>
        <v>0.15967979999999998</v>
      </c>
      <c r="S492" s="145">
        <v>0</v>
      </c>
      <c r="T492" s="146">
        <f>S492*H492</f>
        <v>0</v>
      </c>
      <c r="AR492" s="147" t="s">
        <v>382</v>
      </c>
      <c r="AT492" s="147" t="s">
        <v>205</v>
      </c>
      <c r="AU492" s="147" t="s">
        <v>83</v>
      </c>
      <c r="AY492" s="17" t="s">
        <v>165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7" t="s">
        <v>81</v>
      </c>
      <c r="BK492" s="148">
        <f>ROUND(I492*H492,2)</f>
        <v>0</v>
      </c>
      <c r="BL492" s="17" t="s">
        <v>264</v>
      </c>
      <c r="BM492" s="147" t="s">
        <v>2049</v>
      </c>
    </row>
    <row r="493" spans="2:65" s="1" customFormat="1" x14ac:dyDescent="0.2">
      <c r="B493" s="32"/>
      <c r="D493" s="149" t="s">
        <v>174</v>
      </c>
      <c r="F493" s="150" t="s">
        <v>1745</v>
      </c>
      <c r="I493" s="151"/>
      <c r="L493" s="32"/>
      <c r="M493" s="152"/>
      <c r="T493" s="56"/>
      <c r="AT493" s="17" t="s">
        <v>174</v>
      </c>
      <c r="AU493" s="17" t="s">
        <v>83</v>
      </c>
    </row>
    <row r="494" spans="2:65" s="15" customFormat="1" x14ac:dyDescent="0.2">
      <c r="B494" s="184"/>
      <c r="D494" s="149" t="s">
        <v>176</v>
      </c>
      <c r="E494" s="185" t="s">
        <v>1</v>
      </c>
      <c r="F494" s="186" t="s">
        <v>1684</v>
      </c>
      <c r="H494" s="185" t="s">
        <v>1</v>
      </c>
      <c r="I494" s="187"/>
      <c r="L494" s="184"/>
      <c r="M494" s="188"/>
      <c r="T494" s="189"/>
      <c r="AT494" s="185" t="s">
        <v>176</v>
      </c>
      <c r="AU494" s="185" t="s">
        <v>83</v>
      </c>
      <c r="AV494" s="15" t="s">
        <v>81</v>
      </c>
      <c r="AW494" s="15" t="s">
        <v>30</v>
      </c>
      <c r="AX494" s="15" t="s">
        <v>73</v>
      </c>
      <c r="AY494" s="185" t="s">
        <v>165</v>
      </c>
    </row>
    <row r="495" spans="2:65" s="12" customFormat="1" x14ac:dyDescent="0.2">
      <c r="B495" s="153"/>
      <c r="D495" s="149" t="s">
        <v>176</v>
      </c>
      <c r="E495" s="154" t="s">
        <v>1</v>
      </c>
      <c r="F495" s="155" t="s">
        <v>2050</v>
      </c>
      <c r="H495" s="156">
        <v>77.14</v>
      </c>
      <c r="I495" s="157"/>
      <c r="L495" s="153"/>
      <c r="M495" s="158"/>
      <c r="T495" s="159"/>
      <c r="AT495" s="154" t="s">
        <v>176</v>
      </c>
      <c r="AU495" s="154" t="s">
        <v>83</v>
      </c>
      <c r="AV495" s="12" t="s">
        <v>83</v>
      </c>
      <c r="AW495" s="12" t="s">
        <v>30</v>
      </c>
      <c r="AX495" s="12" t="s">
        <v>73</v>
      </c>
      <c r="AY495" s="154" t="s">
        <v>165</v>
      </c>
    </row>
    <row r="496" spans="2:65" s="14" customFormat="1" x14ac:dyDescent="0.2">
      <c r="B496" s="177"/>
      <c r="D496" s="149" t="s">
        <v>176</v>
      </c>
      <c r="E496" s="178" t="s">
        <v>1</v>
      </c>
      <c r="F496" s="179" t="s">
        <v>241</v>
      </c>
      <c r="H496" s="180">
        <v>77.14</v>
      </c>
      <c r="I496" s="181"/>
      <c r="L496" s="177"/>
      <c r="M496" s="182"/>
      <c r="T496" s="183"/>
      <c r="AT496" s="178" t="s">
        <v>176</v>
      </c>
      <c r="AU496" s="178" t="s">
        <v>83</v>
      </c>
      <c r="AV496" s="14" t="s">
        <v>183</v>
      </c>
      <c r="AW496" s="14" t="s">
        <v>30</v>
      </c>
      <c r="AX496" s="14" t="s">
        <v>73</v>
      </c>
      <c r="AY496" s="178" t="s">
        <v>165</v>
      </c>
    </row>
    <row r="497" spans="2:65" s="15" customFormat="1" x14ac:dyDescent="0.2">
      <c r="B497" s="184"/>
      <c r="D497" s="149" t="s">
        <v>176</v>
      </c>
      <c r="E497" s="185" t="s">
        <v>1</v>
      </c>
      <c r="F497" s="186" t="s">
        <v>1718</v>
      </c>
      <c r="H497" s="185" t="s">
        <v>1</v>
      </c>
      <c r="I497" s="187"/>
      <c r="L497" s="184"/>
      <c r="M497" s="188"/>
      <c r="T497" s="189"/>
      <c r="AT497" s="185" t="s">
        <v>176</v>
      </c>
      <c r="AU497" s="185" t="s">
        <v>83</v>
      </c>
      <c r="AV497" s="15" t="s">
        <v>81</v>
      </c>
      <c r="AW497" s="15" t="s">
        <v>30</v>
      </c>
      <c r="AX497" s="15" t="s">
        <v>73</v>
      </c>
      <c r="AY497" s="185" t="s">
        <v>165</v>
      </c>
    </row>
    <row r="498" spans="2:65" s="12" customFormat="1" x14ac:dyDescent="0.2">
      <c r="B498" s="153"/>
      <c r="D498" s="149" t="s">
        <v>176</v>
      </c>
      <c r="E498" s="154" t="s">
        <v>1</v>
      </c>
      <c r="F498" s="155" t="s">
        <v>2051</v>
      </c>
      <c r="H498" s="156">
        <v>88.710999999999999</v>
      </c>
      <c r="I498" s="157"/>
      <c r="L498" s="153"/>
      <c r="M498" s="158"/>
      <c r="T498" s="159"/>
      <c r="AT498" s="154" t="s">
        <v>176</v>
      </c>
      <c r="AU498" s="154" t="s">
        <v>83</v>
      </c>
      <c r="AV498" s="12" t="s">
        <v>83</v>
      </c>
      <c r="AW498" s="12" t="s">
        <v>30</v>
      </c>
      <c r="AX498" s="12" t="s">
        <v>81</v>
      </c>
      <c r="AY498" s="154" t="s">
        <v>165</v>
      </c>
    </row>
    <row r="499" spans="2:65" s="1" customFormat="1" ht="24.2" customHeight="1" x14ac:dyDescent="0.2">
      <c r="B499" s="32"/>
      <c r="C499" s="136" t="s">
        <v>1726</v>
      </c>
      <c r="D499" s="136" t="s">
        <v>167</v>
      </c>
      <c r="E499" s="137" t="s">
        <v>1749</v>
      </c>
      <c r="F499" s="138" t="s">
        <v>1750</v>
      </c>
      <c r="G499" s="139" t="s">
        <v>192</v>
      </c>
      <c r="H499" s="140">
        <v>98</v>
      </c>
      <c r="I499" s="141"/>
      <c r="J499" s="142">
        <f>ROUND(I499*H499,2)</f>
        <v>0</v>
      </c>
      <c r="K499" s="138" t="s">
        <v>1254</v>
      </c>
      <c r="L499" s="32"/>
      <c r="M499" s="143" t="s">
        <v>1</v>
      </c>
      <c r="N499" s="144" t="s">
        <v>38</v>
      </c>
      <c r="P499" s="145">
        <f>O499*H499</f>
        <v>0</v>
      </c>
      <c r="Q499" s="145">
        <v>0</v>
      </c>
      <c r="R499" s="145">
        <f>Q499*H499</f>
        <v>0</v>
      </c>
      <c r="S499" s="145">
        <v>0</v>
      </c>
      <c r="T499" s="146">
        <f>S499*H499</f>
        <v>0</v>
      </c>
      <c r="AR499" s="147" t="s">
        <v>264</v>
      </c>
      <c r="AT499" s="147" t="s">
        <v>167</v>
      </c>
      <c r="AU499" s="147" t="s">
        <v>83</v>
      </c>
      <c r="AY499" s="17" t="s">
        <v>165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7" t="s">
        <v>81</v>
      </c>
      <c r="BK499" s="148">
        <f>ROUND(I499*H499,2)</f>
        <v>0</v>
      </c>
      <c r="BL499" s="17" t="s">
        <v>264</v>
      </c>
      <c r="BM499" s="147" t="s">
        <v>2052</v>
      </c>
    </row>
    <row r="500" spans="2:65" s="1" customFormat="1" ht="19.5" x14ac:dyDescent="0.2">
      <c r="B500" s="32"/>
      <c r="D500" s="149" t="s">
        <v>174</v>
      </c>
      <c r="F500" s="150" t="s">
        <v>1752</v>
      </c>
      <c r="I500" s="151"/>
      <c r="L500" s="32"/>
      <c r="M500" s="152"/>
      <c r="T500" s="56"/>
      <c r="AT500" s="17" t="s">
        <v>174</v>
      </c>
      <c r="AU500" s="17" t="s">
        <v>83</v>
      </c>
    </row>
    <row r="501" spans="2:65" s="12" customFormat="1" x14ac:dyDescent="0.2">
      <c r="B501" s="153"/>
      <c r="D501" s="149" t="s">
        <v>176</v>
      </c>
      <c r="E501" s="154" t="s">
        <v>1</v>
      </c>
      <c r="F501" s="155" t="s">
        <v>2053</v>
      </c>
      <c r="H501" s="156">
        <v>98</v>
      </c>
      <c r="I501" s="157"/>
      <c r="L501" s="153"/>
      <c r="M501" s="158"/>
      <c r="T501" s="159"/>
      <c r="AT501" s="154" t="s">
        <v>176</v>
      </c>
      <c r="AU501" s="154" t="s">
        <v>83</v>
      </c>
      <c r="AV501" s="12" t="s">
        <v>83</v>
      </c>
      <c r="AW501" s="12" t="s">
        <v>30</v>
      </c>
      <c r="AX501" s="12" t="s">
        <v>81</v>
      </c>
      <c r="AY501" s="154" t="s">
        <v>165</v>
      </c>
    </row>
    <row r="502" spans="2:65" s="1" customFormat="1" ht="24.2" customHeight="1" x14ac:dyDescent="0.2">
      <c r="B502" s="32"/>
      <c r="C502" s="167" t="s">
        <v>1734</v>
      </c>
      <c r="D502" s="167" t="s">
        <v>205</v>
      </c>
      <c r="E502" s="168" t="s">
        <v>1754</v>
      </c>
      <c r="F502" s="169" t="s">
        <v>1755</v>
      </c>
      <c r="G502" s="170" t="s">
        <v>192</v>
      </c>
      <c r="H502" s="171">
        <v>112.7</v>
      </c>
      <c r="I502" s="172"/>
      <c r="J502" s="173">
        <f>ROUND(I502*H502,2)</f>
        <v>0</v>
      </c>
      <c r="K502" s="169" t="s">
        <v>1254</v>
      </c>
      <c r="L502" s="174"/>
      <c r="M502" s="175" t="s">
        <v>1</v>
      </c>
      <c r="N502" s="176" t="s">
        <v>38</v>
      </c>
      <c r="P502" s="145">
        <f>O502*H502</f>
        <v>0</v>
      </c>
      <c r="Q502" s="145">
        <v>5.0000000000000001E-4</v>
      </c>
      <c r="R502" s="145">
        <f>Q502*H502</f>
        <v>5.6350000000000004E-2</v>
      </c>
      <c r="S502" s="145">
        <v>0</v>
      </c>
      <c r="T502" s="146">
        <f>S502*H502</f>
        <v>0</v>
      </c>
      <c r="AR502" s="147" t="s">
        <v>382</v>
      </c>
      <c r="AT502" s="147" t="s">
        <v>205</v>
      </c>
      <c r="AU502" s="147" t="s">
        <v>83</v>
      </c>
      <c r="AY502" s="17" t="s">
        <v>165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7" t="s">
        <v>81</v>
      </c>
      <c r="BK502" s="148">
        <f>ROUND(I502*H502,2)</f>
        <v>0</v>
      </c>
      <c r="BL502" s="17" t="s">
        <v>264</v>
      </c>
      <c r="BM502" s="147" t="s">
        <v>2054</v>
      </c>
    </row>
    <row r="503" spans="2:65" s="1" customFormat="1" ht="19.5" x14ac:dyDescent="0.2">
      <c r="B503" s="32"/>
      <c r="D503" s="149" t="s">
        <v>174</v>
      </c>
      <c r="F503" s="150" t="s">
        <v>1755</v>
      </c>
      <c r="I503" s="151"/>
      <c r="L503" s="32"/>
      <c r="M503" s="152"/>
      <c r="T503" s="56"/>
      <c r="AT503" s="17" t="s">
        <v>174</v>
      </c>
      <c r="AU503" s="17" t="s">
        <v>83</v>
      </c>
    </row>
    <row r="504" spans="2:65" s="12" customFormat="1" x14ac:dyDescent="0.2">
      <c r="B504" s="153"/>
      <c r="D504" s="149" t="s">
        <v>176</v>
      </c>
      <c r="E504" s="154" t="s">
        <v>1</v>
      </c>
      <c r="F504" s="155" t="s">
        <v>2029</v>
      </c>
      <c r="H504" s="156">
        <v>112.7</v>
      </c>
      <c r="I504" s="157"/>
      <c r="L504" s="153"/>
      <c r="M504" s="158"/>
      <c r="T504" s="159"/>
      <c r="AT504" s="154" t="s">
        <v>176</v>
      </c>
      <c r="AU504" s="154" t="s">
        <v>83</v>
      </c>
      <c r="AV504" s="12" t="s">
        <v>83</v>
      </c>
      <c r="AW504" s="12" t="s">
        <v>30</v>
      </c>
      <c r="AX504" s="12" t="s">
        <v>81</v>
      </c>
      <c r="AY504" s="154" t="s">
        <v>165</v>
      </c>
    </row>
    <row r="505" spans="2:65" s="1" customFormat="1" ht="24.2" customHeight="1" x14ac:dyDescent="0.2">
      <c r="B505" s="32"/>
      <c r="C505" s="136" t="s">
        <v>1738</v>
      </c>
      <c r="D505" s="136" t="s">
        <v>167</v>
      </c>
      <c r="E505" s="137" t="s">
        <v>1758</v>
      </c>
      <c r="F505" s="138" t="s">
        <v>1759</v>
      </c>
      <c r="G505" s="139" t="s">
        <v>303</v>
      </c>
      <c r="H505" s="140">
        <v>22</v>
      </c>
      <c r="I505" s="141"/>
      <c r="J505" s="142">
        <f>ROUND(I505*H505,2)</f>
        <v>0</v>
      </c>
      <c r="K505" s="138" t="s">
        <v>1254</v>
      </c>
      <c r="L505" s="32"/>
      <c r="M505" s="143" t="s">
        <v>1</v>
      </c>
      <c r="N505" s="144" t="s">
        <v>38</v>
      </c>
      <c r="P505" s="145">
        <f>O505*H505</f>
        <v>0</v>
      </c>
      <c r="Q505" s="145">
        <v>0</v>
      </c>
      <c r="R505" s="145">
        <f>Q505*H505</f>
        <v>0</v>
      </c>
      <c r="S505" s="145">
        <v>0</v>
      </c>
      <c r="T505" s="146">
        <f>S505*H505</f>
        <v>0</v>
      </c>
      <c r="AR505" s="147" t="s">
        <v>264</v>
      </c>
      <c r="AT505" s="147" t="s">
        <v>167</v>
      </c>
      <c r="AU505" s="147" t="s">
        <v>83</v>
      </c>
      <c r="AY505" s="17" t="s">
        <v>165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7" t="s">
        <v>81</v>
      </c>
      <c r="BK505" s="148">
        <f>ROUND(I505*H505,2)</f>
        <v>0</v>
      </c>
      <c r="BL505" s="17" t="s">
        <v>264</v>
      </c>
      <c r="BM505" s="147" t="s">
        <v>2055</v>
      </c>
    </row>
    <row r="506" spans="2:65" s="1" customFormat="1" ht="19.5" x14ac:dyDescent="0.2">
      <c r="B506" s="32"/>
      <c r="D506" s="149" t="s">
        <v>174</v>
      </c>
      <c r="F506" s="150" t="s">
        <v>1761</v>
      </c>
      <c r="I506" s="151"/>
      <c r="L506" s="32"/>
      <c r="M506" s="152"/>
      <c r="T506" s="56"/>
      <c r="AT506" s="17" t="s">
        <v>174</v>
      </c>
      <c r="AU506" s="17" t="s">
        <v>83</v>
      </c>
    </row>
    <row r="507" spans="2:65" s="12" customFormat="1" x14ac:dyDescent="0.2">
      <c r="B507" s="153"/>
      <c r="D507" s="149" t="s">
        <v>176</v>
      </c>
      <c r="E507" s="154" t="s">
        <v>1</v>
      </c>
      <c r="F507" s="155" t="s">
        <v>1725</v>
      </c>
      <c r="H507" s="156">
        <v>22</v>
      </c>
      <c r="I507" s="157"/>
      <c r="L507" s="153"/>
      <c r="M507" s="158"/>
      <c r="T507" s="159"/>
      <c r="AT507" s="154" t="s">
        <v>176</v>
      </c>
      <c r="AU507" s="154" t="s">
        <v>83</v>
      </c>
      <c r="AV507" s="12" t="s">
        <v>83</v>
      </c>
      <c r="AW507" s="12" t="s">
        <v>30</v>
      </c>
      <c r="AX507" s="12" t="s">
        <v>81</v>
      </c>
      <c r="AY507" s="154" t="s">
        <v>165</v>
      </c>
    </row>
    <row r="508" spans="2:65" s="1" customFormat="1" ht="16.5" customHeight="1" x14ac:dyDescent="0.2">
      <c r="B508" s="32"/>
      <c r="C508" s="167" t="s">
        <v>1743</v>
      </c>
      <c r="D508" s="167" t="s">
        <v>205</v>
      </c>
      <c r="E508" s="168" t="s">
        <v>1763</v>
      </c>
      <c r="F508" s="169" t="s">
        <v>1764</v>
      </c>
      <c r="G508" s="170" t="s">
        <v>208</v>
      </c>
      <c r="H508" s="171">
        <v>17.094000000000001</v>
      </c>
      <c r="I508" s="172"/>
      <c r="J508" s="173">
        <f>ROUND(I508*H508,2)</f>
        <v>0</v>
      </c>
      <c r="K508" s="169" t="s">
        <v>1254</v>
      </c>
      <c r="L508" s="174"/>
      <c r="M508" s="175" t="s">
        <v>1</v>
      </c>
      <c r="N508" s="176" t="s">
        <v>38</v>
      </c>
      <c r="P508" s="145">
        <f>O508*H508</f>
        <v>0</v>
      </c>
      <c r="Q508" s="145">
        <v>1E-3</v>
      </c>
      <c r="R508" s="145">
        <f>Q508*H508</f>
        <v>1.7094000000000002E-2</v>
      </c>
      <c r="S508" s="145">
        <v>0</v>
      </c>
      <c r="T508" s="146">
        <f>S508*H508</f>
        <v>0</v>
      </c>
      <c r="AR508" s="147" t="s">
        <v>382</v>
      </c>
      <c r="AT508" s="147" t="s">
        <v>205</v>
      </c>
      <c r="AU508" s="147" t="s">
        <v>83</v>
      </c>
      <c r="AY508" s="17" t="s">
        <v>165</v>
      </c>
      <c r="BE508" s="148">
        <f>IF(N508="základní",J508,0)</f>
        <v>0</v>
      </c>
      <c r="BF508" s="148">
        <f>IF(N508="snížená",J508,0)</f>
        <v>0</v>
      </c>
      <c r="BG508" s="148">
        <f>IF(N508="zákl. přenesená",J508,0)</f>
        <v>0</v>
      </c>
      <c r="BH508" s="148">
        <f>IF(N508="sníž. přenesená",J508,0)</f>
        <v>0</v>
      </c>
      <c r="BI508" s="148">
        <f>IF(N508="nulová",J508,0)</f>
        <v>0</v>
      </c>
      <c r="BJ508" s="17" t="s">
        <v>81</v>
      </c>
      <c r="BK508" s="148">
        <f>ROUND(I508*H508,2)</f>
        <v>0</v>
      </c>
      <c r="BL508" s="17" t="s">
        <v>264</v>
      </c>
      <c r="BM508" s="147" t="s">
        <v>2056</v>
      </c>
    </row>
    <row r="509" spans="2:65" s="1" customFormat="1" x14ac:dyDescent="0.2">
      <c r="B509" s="32"/>
      <c r="D509" s="149" t="s">
        <v>174</v>
      </c>
      <c r="F509" s="150" t="s">
        <v>1764</v>
      </c>
      <c r="I509" s="151"/>
      <c r="L509" s="32"/>
      <c r="M509" s="152"/>
      <c r="T509" s="56"/>
      <c r="AT509" s="17" t="s">
        <v>174</v>
      </c>
      <c r="AU509" s="17" t="s">
        <v>83</v>
      </c>
    </row>
    <row r="510" spans="2:65" s="12" customFormat="1" x14ac:dyDescent="0.2">
      <c r="B510" s="153"/>
      <c r="D510" s="149" t="s">
        <v>176</v>
      </c>
      <c r="E510" s="154" t="s">
        <v>1</v>
      </c>
      <c r="F510" s="155" t="s">
        <v>1766</v>
      </c>
      <c r="H510" s="156">
        <v>17.094000000000001</v>
      </c>
      <c r="I510" s="157"/>
      <c r="L510" s="153"/>
      <c r="M510" s="158"/>
      <c r="T510" s="159"/>
      <c r="AT510" s="154" t="s">
        <v>176</v>
      </c>
      <c r="AU510" s="154" t="s">
        <v>83</v>
      </c>
      <c r="AV510" s="12" t="s">
        <v>83</v>
      </c>
      <c r="AW510" s="12" t="s">
        <v>30</v>
      </c>
      <c r="AX510" s="12" t="s">
        <v>81</v>
      </c>
      <c r="AY510" s="154" t="s">
        <v>165</v>
      </c>
    </row>
    <row r="511" spans="2:65" s="1" customFormat="1" ht="24.2" customHeight="1" x14ac:dyDescent="0.2">
      <c r="B511" s="32"/>
      <c r="C511" s="136" t="s">
        <v>1748</v>
      </c>
      <c r="D511" s="136" t="s">
        <v>167</v>
      </c>
      <c r="E511" s="137" t="s">
        <v>1775</v>
      </c>
      <c r="F511" s="138" t="s">
        <v>1776</v>
      </c>
      <c r="G511" s="139" t="s">
        <v>238</v>
      </c>
      <c r="H511" s="140">
        <v>0.48099999999999998</v>
      </c>
      <c r="I511" s="141"/>
      <c r="J511" s="142">
        <f>ROUND(I511*H511,2)</f>
        <v>0</v>
      </c>
      <c r="K511" s="138" t="s">
        <v>1254</v>
      </c>
      <c r="L511" s="32"/>
      <c r="M511" s="143" t="s">
        <v>1</v>
      </c>
      <c r="N511" s="144" t="s">
        <v>38</v>
      </c>
      <c r="P511" s="145">
        <f>O511*H511</f>
        <v>0</v>
      </c>
      <c r="Q511" s="145">
        <v>0</v>
      </c>
      <c r="R511" s="145">
        <f>Q511*H511</f>
        <v>0</v>
      </c>
      <c r="S511" s="145">
        <v>0</v>
      </c>
      <c r="T511" s="146">
        <f>S511*H511</f>
        <v>0</v>
      </c>
      <c r="AR511" s="147" t="s">
        <v>264</v>
      </c>
      <c r="AT511" s="147" t="s">
        <v>167</v>
      </c>
      <c r="AU511" s="147" t="s">
        <v>83</v>
      </c>
      <c r="AY511" s="17" t="s">
        <v>165</v>
      </c>
      <c r="BE511" s="148">
        <f>IF(N511="základní",J511,0)</f>
        <v>0</v>
      </c>
      <c r="BF511" s="148">
        <f>IF(N511="snížená",J511,0)</f>
        <v>0</v>
      </c>
      <c r="BG511" s="148">
        <f>IF(N511="zákl. přenesená",J511,0)</f>
        <v>0</v>
      </c>
      <c r="BH511" s="148">
        <f>IF(N511="sníž. přenesená",J511,0)</f>
        <v>0</v>
      </c>
      <c r="BI511" s="148">
        <f>IF(N511="nulová",J511,0)</f>
        <v>0</v>
      </c>
      <c r="BJ511" s="17" t="s">
        <v>81</v>
      </c>
      <c r="BK511" s="148">
        <f>ROUND(I511*H511,2)</f>
        <v>0</v>
      </c>
      <c r="BL511" s="17" t="s">
        <v>264</v>
      </c>
      <c r="BM511" s="147" t="s">
        <v>2057</v>
      </c>
    </row>
    <row r="512" spans="2:65" s="1" customFormat="1" ht="29.25" x14ac:dyDescent="0.2">
      <c r="B512" s="32"/>
      <c r="D512" s="149" t="s">
        <v>174</v>
      </c>
      <c r="F512" s="150" t="s">
        <v>1778</v>
      </c>
      <c r="I512" s="151"/>
      <c r="L512" s="32"/>
      <c r="M512" s="152"/>
      <c r="T512" s="56"/>
      <c r="AT512" s="17" t="s">
        <v>174</v>
      </c>
      <c r="AU512" s="17" t="s">
        <v>83</v>
      </c>
    </row>
    <row r="513" spans="2:65" s="1" customFormat="1" ht="37.9" customHeight="1" x14ac:dyDescent="0.2">
      <c r="B513" s="32"/>
      <c r="C513" s="136" t="s">
        <v>1753</v>
      </c>
      <c r="D513" s="136" t="s">
        <v>167</v>
      </c>
      <c r="E513" s="137" t="s">
        <v>1780</v>
      </c>
      <c r="F513" s="138" t="s">
        <v>1781</v>
      </c>
      <c r="G513" s="139" t="s">
        <v>238</v>
      </c>
      <c r="H513" s="140">
        <v>0.48099999999999998</v>
      </c>
      <c r="I513" s="141"/>
      <c r="J513" s="142">
        <f>ROUND(I513*H513,2)</f>
        <v>0</v>
      </c>
      <c r="K513" s="138" t="s">
        <v>1254</v>
      </c>
      <c r="L513" s="32"/>
      <c r="M513" s="143" t="s">
        <v>1</v>
      </c>
      <c r="N513" s="144" t="s">
        <v>38</v>
      </c>
      <c r="P513" s="145">
        <f>O513*H513</f>
        <v>0</v>
      </c>
      <c r="Q513" s="145">
        <v>0</v>
      </c>
      <c r="R513" s="145">
        <f>Q513*H513</f>
        <v>0</v>
      </c>
      <c r="S513" s="145">
        <v>0</v>
      </c>
      <c r="T513" s="146">
        <f>S513*H513</f>
        <v>0</v>
      </c>
      <c r="AR513" s="147" t="s">
        <v>264</v>
      </c>
      <c r="AT513" s="147" t="s">
        <v>167</v>
      </c>
      <c r="AU513" s="147" t="s">
        <v>83</v>
      </c>
      <c r="AY513" s="17" t="s">
        <v>165</v>
      </c>
      <c r="BE513" s="148">
        <f>IF(N513="základní",J513,0)</f>
        <v>0</v>
      </c>
      <c r="BF513" s="148">
        <f>IF(N513="snížená",J513,0)</f>
        <v>0</v>
      </c>
      <c r="BG513" s="148">
        <f>IF(N513="zákl. přenesená",J513,0)</f>
        <v>0</v>
      </c>
      <c r="BH513" s="148">
        <f>IF(N513="sníž. přenesená",J513,0)</f>
        <v>0</v>
      </c>
      <c r="BI513" s="148">
        <f>IF(N513="nulová",J513,0)</f>
        <v>0</v>
      </c>
      <c r="BJ513" s="17" t="s">
        <v>81</v>
      </c>
      <c r="BK513" s="148">
        <f>ROUND(I513*H513,2)</f>
        <v>0</v>
      </c>
      <c r="BL513" s="17" t="s">
        <v>264</v>
      </c>
      <c r="BM513" s="147" t="s">
        <v>2058</v>
      </c>
    </row>
    <row r="514" spans="2:65" s="1" customFormat="1" ht="48.75" x14ac:dyDescent="0.2">
      <c r="B514" s="32"/>
      <c r="D514" s="149" t="s">
        <v>174</v>
      </c>
      <c r="F514" s="150" t="s">
        <v>1783</v>
      </c>
      <c r="I514" s="151"/>
      <c r="L514" s="32"/>
      <c r="M514" s="152"/>
      <c r="T514" s="56"/>
      <c r="AT514" s="17" t="s">
        <v>174</v>
      </c>
      <c r="AU514" s="17" t="s">
        <v>83</v>
      </c>
    </row>
    <row r="515" spans="2:65" s="11" customFormat="1" ht="25.9" customHeight="1" x14ac:dyDescent="0.2">
      <c r="B515" s="124"/>
      <c r="D515" s="125" t="s">
        <v>72</v>
      </c>
      <c r="E515" s="126" t="s">
        <v>544</v>
      </c>
      <c r="F515" s="126" t="s">
        <v>545</v>
      </c>
      <c r="I515" s="127"/>
      <c r="J515" s="128">
        <f>BK515</f>
        <v>0</v>
      </c>
      <c r="L515" s="124"/>
      <c r="M515" s="129"/>
      <c r="P515" s="130">
        <f>SUM(P516:P547)</f>
        <v>0</v>
      </c>
      <c r="R515" s="130">
        <f>SUM(R516:R547)</f>
        <v>0</v>
      </c>
      <c r="T515" s="131">
        <f>SUM(T516:T547)</f>
        <v>0</v>
      </c>
      <c r="AR515" s="125" t="s">
        <v>172</v>
      </c>
      <c r="AT515" s="132" t="s">
        <v>72</v>
      </c>
      <c r="AU515" s="132" t="s">
        <v>73</v>
      </c>
      <c r="AY515" s="125" t="s">
        <v>165</v>
      </c>
      <c r="BK515" s="133">
        <f>SUM(BK516:BK547)</f>
        <v>0</v>
      </c>
    </row>
    <row r="516" spans="2:65" s="1" customFormat="1" ht="16.5" customHeight="1" x14ac:dyDescent="0.2">
      <c r="B516" s="32"/>
      <c r="C516" s="136" t="s">
        <v>1757</v>
      </c>
      <c r="D516" s="136" t="s">
        <v>167</v>
      </c>
      <c r="E516" s="137" t="s">
        <v>1785</v>
      </c>
      <c r="F516" s="138" t="s">
        <v>1786</v>
      </c>
      <c r="G516" s="139" t="s">
        <v>1787</v>
      </c>
      <c r="H516" s="140">
        <v>1</v>
      </c>
      <c r="I516" s="141"/>
      <c r="J516" s="142">
        <f>ROUND(I516*H516,2)</f>
        <v>0</v>
      </c>
      <c r="K516" s="138" t="s">
        <v>1</v>
      </c>
      <c r="L516" s="32"/>
      <c r="M516" s="143" t="s">
        <v>1</v>
      </c>
      <c r="N516" s="144" t="s">
        <v>38</v>
      </c>
      <c r="P516" s="145">
        <f>O516*H516</f>
        <v>0</v>
      </c>
      <c r="Q516" s="145">
        <v>0</v>
      </c>
      <c r="R516" s="145">
        <f>Q516*H516</f>
        <v>0</v>
      </c>
      <c r="S516" s="145">
        <v>0</v>
      </c>
      <c r="T516" s="146">
        <f>S516*H516</f>
        <v>0</v>
      </c>
      <c r="AR516" s="147" t="s">
        <v>1788</v>
      </c>
      <c r="AT516" s="147" t="s">
        <v>167</v>
      </c>
      <c r="AU516" s="147" t="s">
        <v>81</v>
      </c>
      <c r="AY516" s="17" t="s">
        <v>165</v>
      </c>
      <c r="BE516" s="148">
        <f>IF(N516="základní",J516,0)</f>
        <v>0</v>
      </c>
      <c r="BF516" s="148">
        <f>IF(N516="snížená",J516,0)</f>
        <v>0</v>
      </c>
      <c r="BG516" s="148">
        <f>IF(N516="zákl. přenesená",J516,0)</f>
        <v>0</v>
      </c>
      <c r="BH516" s="148">
        <f>IF(N516="sníž. přenesená",J516,0)</f>
        <v>0</v>
      </c>
      <c r="BI516" s="148">
        <f>IF(N516="nulová",J516,0)</f>
        <v>0</v>
      </c>
      <c r="BJ516" s="17" t="s">
        <v>81</v>
      </c>
      <c r="BK516" s="148">
        <f>ROUND(I516*H516,2)</f>
        <v>0</v>
      </c>
      <c r="BL516" s="17" t="s">
        <v>1788</v>
      </c>
      <c r="BM516" s="147" t="s">
        <v>2059</v>
      </c>
    </row>
    <row r="517" spans="2:65" s="1" customFormat="1" x14ac:dyDescent="0.2">
      <c r="B517" s="32"/>
      <c r="D517" s="149" t="s">
        <v>174</v>
      </c>
      <c r="F517" s="150" t="s">
        <v>1786</v>
      </c>
      <c r="I517" s="151"/>
      <c r="L517" s="32"/>
      <c r="M517" s="152"/>
      <c r="T517" s="56"/>
      <c r="AT517" s="17" t="s">
        <v>174</v>
      </c>
      <c r="AU517" s="17" t="s">
        <v>81</v>
      </c>
    </row>
    <row r="518" spans="2:65" s="15" customFormat="1" ht="22.5" x14ac:dyDescent="0.2">
      <c r="B518" s="184"/>
      <c r="D518" s="149" t="s">
        <v>176</v>
      </c>
      <c r="E518" s="185" t="s">
        <v>1</v>
      </c>
      <c r="F518" s="186" t="s">
        <v>1790</v>
      </c>
      <c r="H518" s="185" t="s">
        <v>1</v>
      </c>
      <c r="I518" s="187"/>
      <c r="L518" s="184"/>
      <c r="M518" s="188"/>
      <c r="T518" s="189"/>
      <c r="AT518" s="185" t="s">
        <v>176</v>
      </c>
      <c r="AU518" s="185" t="s">
        <v>81</v>
      </c>
      <c r="AV518" s="15" t="s">
        <v>81</v>
      </c>
      <c r="AW518" s="15" t="s">
        <v>30</v>
      </c>
      <c r="AX518" s="15" t="s">
        <v>73</v>
      </c>
      <c r="AY518" s="185" t="s">
        <v>165</v>
      </c>
    </row>
    <row r="519" spans="2:65" s="12" customFormat="1" x14ac:dyDescent="0.2">
      <c r="B519" s="153"/>
      <c r="D519" s="149" t="s">
        <v>176</v>
      </c>
      <c r="E519" s="154" t="s">
        <v>1</v>
      </c>
      <c r="F519" s="155" t="s">
        <v>81</v>
      </c>
      <c r="H519" s="156">
        <v>1</v>
      </c>
      <c r="I519" s="157"/>
      <c r="L519" s="153"/>
      <c r="M519" s="158"/>
      <c r="T519" s="159"/>
      <c r="AT519" s="154" t="s">
        <v>176</v>
      </c>
      <c r="AU519" s="154" t="s">
        <v>81</v>
      </c>
      <c r="AV519" s="12" t="s">
        <v>83</v>
      </c>
      <c r="AW519" s="12" t="s">
        <v>30</v>
      </c>
      <c r="AX519" s="12" t="s">
        <v>81</v>
      </c>
      <c r="AY519" s="154" t="s">
        <v>165</v>
      </c>
    </row>
    <row r="520" spans="2:65" s="1" customFormat="1" ht="16.5" customHeight="1" x14ac:dyDescent="0.2">
      <c r="B520" s="32"/>
      <c r="C520" s="136" t="s">
        <v>1762</v>
      </c>
      <c r="D520" s="136" t="s">
        <v>167</v>
      </c>
      <c r="E520" s="137" t="s">
        <v>2060</v>
      </c>
      <c r="F520" s="138" t="s">
        <v>1793</v>
      </c>
      <c r="G520" s="139" t="s">
        <v>1787</v>
      </c>
      <c r="H520" s="140">
        <v>1</v>
      </c>
      <c r="I520" s="141"/>
      <c r="J520" s="142">
        <f>ROUND(I520*H520,2)</f>
        <v>0</v>
      </c>
      <c r="K520" s="138" t="s">
        <v>1</v>
      </c>
      <c r="L520" s="32"/>
      <c r="M520" s="143" t="s">
        <v>1</v>
      </c>
      <c r="N520" s="144" t="s">
        <v>38</v>
      </c>
      <c r="P520" s="145">
        <f>O520*H520</f>
        <v>0</v>
      </c>
      <c r="Q520" s="145">
        <v>0</v>
      </c>
      <c r="R520" s="145">
        <f>Q520*H520</f>
        <v>0</v>
      </c>
      <c r="S520" s="145">
        <v>0</v>
      </c>
      <c r="T520" s="146">
        <f>S520*H520</f>
        <v>0</v>
      </c>
      <c r="AR520" s="147" t="s">
        <v>1788</v>
      </c>
      <c r="AT520" s="147" t="s">
        <v>167</v>
      </c>
      <c r="AU520" s="147" t="s">
        <v>81</v>
      </c>
      <c r="AY520" s="17" t="s">
        <v>165</v>
      </c>
      <c r="BE520" s="148">
        <f>IF(N520="základní",J520,0)</f>
        <v>0</v>
      </c>
      <c r="BF520" s="148">
        <f>IF(N520="snížená",J520,0)</f>
        <v>0</v>
      </c>
      <c r="BG520" s="148">
        <f>IF(N520="zákl. přenesená",J520,0)</f>
        <v>0</v>
      </c>
      <c r="BH520" s="148">
        <f>IF(N520="sníž. přenesená",J520,0)</f>
        <v>0</v>
      </c>
      <c r="BI520" s="148">
        <f>IF(N520="nulová",J520,0)</f>
        <v>0</v>
      </c>
      <c r="BJ520" s="17" t="s">
        <v>81</v>
      </c>
      <c r="BK520" s="148">
        <f>ROUND(I520*H520,2)</f>
        <v>0</v>
      </c>
      <c r="BL520" s="17" t="s">
        <v>1788</v>
      </c>
      <c r="BM520" s="147" t="s">
        <v>2061</v>
      </c>
    </row>
    <row r="521" spans="2:65" s="1" customFormat="1" x14ac:dyDescent="0.2">
      <c r="B521" s="32"/>
      <c r="D521" s="149" t="s">
        <v>174</v>
      </c>
      <c r="F521" s="150" t="s">
        <v>1793</v>
      </c>
      <c r="I521" s="151"/>
      <c r="L521" s="32"/>
      <c r="M521" s="152"/>
      <c r="T521" s="56"/>
      <c r="AT521" s="17" t="s">
        <v>174</v>
      </c>
      <c r="AU521" s="17" t="s">
        <v>81</v>
      </c>
    </row>
    <row r="522" spans="2:65" s="15" customFormat="1" x14ac:dyDescent="0.2">
      <c r="B522" s="184"/>
      <c r="D522" s="149" t="s">
        <v>176</v>
      </c>
      <c r="E522" s="185" t="s">
        <v>1</v>
      </c>
      <c r="F522" s="186" t="s">
        <v>1795</v>
      </c>
      <c r="H522" s="185" t="s">
        <v>1</v>
      </c>
      <c r="I522" s="187"/>
      <c r="L522" s="184"/>
      <c r="M522" s="188"/>
      <c r="T522" s="189"/>
      <c r="AT522" s="185" t="s">
        <v>176</v>
      </c>
      <c r="AU522" s="185" t="s">
        <v>81</v>
      </c>
      <c r="AV522" s="15" t="s">
        <v>81</v>
      </c>
      <c r="AW522" s="15" t="s">
        <v>30</v>
      </c>
      <c r="AX522" s="15" t="s">
        <v>73</v>
      </c>
      <c r="AY522" s="185" t="s">
        <v>165</v>
      </c>
    </row>
    <row r="523" spans="2:65" s="12" customFormat="1" x14ac:dyDescent="0.2">
      <c r="B523" s="153"/>
      <c r="D523" s="149" t="s">
        <v>176</v>
      </c>
      <c r="E523" s="154" t="s">
        <v>1</v>
      </c>
      <c r="F523" s="155" t="s">
        <v>81</v>
      </c>
      <c r="H523" s="156">
        <v>1</v>
      </c>
      <c r="I523" s="157"/>
      <c r="L523" s="153"/>
      <c r="M523" s="158"/>
      <c r="T523" s="159"/>
      <c r="AT523" s="154" t="s">
        <v>176</v>
      </c>
      <c r="AU523" s="154" t="s">
        <v>81</v>
      </c>
      <c r="AV523" s="12" t="s">
        <v>83</v>
      </c>
      <c r="AW523" s="12" t="s">
        <v>30</v>
      </c>
      <c r="AX523" s="12" t="s">
        <v>81</v>
      </c>
      <c r="AY523" s="154" t="s">
        <v>165</v>
      </c>
    </row>
    <row r="524" spans="2:65" s="1" customFormat="1" ht="16.5" customHeight="1" x14ac:dyDescent="0.2">
      <c r="B524" s="32"/>
      <c r="C524" s="136" t="s">
        <v>1767</v>
      </c>
      <c r="D524" s="136" t="s">
        <v>167</v>
      </c>
      <c r="E524" s="137" t="s">
        <v>1797</v>
      </c>
      <c r="F524" s="138" t="s">
        <v>1798</v>
      </c>
      <c r="G524" s="139" t="s">
        <v>1787</v>
      </c>
      <c r="H524" s="140">
        <v>1</v>
      </c>
      <c r="I524" s="141"/>
      <c r="J524" s="142">
        <f>ROUND(I524*H524,2)</f>
        <v>0</v>
      </c>
      <c r="K524" s="138" t="s">
        <v>1</v>
      </c>
      <c r="L524" s="32"/>
      <c r="M524" s="143" t="s">
        <v>1</v>
      </c>
      <c r="N524" s="144" t="s">
        <v>38</v>
      </c>
      <c r="P524" s="145">
        <f>O524*H524</f>
        <v>0</v>
      </c>
      <c r="Q524" s="145">
        <v>0</v>
      </c>
      <c r="R524" s="145">
        <f>Q524*H524</f>
        <v>0</v>
      </c>
      <c r="S524" s="145">
        <v>0</v>
      </c>
      <c r="T524" s="146">
        <f>S524*H524</f>
        <v>0</v>
      </c>
      <c r="AR524" s="147" t="s">
        <v>1788</v>
      </c>
      <c r="AT524" s="147" t="s">
        <v>167</v>
      </c>
      <c r="AU524" s="147" t="s">
        <v>81</v>
      </c>
      <c r="AY524" s="17" t="s">
        <v>165</v>
      </c>
      <c r="BE524" s="148">
        <f>IF(N524="základní",J524,0)</f>
        <v>0</v>
      </c>
      <c r="BF524" s="148">
        <f>IF(N524="snížená",J524,0)</f>
        <v>0</v>
      </c>
      <c r="BG524" s="148">
        <f>IF(N524="zákl. přenesená",J524,0)</f>
        <v>0</v>
      </c>
      <c r="BH524" s="148">
        <f>IF(N524="sníž. přenesená",J524,0)</f>
        <v>0</v>
      </c>
      <c r="BI524" s="148">
        <f>IF(N524="nulová",J524,0)</f>
        <v>0</v>
      </c>
      <c r="BJ524" s="17" t="s">
        <v>81</v>
      </c>
      <c r="BK524" s="148">
        <f>ROUND(I524*H524,2)</f>
        <v>0</v>
      </c>
      <c r="BL524" s="17" t="s">
        <v>1788</v>
      </c>
      <c r="BM524" s="147" t="s">
        <v>2062</v>
      </c>
    </row>
    <row r="525" spans="2:65" s="1" customFormat="1" x14ac:dyDescent="0.2">
      <c r="B525" s="32"/>
      <c r="D525" s="149" t="s">
        <v>174</v>
      </c>
      <c r="F525" s="150" t="s">
        <v>1798</v>
      </c>
      <c r="I525" s="151"/>
      <c r="L525" s="32"/>
      <c r="M525" s="152"/>
      <c r="T525" s="56"/>
      <c r="AT525" s="17" t="s">
        <v>174</v>
      </c>
      <c r="AU525" s="17" t="s">
        <v>81</v>
      </c>
    </row>
    <row r="526" spans="2:65" s="15" customFormat="1" x14ac:dyDescent="0.2">
      <c r="B526" s="184"/>
      <c r="D526" s="149" t="s">
        <v>176</v>
      </c>
      <c r="E526" s="185" t="s">
        <v>1</v>
      </c>
      <c r="F526" s="186" t="s">
        <v>1800</v>
      </c>
      <c r="H526" s="185" t="s">
        <v>1</v>
      </c>
      <c r="I526" s="187"/>
      <c r="L526" s="184"/>
      <c r="M526" s="188"/>
      <c r="T526" s="189"/>
      <c r="AT526" s="185" t="s">
        <v>176</v>
      </c>
      <c r="AU526" s="185" t="s">
        <v>81</v>
      </c>
      <c r="AV526" s="15" t="s">
        <v>81</v>
      </c>
      <c r="AW526" s="15" t="s">
        <v>30</v>
      </c>
      <c r="AX526" s="15" t="s">
        <v>73</v>
      </c>
      <c r="AY526" s="185" t="s">
        <v>165</v>
      </c>
    </row>
    <row r="527" spans="2:65" s="12" customFormat="1" x14ac:dyDescent="0.2">
      <c r="B527" s="153"/>
      <c r="D527" s="149" t="s">
        <v>176</v>
      </c>
      <c r="E527" s="154" t="s">
        <v>1</v>
      </c>
      <c r="F527" s="155" t="s">
        <v>81</v>
      </c>
      <c r="H527" s="156">
        <v>1</v>
      </c>
      <c r="I527" s="157"/>
      <c r="L527" s="153"/>
      <c r="M527" s="158"/>
      <c r="T527" s="159"/>
      <c r="AT527" s="154" t="s">
        <v>176</v>
      </c>
      <c r="AU527" s="154" t="s">
        <v>81</v>
      </c>
      <c r="AV527" s="12" t="s">
        <v>83</v>
      </c>
      <c r="AW527" s="12" t="s">
        <v>30</v>
      </c>
      <c r="AX527" s="12" t="s">
        <v>81</v>
      </c>
      <c r="AY527" s="154" t="s">
        <v>165</v>
      </c>
    </row>
    <row r="528" spans="2:65" s="1" customFormat="1" ht="16.5" customHeight="1" x14ac:dyDescent="0.2">
      <c r="B528" s="32"/>
      <c r="C528" s="136" t="s">
        <v>1774</v>
      </c>
      <c r="D528" s="136" t="s">
        <v>167</v>
      </c>
      <c r="E528" s="137" t="s">
        <v>1802</v>
      </c>
      <c r="F528" s="138" t="s">
        <v>1803</v>
      </c>
      <c r="G528" s="139" t="s">
        <v>1787</v>
      </c>
      <c r="H528" s="140">
        <v>1</v>
      </c>
      <c r="I528" s="141"/>
      <c r="J528" s="142">
        <f>ROUND(I528*H528,2)</f>
        <v>0</v>
      </c>
      <c r="K528" s="138" t="s">
        <v>1</v>
      </c>
      <c r="L528" s="32"/>
      <c r="M528" s="143" t="s">
        <v>1</v>
      </c>
      <c r="N528" s="144" t="s">
        <v>38</v>
      </c>
      <c r="P528" s="145">
        <f>O528*H528</f>
        <v>0</v>
      </c>
      <c r="Q528" s="145">
        <v>0</v>
      </c>
      <c r="R528" s="145">
        <f>Q528*H528</f>
        <v>0</v>
      </c>
      <c r="S528" s="145">
        <v>0</v>
      </c>
      <c r="T528" s="146">
        <f>S528*H528</f>
        <v>0</v>
      </c>
      <c r="AR528" s="147" t="s">
        <v>1788</v>
      </c>
      <c r="AT528" s="147" t="s">
        <v>167</v>
      </c>
      <c r="AU528" s="147" t="s">
        <v>81</v>
      </c>
      <c r="AY528" s="17" t="s">
        <v>165</v>
      </c>
      <c r="BE528" s="148">
        <f>IF(N528="základní",J528,0)</f>
        <v>0</v>
      </c>
      <c r="BF528" s="148">
        <f>IF(N528="snížená",J528,0)</f>
        <v>0</v>
      </c>
      <c r="BG528" s="148">
        <f>IF(N528="zákl. přenesená",J528,0)</f>
        <v>0</v>
      </c>
      <c r="BH528" s="148">
        <f>IF(N528="sníž. přenesená",J528,0)</f>
        <v>0</v>
      </c>
      <c r="BI528" s="148">
        <f>IF(N528="nulová",J528,0)</f>
        <v>0</v>
      </c>
      <c r="BJ528" s="17" t="s">
        <v>81</v>
      </c>
      <c r="BK528" s="148">
        <f>ROUND(I528*H528,2)</f>
        <v>0</v>
      </c>
      <c r="BL528" s="17" t="s">
        <v>1788</v>
      </c>
      <c r="BM528" s="147" t="s">
        <v>2063</v>
      </c>
    </row>
    <row r="529" spans="2:65" s="1" customFormat="1" x14ac:dyDescent="0.2">
      <c r="B529" s="32"/>
      <c r="D529" s="149" t="s">
        <v>174</v>
      </c>
      <c r="F529" s="150" t="s">
        <v>1803</v>
      </c>
      <c r="I529" s="151"/>
      <c r="L529" s="32"/>
      <c r="M529" s="152"/>
      <c r="T529" s="56"/>
      <c r="AT529" s="17" t="s">
        <v>174</v>
      </c>
      <c r="AU529" s="17" t="s">
        <v>81</v>
      </c>
    </row>
    <row r="530" spans="2:65" s="1" customFormat="1" ht="21.75" customHeight="1" x14ac:dyDescent="0.2">
      <c r="B530" s="32"/>
      <c r="C530" s="136" t="s">
        <v>1779</v>
      </c>
      <c r="D530" s="136" t="s">
        <v>167</v>
      </c>
      <c r="E530" s="137" t="s">
        <v>1806</v>
      </c>
      <c r="F530" s="138" t="s">
        <v>1807</v>
      </c>
      <c r="G530" s="139" t="s">
        <v>1787</v>
      </c>
      <c r="H530" s="140">
        <v>1</v>
      </c>
      <c r="I530" s="141"/>
      <c r="J530" s="142">
        <f>ROUND(I530*H530,2)</f>
        <v>0</v>
      </c>
      <c r="K530" s="138" t="s">
        <v>1</v>
      </c>
      <c r="L530" s="32"/>
      <c r="M530" s="143" t="s">
        <v>1</v>
      </c>
      <c r="N530" s="144" t="s">
        <v>38</v>
      </c>
      <c r="P530" s="145">
        <f>O530*H530</f>
        <v>0</v>
      </c>
      <c r="Q530" s="145">
        <v>0</v>
      </c>
      <c r="R530" s="145">
        <f>Q530*H530</f>
        <v>0</v>
      </c>
      <c r="S530" s="145">
        <v>0</v>
      </c>
      <c r="T530" s="146">
        <f>S530*H530</f>
        <v>0</v>
      </c>
      <c r="AR530" s="147" t="s">
        <v>1788</v>
      </c>
      <c r="AT530" s="147" t="s">
        <v>167</v>
      </c>
      <c r="AU530" s="147" t="s">
        <v>81</v>
      </c>
      <c r="AY530" s="17" t="s">
        <v>165</v>
      </c>
      <c r="BE530" s="148">
        <f>IF(N530="základní",J530,0)</f>
        <v>0</v>
      </c>
      <c r="BF530" s="148">
        <f>IF(N530="snížená",J530,0)</f>
        <v>0</v>
      </c>
      <c r="BG530" s="148">
        <f>IF(N530="zákl. přenesená",J530,0)</f>
        <v>0</v>
      </c>
      <c r="BH530" s="148">
        <f>IF(N530="sníž. přenesená",J530,0)</f>
        <v>0</v>
      </c>
      <c r="BI530" s="148">
        <f>IF(N530="nulová",J530,0)</f>
        <v>0</v>
      </c>
      <c r="BJ530" s="17" t="s">
        <v>81</v>
      </c>
      <c r="BK530" s="148">
        <f>ROUND(I530*H530,2)</f>
        <v>0</v>
      </c>
      <c r="BL530" s="17" t="s">
        <v>1788</v>
      </c>
      <c r="BM530" s="147" t="s">
        <v>2064</v>
      </c>
    </row>
    <row r="531" spans="2:65" s="1" customFormat="1" x14ac:dyDescent="0.2">
      <c r="B531" s="32"/>
      <c r="D531" s="149" t="s">
        <v>174</v>
      </c>
      <c r="F531" s="150" t="s">
        <v>1807</v>
      </c>
      <c r="I531" s="151"/>
      <c r="L531" s="32"/>
      <c r="M531" s="152"/>
      <c r="T531" s="56"/>
      <c r="AT531" s="17" t="s">
        <v>174</v>
      </c>
      <c r="AU531" s="17" t="s">
        <v>81</v>
      </c>
    </row>
    <row r="532" spans="2:65" s="1" customFormat="1" ht="16.5" customHeight="1" x14ac:dyDescent="0.2">
      <c r="B532" s="32"/>
      <c r="C532" s="136" t="s">
        <v>1784</v>
      </c>
      <c r="D532" s="136" t="s">
        <v>167</v>
      </c>
      <c r="E532" s="137" t="s">
        <v>1810</v>
      </c>
      <c r="F532" s="138" t="s">
        <v>1811</v>
      </c>
      <c r="G532" s="139" t="s">
        <v>1787</v>
      </c>
      <c r="H532" s="140">
        <v>1</v>
      </c>
      <c r="I532" s="141"/>
      <c r="J532" s="142">
        <f>ROUND(I532*H532,2)</f>
        <v>0</v>
      </c>
      <c r="K532" s="138" t="s">
        <v>1</v>
      </c>
      <c r="L532" s="32"/>
      <c r="M532" s="143" t="s">
        <v>1</v>
      </c>
      <c r="N532" s="144" t="s">
        <v>38</v>
      </c>
      <c r="P532" s="145">
        <f>O532*H532</f>
        <v>0</v>
      </c>
      <c r="Q532" s="145">
        <v>0</v>
      </c>
      <c r="R532" s="145">
        <f>Q532*H532</f>
        <v>0</v>
      </c>
      <c r="S532" s="145">
        <v>0</v>
      </c>
      <c r="T532" s="146">
        <f>S532*H532</f>
        <v>0</v>
      </c>
      <c r="AR532" s="147" t="s">
        <v>1788</v>
      </c>
      <c r="AT532" s="147" t="s">
        <v>167</v>
      </c>
      <c r="AU532" s="147" t="s">
        <v>81</v>
      </c>
      <c r="AY532" s="17" t="s">
        <v>165</v>
      </c>
      <c r="BE532" s="148">
        <f>IF(N532="základní",J532,0)</f>
        <v>0</v>
      </c>
      <c r="BF532" s="148">
        <f>IF(N532="snížená",J532,0)</f>
        <v>0</v>
      </c>
      <c r="BG532" s="148">
        <f>IF(N532="zákl. přenesená",J532,0)</f>
        <v>0</v>
      </c>
      <c r="BH532" s="148">
        <f>IF(N532="sníž. přenesená",J532,0)</f>
        <v>0</v>
      </c>
      <c r="BI532" s="148">
        <f>IF(N532="nulová",J532,0)</f>
        <v>0</v>
      </c>
      <c r="BJ532" s="17" t="s">
        <v>81</v>
      </c>
      <c r="BK532" s="148">
        <f>ROUND(I532*H532,2)</f>
        <v>0</v>
      </c>
      <c r="BL532" s="17" t="s">
        <v>1788</v>
      </c>
      <c r="BM532" s="147" t="s">
        <v>2065</v>
      </c>
    </row>
    <row r="533" spans="2:65" s="1" customFormat="1" x14ac:dyDescent="0.2">
      <c r="B533" s="32"/>
      <c r="D533" s="149" t="s">
        <v>174</v>
      </c>
      <c r="F533" s="150" t="s">
        <v>1811</v>
      </c>
      <c r="I533" s="151"/>
      <c r="L533" s="32"/>
      <c r="M533" s="152"/>
      <c r="T533" s="56"/>
      <c r="AT533" s="17" t="s">
        <v>174</v>
      </c>
      <c r="AU533" s="17" t="s">
        <v>81</v>
      </c>
    </row>
    <row r="534" spans="2:65" s="1" customFormat="1" ht="16.5" customHeight="1" x14ac:dyDescent="0.2">
      <c r="B534" s="32"/>
      <c r="C534" s="136" t="s">
        <v>1791</v>
      </c>
      <c r="D534" s="136" t="s">
        <v>167</v>
      </c>
      <c r="E534" s="137" t="s">
        <v>1814</v>
      </c>
      <c r="F534" s="138" t="s">
        <v>1815</v>
      </c>
      <c r="G534" s="139" t="s">
        <v>1787</v>
      </c>
      <c r="H534" s="140">
        <v>1</v>
      </c>
      <c r="I534" s="141"/>
      <c r="J534" s="142">
        <f>ROUND(I534*H534,2)</f>
        <v>0</v>
      </c>
      <c r="K534" s="138" t="s">
        <v>1</v>
      </c>
      <c r="L534" s="32"/>
      <c r="M534" s="143" t="s">
        <v>1</v>
      </c>
      <c r="N534" s="144" t="s">
        <v>38</v>
      </c>
      <c r="P534" s="145">
        <f>O534*H534</f>
        <v>0</v>
      </c>
      <c r="Q534" s="145">
        <v>0</v>
      </c>
      <c r="R534" s="145">
        <f>Q534*H534</f>
        <v>0</v>
      </c>
      <c r="S534" s="145">
        <v>0</v>
      </c>
      <c r="T534" s="146">
        <f>S534*H534</f>
        <v>0</v>
      </c>
      <c r="AR534" s="147" t="s">
        <v>1788</v>
      </c>
      <c r="AT534" s="147" t="s">
        <v>167</v>
      </c>
      <c r="AU534" s="147" t="s">
        <v>81</v>
      </c>
      <c r="AY534" s="17" t="s">
        <v>165</v>
      </c>
      <c r="BE534" s="148">
        <f>IF(N534="základní",J534,0)</f>
        <v>0</v>
      </c>
      <c r="BF534" s="148">
        <f>IF(N534="snížená",J534,0)</f>
        <v>0</v>
      </c>
      <c r="BG534" s="148">
        <f>IF(N534="zákl. přenesená",J534,0)</f>
        <v>0</v>
      </c>
      <c r="BH534" s="148">
        <f>IF(N534="sníž. přenesená",J534,0)</f>
        <v>0</v>
      </c>
      <c r="BI534" s="148">
        <f>IF(N534="nulová",J534,0)</f>
        <v>0</v>
      </c>
      <c r="BJ534" s="17" t="s">
        <v>81</v>
      </c>
      <c r="BK534" s="148">
        <f>ROUND(I534*H534,2)</f>
        <v>0</v>
      </c>
      <c r="BL534" s="17" t="s">
        <v>1788</v>
      </c>
      <c r="BM534" s="147" t="s">
        <v>2066</v>
      </c>
    </row>
    <row r="535" spans="2:65" s="1" customFormat="1" x14ac:dyDescent="0.2">
      <c r="B535" s="32"/>
      <c r="D535" s="149" t="s">
        <v>174</v>
      </c>
      <c r="F535" s="150" t="s">
        <v>1815</v>
      </c>
      <c r="I535" s="151"/>
      <c r="L535" s="32"/>
      <c r="M535" s="152"/>
      <c r="T535" s="56"/>
      <c r="AT535" s="17" t="s">
        <v>174</v>
      </c>
      <c r="AU535" s="17" t="s">
        <v>81</v>
      </c>
    </row>
    <row r="536" spans="2:65" s="1" customFormat="1" ht="16.5" customHeight="1" x14ac:dyDescent="0.2">
      <c r="B536" s="32"/>
      <c r="C536" s="136" t="s">
        <v>1796</v>
      </c>
      <c r="D536" s="136" t="s">
        <v>167</v>
      </c>
      <c r="E536" s="137" t="s">
        <v>1818</v>
      </c>
      <c r="F536" s="138" t="s">
        <v>1819</v>
      </c>
      <c r="G536" s="139" t="s">
        <v>1787</v>
      </c>
      <c r="H536" s="140">
        <v>1</v>
      </c>
      <c r="I536" s="141"/>
      <c r="J536" s="142">
        <f>ROUND(I536*H536,2)</f>
        <v>0</v>
      </c>
      <c r="K536" s="138" t="s">
        <v>1</v>
      </c>
      <c r="L536" s="32"/>
      <c r="M536" s="143" t="s">
        <v>1</v>
      </c>
      <c r="N536" s="144" t="s">
        <v>38</v>
      </c>
      <c r="P536" s="145">
        <f>O536*H536</f>
        <v>0</v>
      </c>
      <c r="Q536" s="145">
        <v>0</v>
      </c>
      <c r="R536" s="145">
        <f>Q536*H536</f>
        <v>0</v>
      </c>
      <c r="S536" s="145">
        <v>0</v>
      </c>
      <c r="T536" s="146">
        <f>S536*H536</f>
        <v>0</v>
      </c>
      <c r="AR536" s="147" t="s">
        <v>1788</v>
      </c>
      <c r="AT536" s="147" t="s">
        <v>167</v>
      </c>
      <c r="AU536" s="147" t="s">
        <v>81</v>
      </c>
      <c r="AY536" s="17" t="s">
        <v>165</v>
      </c>
      <c r="BE536" s="148">
        <f>IF(N536="základní",J536,0)</f>
        <v>0</v>
      </c>
      <c r="BF536" s="148">
        <f>IF(N536="snížená",J536,0)</f>
        <v>0</v>
      </c>
      <c r="BG536" s="148">
        <f>IF(N536="zákl. přenesená",J536,0)</f>
        <v>0</v>
      </c>
      <c r="BH536" s="148">
        <f>IF(N536="sníž. přenesená",J536,0)</f>
        <v>0</v>
      </c>
      <c r="BI536" s="148">
        <f>IF(N536="nulová",J536,0)</f>
        <v>0</v>
      </c>
      <c r="BJ536" s="17" t="s">
        <v>81</v>
      </c>
      <c r="BK536" s="148">
        <f>ROUND(I536*H536,2)</f>
        <v>0</v>
      </c>
      <c r="BL536" s="17" t="s">
        <v>1788</v>
      </c>
      <c r="BM536" s="147" t="s">
        <v>2067</v>
      </c>
    </row>
    <row r="537" spans="2:65" s="1" customFormat="1" x14ac:dyDescent="0.2">
      <c r="B537" s="32"/>
      <c r="D537" s="149" t="s">
        <v>174</v>
      </c>
      <c r="F537" s="150" t="s">
        <v>1819</v>
      </c>
      <c r="I537" s="151"/>
      <c r="L537" s="32"/>
      <c r="M537" s="152"/>
      <c r="T537" s="56"/>
      <c r="AT537" s="17" t="s">
        <v>174</v>
      </c>
      <c r="AU537" s="17" t="s">
        <v>81</v>
      </c>
    </row>
    <row r="538" spans="2:65" s="15" customFormat="1" x14ac:dyDescent="0.2">
      <c r="B538" s="184"/>
      <c r="D538" s="149" t="s">
        <v>176</v>
      </c>
      <c r="E538" s="185" t="s">
        <v>1</v>
      </c>
      <c r="F538" s="186" t="s">
        <v>1821</v>
      </c>
      <c r="H538" s="185" t="s">
        <v>1</v>
      </c>
      <c r="I538" s="187"/>
      <c r="L538" s="184"/>
      <c r="M538" s="188"/>
      <c r="T538" s="189"/>
      <c r="AT538" s="185" t="s">
        <v>176</v>
      </c>
      <c r="AU538" s="185" t="s">
        <v>81</v>
      </c>
      <c r="AV538" s="15" t="s">
        <v>81</v>
      </c>
      <c r="AW538" s="15" t="s">
        <v>30</v>
      </c>
      <c r="AX538" s="15" t="s">
        <v>73</v>
      </c>
      <c r="AY538" s="185" t="s">
        <v>165</v>
      </c>
    </row>
    <row r="539" spans="2:65" s="12" customFormat="1" x14ac:dyDescent="0.2">
      <c r="B539" s="153"/>
      <c r="D539" s="149" t="s">
        <v>176</v>
      </c>
      <c r="E539" s="154" t="s">
        <v>1</v>
      </c>
      <c r="F539" s="155" t="s">
        <v>81</v>
      </c>
      <c r="H539" s="156">
        <v>1</v>
      </c>
      <c r="I539" s="157"/>
      <c r="L539" s="153"/>
      <c r="M539" s="158"/>
      <c r="T539" s="159"/>
      <c r="AT539" s="154" t="s">
        <v>176</v>
      </c>
      <c r="AU539" s="154" t="s">
        <v>81</v>
      </c>
      <c r="AV539" s="12" t="s">
        <v>83</v>
      </c>
      <c r="AW539" s="12" t="s">
        <v>30</v>
      </c>
      <c r="AX539" s="12" t="s">
        <v>81</v>
      </c>
      <c r="AY539" s="154" t="s">
        <v>165</v>
      </c>
    </row>
    <row r="540" spans="2:65" s="1" customFormat="1" ht="16.5" customHeight="1" x14ac:dyDescent="0.2">
      <c r="B540" s="32"/>
      <c r="C540" s="136" t="s">
        <v>1801</v>
      </c>
      <c r="D540" s="136" t="s">
        <v>167</v>
      </c>
      <c r="E540" s="137" t="s">
        <v>1823</v>
      </c>
      <c r="F540" s="138" t="s">
        <v>1824</v>
      </c>
      <c r="G540" s="139" t="s">
        <v>1787</v>
      </c>
      <c r="H540" s="140">
        <v>1</v>
      </c>
      <c r="I540" s="141"/>
      <c r="J540" s="142">
        <f>ROUND(I540*H540,2)</f>
        <v>0</v>
      </c>
      <c r="K540" s="138" t="s">
        <v>1</v>
      </c>
      <c r="L540" s="32"/>
      <c r="M540" s="143" t="s">
        <v>1</v>
      </c>
      <c r="N540" s="144" t="s">
        <v>38</v>
      </c>
      <c r="P540" s="145">
        <f>O540*H540</f>
        <v>0</v>
      </c>
      <c r="Q540" s="145">
        <v>0</v>
      </c>
      <c r="R540" s="145">
        <f>Q540*H540</f>
        <v>0</v>
      </c>
      <c r="S540" s="145">
        <v>0</v>
      </c>
      <c r="T540" s="146">
        <f>S540*H540</f>
        <v>0</v>
      </c>
      <c r="AR540" s="147" t="s">
        <v>1788</v>
      </c>
      <c r="AT540" s="147" t="s">
        <v>167</v>
      </c>
      <c r="AU540" s="147" t="s">
        <v>81</v>
      </c>
      <c r="AY540" s="17" t="s">
        <v>165</v>
      </c>
      <c r="BE540" s="148">
        <f>IF(N540="základní",J540,0)</f>
        <v>0</v>
      </c>
      <c r="BF540" s="148">
        <f>IF(N540="snížená",J540,0)</f>
        <v>0</v>
      </c>
      <c r="BG540" s="148">
        <f>IF(N540="zákl. přenesená",J540,0)</f>
        <v>0</v>
      </c>
      <c r="BH540" s="148">
        <f>IF(N540="sníž. přenesená",J540,0)</f>
        <v>0</v>
      </c>
      <c r="BI540" s="148">
        <f>IF(N540="nulová",J540,0)</f>
        <v>0</v>
      </c>
      <c r="BJ540" s="17" t="s">
        <v>81</v>
      </c>
      <c r="BK540" s="148">
        <f>ROUND(I540*H540,2)</f>
        <v>0</v>
      </c>
      <c r="BL540" s="17" t="s">
        <v>1788</v>
      </c>
      <c r="BM540" s="147" t="s">
        <v>2068</v>
      </c>
    </row>
    <row r="541" spans="2:65" s="1" customFormat="1" x14ac:dyDescent="0.2">
      <c r="B541" s="32"/>
      <c r="D541" s="149" t="s">
        <v>174</v>
      </c>
      <c r="F541" s="150" t="s">
        <v>1824</v>
      </c>
      <c r="I541" s="151"/>
      <c r="L541" s="32"/>
      <c r="M541" s="152"/>
      <c r="T541" s="56"/>
      <c r="AT541" s="17" t="s">
        <v>174</v>
      </c>
      <c r="AU541" s="17" t="s">
        <v>81</v>
      </c>
    </row>
    <row r="542" spans="2:65" s="15" customFormat="1" ht="22.5" x14ac:dyDescent="0.2">
      <c r="B542" s="184"/>
      <c r="D542" s="149" t="s">
        <v>176</v>
      </c>
      <c r="E542" s="185" t="s">
        <v>1</v>
      </c>
      <c r="F542" s="186" t="s">
        <v>1826</v>
      </c>
      <c r="H542" s="185" t="s">
        <v>1</v>
      </c>
      <c r="I542" s="187"/>
      <c r="L542" s="184"/>
      <c r="M542" s="188"/>
      <c r="T542" s="189"/>
      <c r="AT542" s="185" t="s">
        <v>176</v>
      </c>
      <c r="AU542" s="185" t="s">
        <v>81</v>
      </c>
      <c r="AV542" s="15" t="s">
        <v>81</v>
      </c>
      <c r="AW542" s="15" t="s">
        <v>30</v>
      </c>
      <c r="AX542" s="15" t="s">
        <v>73</v>
      </c>
      <c r="AY542" s="185" t="s">
        <v>165</v>
      </c>
    </row>
    <row r="543" spans="2:65" s="12" customFormat="1" x14ac:dyDescent="0.2">
      <c r="B543" s="153"/>
      <c r="D543" s="149" t="s">
        <v>176</v>
      </c>
      <c r="E543" s="154" t="s">
        <v>1</v>
      </c>
      <c r="F543" s="155" t="s">
        <v>81</v>
      </c>
      <c r="H543" s="156">
        <v>1</v>
      </c>
      <c r="I543" s="157"/>
      <c r="L543" s="153"/>
      <c r="M543" s="158"/>
      <c r="T543" s="159"/>
      <c r="AT543" s="154" t="s">
        <v>176</v>
      </c>
      <c r="AU543" s="154" t="s">
        <v>81</v>
      </c>
      <c r="AV543" s="12" t="s">
        <v>83</v>
      </c>
      <c r="AW543" s="12" t="s">
        <v>30</v>
      </c>
      <c r="AX543" s="12" t="s">
        <v>81</v>
      </c>
      <c r="AY543" s="154" t="s">
        <v>165</v>
      </c>
    </row>
    <row r="544" spans="2:65" s="1" customFormat="1" ht="16.5" customHeight="1" x14ac:dyDescent="0.2">
      <c r="B544" s="32"/>
      <c r="C544" s="136" t="s">
        <v>1805</v>
      </c>
      <c r="D544" s="136" t="s">
        <v>167</v>
      </c>
      <c r="E544" s="137" t="s">
        <v>1828</v>
      </c>
      <c r="F544" s="138" t="s">
        <v>1829</v>
      </c>
      <c r="G544" s="139" t="s">
        <v>1787</v>
      </c>
      <c r="H544" s="140">
        <v>1</v>
      </c>
      <c r="I544" s="141"/>
      <c r="J544" s="142">
        <f>ROUND(I544*H544,2)</f>
        <v>0</v>
      </c>
      <c r="K544" s="138" t="s">
        <v>1</v>
      </c>
      <c r="L544" s="32"/>
      <c r="M544" s="143" t="s">
        <v>1</v>
      </c>
      <c r="N544" s="144" t="s">
        <v>38</v>
      </c>
      <c r="P544" s="145">
        <f>O544*H544</f>
        <v>0</v>
      </c>
      <c r="Q544" s="145">
        <v>0</v>
      </c>
      <c r="R544" s="145">
        <f>Q544*H544</f>
        <v>0</v>
      </c>
      <c r="S544" s="145">
        <v>0</v>
      </c>
      <c r="T544" s="146">
        <f>S544*H544</f>
        <v>0</v>
      </c>
      <c r="AR544" s="147" t="s">
        <v>1788</v>
      </c>
      <c r="AT544" s="147" t="s">
        <v>167</v>
      </c>
      <c r="AU544" s="147" t="s">
        <v>81</v>
      </c>
      <c r="AY544" s="17" t="s">
        <v>165</v>
      </c>
      <c r="BE544" s="148">
        <f>IF(N544="základní",J544,0)</f>
        <v>0</v>
      </c>
      <c r="BF544" s="148">
        <f>IF(N544="snížená",J544,0)</f>
        <v>0</v>
      </c>
      <c r="BG544" s="148">
        <f>IF(N544="zákl. přenesená",J544,0)</f>
        <v>0</v>
      </c>
      <c r="BH544" s="148">
        <f>IF(N544="sníž. přenesená",J544,0)</f>
        <v>0</v>
      </c>
      <c r="BI544" s="148">
        <f>IF(N544="nulová",J544,0)</f>
        <v>0</v>
      </c>
      <c r="BJ544" s="17" t="s">
        <v>81</v>
      </c>
      <c r="BK544" s="148">
        <f>ROUND(I544*H544,2)</f>
        <v>0</v>
      </c>
      <c r="BL544" s="17" t="s">
        <v>1788</v>
      </c>
      <c r="BM544" s="147" t="s">
        <v>2069</v>
      </c>
    </row>
    <row r="545" spans="2:65" s="1" customFormat="1" x14ac:dyDescent="0.2">
      <c r="B545" s="32"/>
      <c r="D545" s="149" t="s">
        <v>174</v>
      </c>
      <c r="F545" s="150" t="s">
        <v>1829</v>
      </c>
      <c r="I545" s="151"/>
      <c r="L545" s="32"/>
      <c r="M545" s="152"/>
      <c r="T545" s="56"/>
      <c r="AT545" s="17" t="s">
        <v>174</v>
      </c>
      <c r="AU545" s="17" t="s">
        <v>81</v>
      </c>
    </row>
    <row r="546" spans="2:65" s="1" customFormat="1" ht="16.5" customHeight="1" x14ac:dyDescent="0.2">
      <c r="B546" s="32"/>
      <c r="C546" s="136" t="s">
        <v>1809</v>
      </c>
      <c r="D546" s="136" t="s">
        <v>167</v>
      </c>
      <c r="E546" s="137" t="s">
        <v>1832</v>
      </c>
      <c r="F546" s="138" t="s">
        <v>1833</v>
      </c>
      <c r="G546" s="139" t="s">
        <v>1787</v>
      </c>
      <c r="H546" s="140">
        <v>1</v>
      </c>
      <c r="I546" s="141"/>
      <c r="J546" s="142">
        <f>ROUND(I546*H546,2)</f>
        <v>0</v>
      </c>
      <c r="K546" s="138" t="s">
        <v>1</v>
      </c>
      <c r="L546" s="32"/>
      <c r="M546" s="143" t="s">
        <v>1</v>
      </c>
      <c r="N546" s="144" t="s">
        <v>38</v>
      </c>
      <c r="P546" s="145">
        <f>O546*H546</f>
        <v>0</v>
      </c>
      <c r="Q546" s="145">
        <v>0</v>
      </c>
      <c r="R546" s="145">
        <f>Q546*H546</f>
        <v>0</v>
      </c>
      <c r="S546" s="145">
        <v>0</v>
      </c>
      <c r="T546" s="146">
        <f>S546*H546</f>
        <v>0</v>
      </c>
      <c r="AR546" s="147" t="s">
        <v>1788</v>
      </c>
      <c r="AT546" s="147" t="s">
        <v>167</v>
      </c>
      <c r="AU546" s="147" t="s">
        <v>81</v>
      </c>
      <c r="AY546" s="17" t="s">
        <v>165</v>
      </c>
      <c r="BE546" s="148">
        <f>IF(N546="základní",J546,0)</f>
        <v>0</v>
      </c>
      <c r="BF546" s="148">
        <f>IF(N546="snížená",J546,0)</f>
        <v>0</v>
      </c>
      <c r="BG546" s="148">
        <f>IF(N546="zákl. přenesená",J546,0)</f>
        <v>0</v>
      </c>
      <c r="BH546" s="148">
        <f>IF(N546="sníž. přenesená",J546,0)</f>
        <v>0</v>
      </c>
      <c r="BI546" s="148">
        <f>IF(N546="nulová",J546,0)</f>
        <v>0</v>
      </c>
      <c r="BJ546" s="17" t="s">
        <v>81</v>
      </c>
      <c r="BK546" s="148">
        <f>ROUND(I546*H546,2)</f>
        <v>0</v>
      </c>
      <c r="BL546" s="17" t="s">
        <v>1788</v>
      </c>
      <c r="BM546" s="147" t="s">
        <v>2070</v>
      </c>
    </row>
    <row r="547" spans="2:65" s="1" customFormat="1" x14ac:dyDescent="0.2">
      <c r="B547" s="32"/>
      <c r="D547" s="149" t="s">
        <v>174</v>
      </c>
      <c r="F547" s="150" t="s">
        <v>1833</v>
      </c>
      <c r="I547" s="151"/>
      <c r="L547" s="32"/>
      <c r="M547" s="197"/>
      <c r="N547" s="198"/>
      <c r="O547" s="198"/>
      <c r="P547" s="198"/>
      <c r="Q547" s="198"/>
      <c r="R547" s="198"/>
      <c r="S547" s="198"/>
      <c r="T547" s="199"/>
      <c r="AT547" s="17" t="s">
        <v>174</v>
      </c>
      <c r="AU547" s="17" t="s">
        <v>81</v>
      </c>
    </row>
    <row r="548" spans="2:65" s="1" customFormat="1" ht="6.95" customHeight="1" x14ac:dyDescent="0.2">
      <c r="B548" s="44"/>
      <c r="C548" s="45"/>
      <c r="D548" s="45"/>
      <c r="E548" s="45"/>
      <c r="F548" s="45"/>
      <c r="G548" s="45"/>
      <c r="H548" s="45"/>
      <c r="I548" s="45"/>
      <c r="J548" s="45"/>
      <c r="K548" s="45"/>
      <c r="L548" s="32"/>
    </row>
  </sheetData>
  <sheetProtection algorithmName="SHA-512" hashValue="aIWWm2qYXVYN3mgZ70o/KDcrVKLSoQ97ZxgjgUbyDeNGZSWk/xKWnNn6Kh4XfZkuwlpnsIxrZxzqowZe8IyE0w==" saltValue="F2qnUtZngbT4BU7vR6VSS8ZNUYm/cmWJCfd5YUnQvqnPat3TF7HyCCE3XODDpgVDU/Op05Fo/9k9b3vd17zbQw==" spinCount="100000" sheet="1" objects="1" scenarios="1" formatColumns="0" formatRows="0" autoFilter="0"/>
  <autoFilter ref="C126:K547" xr:uid="{00000000-0009-0000-0000-000008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54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107</v>
      </c>
      <c r="AZ2" s="200" t="s">
        <v>2071</v>
      </c>
      <c r="BA2" s="200" t="s">
        <v>2072</v>
      </c>
      <c r="BB2" s="200" t="s">
        <v>170</v>
      </c>
      <c r="BC2" s="200" t="s">
        <v>2073</v>
      </c>
      <c r="BD2" s="200" t="s">
        <v>83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  <c r="AZ3" s="200" t="s">
        <v>2074</v>
      </c>
      <c r="BA3" s="200" t="s">
        <v>2075</v>
      </c>
      <c r="BB3" s="200" t="s">
        <v>1</v>
      </c>
      <c r="BC3" s="200" t="s">
        <v>2076</v>
      </c>
      <c r="BD3" s="200" t="s">
        <v>83</v>
      </c>
    </row>
    <row r="4" spans="2:5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  <c r="AZ4" s="200" t="s">
        <v>2077</v>
      </c>
      <c r="BA4" s="200" t="s">
        <v>1</v>
      </c>
      <c r="BB4" s="200" t="s">
        <v>1</v>
      </c>
      <c r="BC4" s="200" t="s">
        <v>2078</v>
      </c>
      <c r="BD4" s="200" t="s">
        <v>83</v>
      </c>
    </row>
    <row r="5" spans="2:56" ht="6.95" customHeight="1" x14ac:dyDescent="0.2">
      <c r="B5" s="20"/>
      <c r="L5" s="20"/>
      <c r="AZ5" s="200" t="s">
        <v>2079</v>
      </c>
      <c r="BA5" s="200" t="s">
        <v>2080</v>
      </c>
      <c r="BB5" s="200" t="s">
        <v>192</v>
      </c>
      <c r="BC5" s="200" t="s">
        <v>2081</v>
      </c>
      <c r="BD5" s="200" t="s">
        <v>83</v>
      </c>
    </row>
    <row r="6" spans="2:56" ht="12" customHeight="1" x14ac:dyDescent="0.2">
      <c r="B6" s="20"/>
      <c r="D6" s="27" t="s">
        <v>16</v>
      </c>
      <c r="L6" s="20"/>
      <c r="AZ6" s="200" t="s">
        <v>2082</v>
      </c>
      <c r="BA6" s="200" t="s">
        <v>2083</v>
      </c>
      <c r="BB6" s="200" t="s">
        <v>1</v>
      </c>
      <c r="BC6" s="200" t="s">
        <v>2084</v>
      </c>
      <c r="BD6" s="200" t="s">
        <v>83</v>
      </c>
    </row>
    <row r="7" spans="2:5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  <c r="AZ7" s="200" t="s">
        <v>2085</v>
      </c>
      <c r="BA7" s="200" t="s">
        <v>1</v>
      </c>
      <c r="BB7" s="200" t="s">
        <v>1</v>
      </c>
      <c r="BC7" s="200" t="s">
        <v>2086</v>
      </c>
      <c r="BD7" s="200" t="s">
        <v>83</v>
      </c>
    </row>
    <row r="8" spans="2:56" s="1" customFormat="1" ht="12" customHeight="1" x14ac:dyDescent="0.2">
      <c r="B8" s="32"/>
      <c r="D8" s="27" t="s">
        <v>138</v>
      </c>
      <c r="L8" s="32"/>
    </row>
    <row r="9" spans="2:56" s="1" customFormat="1" ht="16.5" customHeight="1" x14ac:dyDescent="0.2">
      <c r="B9" s="32"/>
      <c r="E9" s="251" t="s">
        <v>2087</v>
      </c>
      <c r="F9" s="253"/>
      <c r="G9" s="253"/>
      <c r="H9" s="253"/>
      <c r="L9" s="32"/>
    </row>
    <row r="10" spans="2:56" s="1" customFormat="1" x14ac:dyDescent="0.2">
      <c r="B10" s="32"/>
      <c r="L10" s="32"/>
    </row>
    <row r="11" spans="2:5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56" s="1" customFormat="1" ht="10.9" customHeight="1" x14ac:dyDescent="0.2">
      <c r="B13" s="32"/>
      <c r="L13" s="32"/>
    </row>
    <row r="14" spans="2:5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1242</v>
      </c>
      <c r="L20" s="32"/>
    </row>
    <row r="21" spans="2:12" s="1" customFormat="1" ht="18" customHeight="1" x14ac:dyDescent="0.2">
      <c r="B21" s="32"/>
      <c r="E21" s="25" t="s">
        <v>1243</v>
      </c>
      <c r="I21" s="27" t="s">
        <v>26</v>
      </c>
      <c r="J21" s="25" t="s">
        <v>1244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ROUND(J129,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ROUND((SUM(BE129:BE541)),  2)</f>
        <v>0</v>
      </c>
      <c r="I33" s="96">
        <v>0.21</v>
      </c>
      <c r="J33" s="86">
        <f>ROUND(((SUM(BE129:BE541))*I33),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ROUND((SUM(BF129:BF541)),  2)</f>
        <v>0</v>
      </c>
      <c r="I34" s="96">
        <v>0.12</v>
      </c>
      <c r="J34" s="86">
        <f>ROUND(((SUM(BF129:BF541))*I34),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ROUND((SUM(BG129:BG541)),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ROUND((SUM(BH129:BH541)),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ROUND((SUM(BI129:BI541)),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01-20-03 - Železniční most v evid. km 12,888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Prodin a.s.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J129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J130</f>
        <v>0</v>
      </c>
      <c r="L97" s="108"/>
    </row>
    <row r="98" spans="2:12" s="9" customFormat="1" ht="19.899999999999999" customHeight="1" x14ac:dyDescent="0.2">
      <c r="B98" s="112"/>
      <c r="D98" s="113" t="s">
        <v>146</v>
      </c>
      <c r="E98" s="114"/>
      <c r="F98" s="114"/>
      <c r="G98" s="114"/>
      <c r="H98" s="114"/>
      <c r="I98" s="114"/>
      <c r="J98" s="115">
        <f>J131</f>
        <v>0</v>
      </c>
      <c r="L98" s="112"/>
    </row>
    <row r="99" spans="2:12" s="9" customFormat="1" ht="19.899999999999999" customHeight="1" x14ac:dyDescent="0.2">
      <c r="B99" s="112"/>
      <c r="D99" s="113" t="s">
        <v>1245</v>
      </c>
      <c r="E99" s="114"/>
      <c r="F99" s="114"/>
      <c r="G99" s="114"/>
      <c r="H99" s="114"/>
      <c r="I99" s="114"/>
      <c r="J99" s="115">
        <f>J186</f>
        <v>0</v>
      </c>
      <c r="L99" s="112"/>
    </row>
    <row r="100" spans="2:12" s="9" customFormat="1" ht="19.899999999999999" customHeight="1" x14ac:dyDescent="0.2">
      <c r="B100" s="112"/>
      <c r="D100" s="113" t="s">
        <v>1246</v>
      </c>
      <c r="E100" s="114"/>
      <c r="F100" s="114"/>
      <c r="G100" s="114"/>
      <c r="H100" s="114"/>
      <c r="I100" s="114"/>
      <c r="J100" s="115">
        <f>J224</f>
        <v>0</v>
      </c>
      <c r="L100" s="112"/>
    </row>
    <row r="101" spans="2:12" s="9" customFormat="1" ht="19.899999999999999" customHeight="1" x14ac:dyDescent="0.2">
      <c r="B101" s="112"/>
      <c r="D101" s="113" t="s">
        <v>1247</v>
      </c>
      <c r="E101" s="114"/>
      <c r="F101" s="114"/>
      <c r="G101" s="114"/>
      <c r="H101" s="114"/>
      <c r="I101" s="114"/>
      <c r="J101" s="115">
        <f>J281</f>
        <v>0</v>
      </c>
      <c r="L101" s="112"/>
    </row>
    <row r="102" spans="2:12" s="9" customFormat="1" ht="19.899999999999999" customHeight="1" x14ac:dyDescent="0.2">
      <c r="B102" s="112"/>
      <c r="D102" s="113" t="s">
        <v>147</v>
      </c>
      <c r="E102" s="114"/>
      <c r="F102" s="114"/>
      <c r="G102" s="114"/>
      <c r="H102" s="114"/>
      <c r="I102" s="114"/>
      <c r="J102" s="115">
        <f>J322</f>
        <v>0</v>
      </c>
      <c r="L102" s="112"/>
    </row>
    <row r="103" spans="2:12" s="9" customFormat="1" ht="19.899999999999999" customHeight="1" x14ac:dyDescent="0.2">
      <c r="B103" s="112"/>
      <c r="D103" s="113" t="s">
        <v>1248</v>
      </c>
      <c r="E103" s="114"/>
      <c r="F103" s="114"/>
      <c r="G103" s="114"/>
      <c r="H103" s="114"/>
      <c r="I103" s="114"/>
      <c r="J103" s="115">
        <f>J330</f>
        <v>0</v>
      </c>
      <c r="L103" s="112"/>
    </row>
    <row r="104" spans="2:12" s="9" customFormat="1" ht="19.899999999999999" customHeight="1" x14ac:dyDescent="0.2">
      <c r="B104" s="112"/>
      <c r="D104" s="113" t="s">
        <v>2088</v>
      </c>
      <c r="E104" s="114"/>
      <c r="F104" s="114"/>
      <c r="G104" s="114"/>
      <c r="H104" s="114"/>
      <c r="I104" s="114"/>
      <c r="J104" s="115">
        <f>J335</f>
        <v>0</v>
      </c>
      <c r="L104" s="112"/>
    </row>
    <row r="105" spans="2:12" s="9" customFormat="1" ht="19.899999999999999" customHeight="1" x14ac:dyDescent="0.2">
      <c r="B105" s="112"/>
      <c r="D105" s="113" t="s">
        <v>148</v>
      </c>
      <c r="E105" s="114"/>
      <c r="F105" s="114"/>
      <c r="G105" s="114"/>
      <c r="H105" s="114"/>
      <c r="I105" s="114"/>
      <c r="J105" s="115">
        <f>J348</f>
        <v>0</v>
      </c>
      <c r="L105" s="112"/>
    </row>
    <row r="106" spans="2:12" s="9" customFormat="1" ht="19.899999999999999" customHeight="1" x14ac:dyDescent="0.2">
      <c r="B106" s="112"/>
      <c r="D106" s="113" t="s">
        <v>1249</v>
      </c>
      <c r="E106" s="114"/>
      <c r="F106" s="114"/>
      <c r="G106" s="114"/>
      <c r="H106" s="114"/>
      <c r="I106" s="114"/>
      <c r="J106" s="115">
        <f>J454</f>
        <v>0</v>
      </c>
      <c r="L106" s="112"/>
    </row>
    <row r="107" spans="2:12" s="8" customFormat="1" ht="24.95" customHeight="1" x14ac:dyDescent="0.2">
      <c r="B107" s="108"/>
      <c r="D107" s="109" t="s">
        <v>1250</v>
      </c>
      <c r="E107" s="110"/>
      <c r="F107" s="110"/>
      <c r="G107" s="110"/>
      <c r="H107" s="110"/>
      <c r="I107" s="110"/>
      <c r="J107" s="111">
        <f>J457</f>
        <v>0</v>
      </c>
      <c r="L107" s="108"/>
    </row>
    <row r="108" spans="2:12" s="9" customFormat="1" ht="19.899999999999999" customHeight="1" x14ac:dyDescent="0.2">
      <c r="B108" s="112"/>
      <c r="D108" s="113" t="s">
        <v>1251</v>
      </c>
      <c r="E108" s="114"/>
      <c r="F108" s="114"/>
      <c r="G108" s="114"/>
      <c r="H108" s="114"/>
      <c r="I108" s="114"/>
      <c r="J108" s="115">
        <f>J458</f>
        <v>0</v>
      </c>
      <c r="L108" s="112"/>
    </row>
    <row r="109" spans="2:12" s="8" customFormat="1" ht="24.95" customHeight="1" x14ac:dyDescent="0.2">
      <c r="B109" s="108"/>
      <c r="D109" s="109" t="s">
        <v>590</v>
      </c>
      <c r="E109" s="110"/>
      <c r="F109" s="110"/>
      <c r="G109" s="110"/>
      <c r="H109" s="110"/>
      <c r="I109" s="110"/>
      <c r="J109" s="111">
        <f>J509</f>
        <v>0</v>
      </c>
      <c r="L109" s="108"/>
    </row>
    <row r="110" spans="2:12" s="1" customFormat="1" ht="21.75" customHeight="1" x14ac:dyDescent="0.2">
      <c r="B110" s="32"/>
      <c r="L110" s="32"/>
    </row>
    <row r="111" spans="2:12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20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20" s="1" customFormat="1" ht="24.95" customHeight="1" x14ac:dyDescent="0.2">
      <c r="B116" s="32"/>
      <c r="C116" s="21" t="s">
        <v>150</v>
      </c>
      <c r="L116" s="32"/>
    </row>
    <row r="117" spans="2:20" s="1" customFormat="1" ht="6.95" customHeight="1" x14ac:dyDescent="0.2">
      <c r="B117" s="32"/>
      <c r="L117" s="32"/>
    </row>
    <row r="118" spans="2:20" s="1" customFormat="1" ht="12" customHeight="1" x14ac:dyDescent="0.2">
      <c r="B118" s="32"/>
      <c r="C118" s="27" t="s">
        <v>16</v>
      </c>
      <c r="L118" s="32"/>
    </row>
    <row r="119" spans="2:20" s="1" customFormat="1" ht="26.25" customHeight="1" x14ac:dyDescent="0.2">
      <c r="B119" s="32"/>
      <c r="E119" s="254" t="str">
        <f>E7</f>
        <v>Prostá rekonstrukce trati v úseku Chrastava - Hrádek nad Nisou (ÚOŽI)_24.02.2025_v.8</v>
      </c>
      <c r="F119" s="255"/>
      <c r="G119" s="255"/>
      <c r="H119" s="255"/>
      <c r="L119" s="32"/>
    </row>
    <row r="120" spans="2:20" s="1" customFormat="1" ht="12" customHeight="1" x14ac:dyDescent="0.2">
      <c r="B120" s="32"/>
      <c r="C120" s="27" t="s">
        <v>138</v>
      </c>
      <c r="L120" s="32"/>
    </row>
    <row r="121" spans="2:20" s="1" customFormat="1" ht="16.5" customHeight="1" x14ac:dyDescent="0.2">
      <c r="B121" s="32"/>
      <c r="E121" s="251" t="str">
        <f>E9</f>
        <v>SO 01-20-03 - Železniční most v evid. km 12,888</v>
      </c>
      <c r="F121" s="253"/>
      <c r="G121" s="253"/>
      <c r="H121" s="253"/>
      <c r="L121" s="32"/>
    </row>
    <row r="122" spans="2:20" s="1" customFormat="1" ht="6.95" customHeight="1" x14ac:dyDescent="0.2">
      <c r="B122" s="32"/>
      <c r="L122" s="32"/>
    </row>
    <row r="123" spans="2:20" s="1" customFormat="1" ht="12" customHeight="1" x14ac:dyDescent="0.2">
      <c r="B123" s="32"/>
      <c r="C123" s="27" t="s">
        <v>20</v>
      </c>
      <c r="F123" s="25" t="str">
        <f>F12</f>
        <v xml:space="preserve"> </v>
      </c>
      <c r="I123" s="27" t="s">
        <v>22</v>
      </c>
      <c r="J123" s="52" t="str">
        <f>IF(J12="","",J12)</f>
        <v>24. 1. 2025</v>
      </c>
      <c r="L123" s="32"/>
    </row>
    <row r="124" spans="2:20" s="1" customFormat="1" ht="6.95" customHeight="1" x14ac:dyDescent="0.2">
      <c r="B124" s="32"/>
      <c r="L124" s="32"/>
    </row>
    <row r="125" spans="2:20" s="1" customFormat="1" ht="15.2" customHeight="1" x14ac:dyDescent="0.2">
      <c r="B125" s="32"/>
      <c r="C125" s="27" t="s">
        <v>24</v>
      </c>
      <c r="F125" s="25" t="str">
        <f>E15</f>
        <v xml:space="preserve"> </v>
      </c>
      <c r="I125" s="27" t="s">
        <v>29</v>
      </c>
      <c r="J125" s="30" t="str">
        <f>E21</f>
        <v>Prodin a.s.</v>
      </c>
      <c r="L125" s="32"/>
    </row>
    <row r="126" spans="2:20" s="1" customFormat="1" ht="15.2" customHeight="1" x14ac:dyDescent="0.2">
      <c r="B126" s="32"/>
      <c r="C126" s="27" t="s">
        <v>27</v>
      </c>
      <c r="F126" s="25" t="str">
        <f>IF(E18="","",E18)</f>
        <v>Vyplň údaj</v>
      </c>
      <c r="I126" s="27" t="s">
        <v>31</v>
      </c>
      <c r="J126" s="30" t="str">
        <f>E24</f>
        <v xml:space="preserve"> </v>
      </c>
      <c r="L126" s="32"/>
    </row>
    <row r="127" spans="2:20" s="1" customFormat="1" ht="10.35" customHeight="1" x14ac:dyDescent="0.2">
      <c r="B127" s="32"/>
      <c r="L127" s="32"/>
    </row>
    <row r="128" spans="2:20" s="10" customFormat="1" ht="29.25" customHeight="1" x14ac:dyDescent="0.2">
      <c r="B128" s="116"/>
      <c r="C128" s="117" t="s">
        <v>151</v>
      </c>
      <c r="D128" s="118" t="s">
        <v>58</v>
      </c>
      <c r="E128" s="118" t="s">
        <v>54</v>
      </c>
      <c r="F128" s="118" t="s">
        <v>55</v>
      </c>
      <c r="G128" s="118" t="s">
        <v>152</v>
      </c>
      <c r="H128" s="118" t="s">
        <v>153</v>
      </c>
      <c r="I128" s="118" t="s">
        <v>154</v>
      </c>
      <c r="J128" s="118" t="s">
        <v>142</v>
      </c>
      <c r="K128" s="119" t="s">
        <v>155</v>
      </c>
      <c r="L128" s="116"/>
      <c r="M128" s="59" t="s">
        <v>1</v>
      </c>
      <c r="N128" s="60" t="s">
        <v>37</v>
      </c>
      <c r="O128" s="60" t="s">
        <v>156</v>
      </c>
      <c r="P128" s="60" t="s">
        <v>157</v>
      </c>
      <c r="Q128" s="60" t="s">
        <v>158</v>
      </c>
      <c r="R128" s="60" t="s">
        <v>159</v>
      </c>
      <c r="S128" s="60" t="s">
        <v>160</v>
      </c>
      <c r="T128" s="61" t="s">
        <v>161</v>
      </c>
    </row>
    <row r="129" spans="2:65" s="1" customFormat="1" ht="22.9" customHeight="1" x14ac:dyDescent="0.25">
      <c r="B129" s="32"/>
      <c r="C129" s="64" t="s">
        <v>162</v>
      </c>
      <c r="J129" s="120">
        <f>BK129</f>
        <v>0</v>
      </c>
      <c r="L129" s="32"/>
      <c r="M129" s="62"/>
      <c r="N129" s="53"/>
      <c r="O129" s="53"/>
      <c r="P129" s="121">
        <f>P130+P457+P509</f>
        <v>0</v>
      </c>
      <c r="Q129" s="53"/>
      <c r="R129" s="121">
        <f>R130+R457+R509</f>
        <v>2749.9928223100001</v>
      </c>
      <c r="S129" s="53"/>
      <c r="T129" s="122">
        <f>T130+T457+T509</f>
        <v>783.21257000000003</v>
      </c>
      <c r="AT129" s="17" t="s">
        <v>72</v>
      </c>
      <c r="AU129" s="17" t="s">
        <v>144</v>
      </c>
      <c r="BK129" s="123">
        <f>BK130+BK457+BK509</f>
        <v>0</v>
      </c>
    </row>
    <row r="130" spans="2:65" s="11" customFormat="1" ht="25.9" customHeight="1" x14ac:dyDescent="0.2">
      <c r="B130" s="124"/>
      <c r="D130" s="125" t="s">
        <v>72</v>
      </c>
      <c r="E130" s="126" t="s">
        <v>163</v>
      </c>
      <c r="F130" s="126" t="s">
        <v>164</v>
      </c>
      <c r="I130" s="127"/>
      <c r="J130" s="128">
        <f>BK130</f>
        <v>0</v>
      </c>
      <c r="L130" s="124"/>
      <c r="M130" s="129"/>
      <c r="P130" s="130">
        <f>P131+P186+P224+P281+P322+P330+P335+P348+P454</f>
        <v>0</v>
      </c>
      <c r="R130" s="130">
        <f>R131+R186+R224+R281+R322+R330+R335+R348+R454</f>
        <v>2749.3141716499999</v>
      </c>
      <c r="T130" s="131">
        <f>T131+T186+T224+T281+T322+T330+T335+T348+T454</f>
        <v>783.21257000000003</v>
      </c>
      <c r="AR130" s="125" t="s">
        <v>81</v>
      </c>
      <c r="AT130" s="132" t="s">
        <v>72</v>
      </c>
      <c r="AU130" s="132" t="s">
        <v>73</v>
      </c>
      <c r="AY130" s="125" t="s">
        <v>165</v>
      </c>
      <c r="BK130" s="133">
        <f>BK131+BK186+BK224+BK281+BK322+BK330+BK335+BK348+BK454</f>
        <v>0</v>
      </c>
    </row>
    <row r="131" spans="2:65" s="11" customFormat="1" ht="22.9" customHeight="1" x14ac:dyDescent="0.2">
      <c r="B131" s="124"/>
      <c r="D131" s="125" t="s">
        <v>72</v>
      </c>
      <c r="E131" s="134" t="s">
        <v>81</v>
      </c>
      <c r="F131" s="134" t="s">
        <v>166</v>
      </c>
      <c r="I131" s="127"/>
      <c r="J131" s="135">
        <f>BK131</f>
        <v>0</v>
      </c>
      <c r="L131" s="124"/>
      <c r="M131" s="129"/>
      <c r="P131" s="130">
        <f>SUM(P132:P185)</f>
        <v>0</v>
      </c>
      <c r="R131" s="130">
        <f>SUM(R132:R185)</f>
        <v>1420.74945</v>
      </c>
      <c r="T131" s="131">
        <f>SUM(T132:T185)</f>
        <v>26.369999999999997</v>
      </c>
      <c r="AR131" s="125" t="s">
        <v>81</v>
      </c>
      <c r="AT131" s="132" t="s">
        <v>72</v>
      </c>
      <c r="AU131" s="132" t="s">
        <v>81</v>
      </c>
      <c r="AY131" s="125" t="s">
        <v>165</v>
      </c>
      <c r="BK131" s="133">
        <f>SUM(BK132:BK185)</f>
        <v>0</v>
      </c>
    </row>
    <row r="132" spans="2:65" s="1" customFormat="1" ht="16.5" customHeight="1" x14ac:dyDescent="0.2">
      <c r="B132" s="32"/>
      <c r="C132" s="136" t="s">
        <v>81</v>
      </c>
      <c r="D132" s="136" t="s">
        <v>167</v>
      </c>
      <c r="E132" s="137" t="s">
        <v>1252</v>
      </c>
      <c r="F132" s="138" t="s">
        <v>1253</v>
      </c>
      <c r="G132" s="139" t="s">
        <v>192</v>
      </c>
      <c r="H132" s="140">
        <v>75</v>
      </c>
      <c r="I132" s="141"/>
      <c r="J132" s="142">
        <f>ROUND(I132*H132,2)</f>
        <v>0</v>
      </c>
      <c r="K132" s="138" t="s">
        <v>1254</v>
      </c>
      <c r="L132" s="32"/>
      <c r="M132" s="143" t="s">
        <v>1</v>
      </c>
      <c r="N132" s="144" t="s">
        <v>38</v>
      </c>
      <c r="P132" s="145">
        <f>O132*H132</f>
        <v>0</v>
      </c>
      <c r="Q132" s="145">
        <v>3.0000000000000001E-5</v>
      </c>
      <c r="R132" s="145">
        <f>Q132*H132</f>
        <v>2.2500000000000003E-3</v>
      </c>
      <c r="S132" s="145">
        <v>0</v>
      </c>
      <c r="T132" s="146">
        <f>S132*H132</f>
        <v>0</v>
      </c>
      <c r="AR132" s="147" t="s">
        <v>172</v>
      </c>
      <c r="AT132" s="147" t="s">
        <v>167</v>
      </c>
      <c r="AU132" s="147" t="s">
        <v>83</v>
      </c>
      <c r="AY132" s="17" t="s">
        <v>165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81</v>
      </c>
      <c r="BK132" s="148">
        <f>ROUND(I132*H132,2)</f>
        <v>0</v>
      </c>
      <c r="BL132" s="17" t="s">
        <v>172</v>
      </c>
      <c r="BM132" s="147" t="s">
        <v>2089</v>
      </c>
    </row>
    <row r="133" spans="2:65" s="1" customFormat="1" ht="19.5" x14ac:dyDescent="0.2">
      <c r="B133" s="32"/>
      <c r="D133" s="149" t="s">
        <v>174</v>
      </c>
      <c r="F133" s="150" t="s">
        <v>1256</v>
      </c>
      <c r="I133" s="151"/>
      <c r="L133" s="32"/>
      <c r="M133" s="152"/>
      <c r="T133" s="56"/>
      <c r="AT133" s="17" t="s">
        <v>174</v>
      </c>
      <c r="AU133" s="17" t="s">
        <v>83</v>
      </c>
    </row>
    <row r="134" spans="2:65" s="12" customFormat="1" x14ac:dyDescent="0.2">
      <c r="B134" s="153"/>
      <c r="D134" s="149" t="s">
        <v>176</v>
      </c>
      <c r="E134" s="154" t="s">
        <v>1</v>
      </c>
      <c r="F134" s="155" t="s">
        <v>1636</v>
      </c>
      <c r="H134" s="156">
        <v>75</v>
      </c>
      <c r="I134" s="157"/>
      <c r="L134" s="153"/>
      <c r="M134" s="158"/>
      <c r="T134" s="159"/>
      <c r="AT134" s="154" t="s">
        <v>176</v>
      </c>
      <c r="AU134" s="154" t="s">
        <v>83</v>
      </c>
      <c r="AV134" s="12" t="s">
        <v>83</v>
      </c>
      <c r="AW134" s="12" t="s">
        <v>30</v>
      </c>
      <c r="AX134" s="12" t="s">
        <v>81</v>
      </c>
      <c r="AY134" s="154" t="s">
        <v>165</v>
      </c>
    </row>
    <row r="135" spans="2:65" s="1" customFormat="1" ht="24.2" customHeight="1" x14ac:dyDescent="0.2">
      <c r="B135" s="32"/>
      <c r="C135" s="136" t="s">
        <v>83</v>
      </c>
      <c r="D135" s="136" t="s">
        <v>167</v>
      </c>
      <c r="E135" s="137" t="s">
        <v>2090</v>
      </c>
      <c r="F135" s="138" t="s">
        <v>2091</v>
      </c>
      <c r="G135" s="139" t="s">
        <v>192</v>
      </c>
      <c r="H135" s="140">
        <v>45</v>
      </c>
      <c r="I135" s="141"/>
      <c r="J135" s="142">
        <f>ROUND(I135*H135,2)</f>
        <v>0</v>
      </c>
      <c r="K135" s="138" t="s">
        <v>1254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0</v>
      </c>
      <c r="R135" s="145">
        <f>Q135*H135</f>
        <v>0</v>
      </c>
      <c r="S135" s="145">
        <v>0.58599999999999997</v>
      </c>
      <c r="T135" s="146">
        <f>S135*H135</f>
        <v>26.369999999999997</v>
      </c>
      <c r="AR135" s="147" t="s">
        <v>172</v>
      </c>
      <c r="AT135" s="147" t="s">
        <v>167</v>
      </c>
      <c r="AU135" s="147" t="s">
        <v>83</v>
      </c>
      <c r="AY135" s="17" t="s">
        <v>165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172</v>
      </c>
      <c r="BM135" s="147" t="s">
        <v>2092</v>
      </c>
    </row>
    <row r="136" spans="2:65" s="1" customFormat="1" ht="39" x14ac:dyDescent="0.2">
      <c r="B136" s="32"/>
      <c r="D136" s="149" t="s">
        <v>174</v>
      </c>
      <c r="F136" s="150" t="s">
        <v>2093</v>
      </c>
      <c r="I136" s="151"/>
      <c r="L136" s="32"/>
      <c r="M136" s="152"/>
      <c r="T136" s="56"/>
      <c r="AT136" s="17" t="s">
        <v>174</v>
      </c>
      <c r="AU136" s="17" t="s">
        <v>83</v>
      </c>
    </row>
    <row r="137" spans="2:65" s="12" customFormat="1" x14ac:dyDescent="0.2">
      <c r="B137" s="153"/>
      <c r="D137" s="149" t="s">
        <v>176</v>
      </c>
      <c r="E137" s="154" t="s">
        <v>1</v>
      </c>
      <c r="F137" s="155" t="s">
        <v>2094</v>
      </c>
      <c r="H137" s="156">
        <v>45</v>
      </c>
      <c r="I137" s="157"/>
      <c r="L137" s="153"/>
      <c r="M137" s="158"/>
      <c r="T137" s="159"/>
      <c r="AT137" s="154" t="s">
        <v>176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165</v>
      </c>
    </row>
    <row r="138" spans="2:65" s="1" customFormat="1" ht="16.5" customHeight="1" x14ac:dyDescent="0.2">
      <c r="B138" s="32"/>
      <c r="C138" s="136" t="s">
        <v>183</v>
      </c>
      <c r="D138" s="136" t="s">
        <v>167</v>
      </c>
      <c r="E138" s="137" t="s">
        <v>2095</v>
      </c>
      <c r="F138" s="138" t="s">
        <v>2096</v>
      </c>
      <c r="G138" s="139" t="s">
        <v>303</v>
      </c>
      <c r="H138" s="140">
        <v>20</v>
      </c>
      <c r="I138" s="141"/>
      <c r="J138" s="142">
        <f>ROUND(I138*H138,2)</f>
        <v>0</v>
      </c>
      <c r="K138" s="138" t="s">
        <v>1254</v>
      </c>
      <c r="L138" s="32"/>
      <c r="M138" s="143" t="s">
        <v>1</v>
      </c>
      <c r="N138" s="144" t="s">
        <v>38</v>
      </c>
      <c r="P138" s="145">
        <f>O138*H138</f>
        <v>0</v>
      </c>
      <c r="Q138" s="145">
        <v>2.1930000000000002E-2</v>
      </c>
      <c r="R138" s="145">
        <f>Q138*H138</f>
        <v>0.43860000000000005</v>
      </c>
      <c r="S138" s="145">
        <v>0</v>
      </c>
      <c r="T138" s="146">
        <f>S138*H138</f>
        <v>0</v>
      </c>
      <c r="AR138" s="147" t="s">
        <v>172</v>
      </c>
      <c r="AT138" s="147" t="s">
        <v>167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2097</v>
      </c>
    </row>
    <row r="139" spans="2:65" s="1" customFormat="1" x14ac:dyDescent="0.2">
      <c r="B139" s="32"/>
      <c r="D139" s="149" t="s">
        <v>174</v>
      </c>
      <c r="F139" s="150" t="s">
        <v>2098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2" customFormat="1" x14ac:dyDescent="0.2">
      <c r="B140" s="153"/>
      <c r="D140" s="149" t="s">
        <v>176</v>
      </c>
      <c r="E140" s="154" t="s">
        <v>1</v>
      </c>
      <c r="F140" s="155" t="s">
        <v>2099</v>
      </c>
      <c r="H140" s="156">
        <v>20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73</v>
      </c>
      <c r="AY140" s="154" t="s">
        <v>165</v>
      </c>
    </row>
    <row r="141" spans="2:65" s="13" customFormat="1" x14ac:dyDescent="0.2">
      <c r="B141" s="160"/>
      <c r="D141" s="149" t="s">
        <v>176</v>
      </c>
      <c r="E141" s="161" t="s">
        <v>1</v>
      </c>
      <c r="F141" s="162" t="s">
        <v>189</v>
      </c>
      <c r="H141" s="163">
        <v>20</v>
      </c>
      <c r="I141" s="164"/>
      <c r="L141" s="160"/>
      <c r="M141" s="165"/>
      <c r="T141" s="166"/>
      <c r="AT141" s="161" t="s">
        <v>176</v>
      </c>
      <c r="AU141" s="161" t="s">
        <v>83</v>
      </c>
      <c r="AV141" s="13" t="s">
        <v>172</v>
      </c>
      <c r="AW141" s="13" t="s">
        <v>30</v>
      </c>
      <c r="AX141" s="13" t="s">
        <v>81</v>
      </c>
      <c r="AY141" s="161" t="s">
        <v>165</v>
      </c>
    </row>
    <row r="142" spans="2:65" s="1" customFormat="1" ht="16.5" customHeight="1" x14ac:dyDescent="0.2">
      <c r="B142" s="32"/>
      <c r="C142" s="136" t="s">
        <v>172</v>
      </c>
      <c r="D142" s="136" t="s">
        <v>167</v>
      </c>
      <c r="E142" s="137" t="s">
        <v>2100</v>
      </c>
      <c r="F142" s="138" t="s">
        <v>2101</v>
      </c>
      <c r="G142" s="139" t="s">
        <v>303</v>
      </c>
      <c r="H142" s="140">
        <v>60</v>
      </c>
      <c r="I142" s="141"/>
      <c r="J142" s="142">
        <f>ROUND(I142*H142,2)</f>
        <v>0</v>
      </c>
      <c r="K142" s="138" t="s">
        <v>1254</v>
      </c>
      <c r="L142" s="32"/>
      <c r="M142" s="143" t="s">
        <v>1</v>
      </c>
      <c r="N142" s="144" t="s">
        <v>38</v>
      </c>
      <c r="P142" s="145">
        <f>O142*H142</f>
        <v>0</v>
      </c>
      <c r="Q142" s="145">
        <v>2.6980000000000001E-2</v>
      </c>
      <c r="R142" s="145">
        <f>Q142*H142</f>
        <v>1.6188</v>
      </c>
      <c r="S142" s="145">
        <v>0</v>
      </c>
      <c r="T142" s="146">
        <f>S142*H142</f>
        <v>0</v>
      </c>
      <c r="AR142" s="147" t="s">
        <v>172</v>
      </c>
      <c r="AT142" s="147" t="s">
        <v>167</v>
      </c>
      <c r="AU142" s="147" t="s">
        <v>83</v>
      </c>
      <c r="AY142" s="17" t="s">
        <v>165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172</v>
      </c>
      <c r="BM142" s="147" t="s">
        <v>2102</v>
      </c>
    </row>
    <row r="143" spans="2:65" s="1" customFormat="1" x14ac:dyDescent="0.2">
      <c r="B143" s="32"/>
      <c r="D143" s="149" t="s">
        <v>174</v>
      </c>
      <c r="F143" s="150" t="s">
        <v>2103</v>
      </c>
      <c r="I143" s="151"/>
      <c r="L143" s="32"/>
      <c r="M143" s="152"/>
      <c r="T143" s="56"/>
      <c r="AT143" s="17" t="s">
        <v>174</v>
      </c>
      <c r="AU143" s="17" t="s">
        <v>83</v>
      </c>
    </row>
    <row r="144" spans="2:65" s="12" customFormat="1" x14ac:dyDescent="0.2">
      <c r="B144" s="153"/>
      <c r="D144" s="149" t="s">
        <v>176</v>
      </c>
      <c r="E144" s="154" t="s">
        <v>1</v>
      </c>
      <c r="F144" s="155" t="s">
        <v>367</v>
      </c>
      <c r="H144" s="156">
        <v>30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2" customFormat="1" x14ac:dyDescent="0.2">
      <c r="B145" s="153"/>
      <c r="D145" s="149" t="s">
        <v>176</v>
      </c>
      <c r="E145" s="154" t="s">
        <v>1</v>
      </c>
      <c r="F145" s="155" t="s">
        <v>367</v>
      </c>
      <c r="H145" s="156">
        <v>30</v>
      </c>
      <c r="I145" s="157"/>
      <c r="L145" s="153"/>
      <c r="M145" s="158"/>
      <c r="T145" s="159"/>
      <c r="AT145" s="154" t="s">
        <v>176</v>
      </c>
      <c r="AU145" s="154" t="s">
        <v>83</v>
      </c>
      <c r="AV145" s="12" t="s">
        <v>83</v>
      </c>
      <c r="AW145" s="12" t="s">
        <v>30</v>
      </c>
      <c r="AX145" s="12" t="s">
        <v>73</v>
      </c>
      <c r="AY145" s="154" t="s">
        <v>165</v>
      </c>
    </row>
    <row r="146" spans="2:65" s="13" customFormat="1" x14ac:dyDescent="0.2">
      <c r="B146" s="160"/>
      <c r="D146" s="149" t="s">
        <v>176</v>
      </c>
      <c r="E146" s="161" t="s">
        <v>1</v>
      </c>
      <c r="F146" s="162" t="s">
        <v>189</v>
      </c>
      <c r="H146" s="163">
        <v>60</v>
      </c>
      <c r="I146" s="164"/>
      <c r="L146" s="160"/>
      <c r="M146" s="165"/>
      <c r="T146" s="166"/>
      <c r="AT146" s="161" t="s">
        <v>176</v>
      </c>
      <c r="AU146" s="161" t="s">
        <v>83</v>
      </c>
      <c r="AV146" s="13" t="s">
        <v>172</v>
      </c>
      <c r="AW146" s="13" t="s">
        <v>30</v>
      </c>
      <c r="AX146" s="13" t="s">
        <v>81</v>
      </c>
      <c r="AY146" s="161" t="s">
        <v>165</v>
      </c>
    </row>
    <row r="147" spans="2:65" s="1" customFormat="1" ht="24.2" customHeight="1" x14ac:dyDescent="0.2">
      <c r="B147" s="32"/>
      <c r="C147" s="136" t="s">
        <v>196</v>
      </c>
      <c r="D147" s="136" t="s">
        <v>167</v>
      </c>
      <c r="E147" s="137" t="s">
        <v>2104</v>
      </c>
      <c r="F147" s="138" t="s">
        <v>2105</v>
      </c>
      <c r="G147" s="139" t="s">
        <v>2106</v>
      </c>
      <c r="H147" s="140">
        <v>720</v>
      </c>
      <c r="I147" s="141"/>
      <c r="J147" s="142">
        <f>ROUND(I147*H147,2)</f>
        <v>0</v>
      </c>
      <c r="K147" s="138" t="s">
        <v>1254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4.0000000000000003E-5</v>
      </c>
      <c r="R147" s="145">
        <f>Q147*H147</f>
        <v>2.8800000000000003E-2</v>
      </c>
      <c r="S147" s="145">
        <v>0</v>
      </c>
      <c r="T147" s="146">
        <f>S147*H147</f>
        <v>0</v>
      </c>
      <c r="AR147" s="147" t="s">
        <v>172</v>
      </c>
      <c r="AT147" s="147" t="s">
        <v>167</v>
      </c>
      <c r="AU147" s="147" t="s">
        <v>83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2107</v>
      </c>
    </row>
    <row r="148" spans="2:65" s="1" customFormat="1" ht="19.5" x14ac:dyDescent="0.2">
      <c r="B148" s="32"/>
      <c r="D148" s="149" t="s">
        <v>174</v>
      </c>
      <c r="F148" s="150" t="s">
        <v>2108</v>
      </c>
      <c r="I148" s="151"/>
      <c r="L148" s="32"/>
      <c r="M148" s="152"/>
      <c r="T148" s="56"/>
      <c r="AT148" s="17" t="s">
        <v>174</v>
      </c>
      <c r="AU148" s="17" t="s">
        <v>83</v>
      </c>
    </row>
    <row r="149" spans="2:65" s="12" customFormat="1" x14ac:dyDescent="0.2">
      <c r="B149" s="153"/>
      <c r="D149" s="149" t="s">
        <v>176</v>
      </c>
      <c r="E149" s="154" t="s">
        <v>1</v>
      </c>
      <c r="F149" s="155" t="s">
        <v>2109</v>
      </c>
      <c r="H149" s="156">
        <v>720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81</v>
      </c>
      <c r="AY149" s="154" t="s">
        <v>165</v>
      </c>
    </row>
    <row r="150" spans="2:65" s="1" customFormat="1" ht="37.9" customHeight="1" x14ac:dyDescent="0.2">
      <c r="B150" s="32"/>
      <c r="C150" s="136" t="s">
        <v>200</v>
      </c>
      <c r="D150" s="136" t="s">
        <v>167</v>
      </c>
      <c r="E150" s="137" t="s">
        <v>2110</v>
      </c>
      <c r="F150" s="138" t="s">
        <v>2111</v>
      </c>
      <c r="G150" s="139" t="s">
        <v>170</v>
      </c>
      <c r="H150" s="140">
        <v>1014.085</v>
      </c>
      <c r="I150" s="141"/>
      <c r="J150" s="142">
        <f>ROUND(I150*H150,2)</f>
        <v>0</v>
      </c>
      <c r="K150" s="138" t="s">
        <v>1254</v>
      </c>
      <c r="L150" s="32"/>
      <c r="M150" s="143" t="s">
        <v>1</v>
      </c>
      <c r="N150" s="144" t="s">
        <v>38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172</v>
      </c>
      <c r="AT150" s="147" t="s">
        <v>167</v>
      </c>
      <c r="AU150" s="147" t="s">
        <v>83</v>
      </c>
      <c r="AY150" s="17" t="s">
        <v>165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81</v>
      </c>
      <c r="BK150" s="148">
        <f>ROUND(I150*H150,2)</f>
        <v>0</v>
      </c>
      <c r="BL150" s="17" t="s">
        <v>172</v>
      </c>
      <c r="BM150" s="147" t="s">
        <v>2112</v>
      </c>
    </row>
    <row r="151" spans="2:65" s="1" customFormat="1" ht="29.25" x14ac:dyDescent="0.2">
      <c r="B151" s="32"/>
      <c r="D151" s="149" t="s">
        <v>174</v>
      </c>
      <c r="F151" s="150" t="s">
        <v>2113</v>
      </c>
      <c r="I151" s="151"/>
      <c r="L151" s="32"/>
      <c r="M151" s="152"/>
      <c r="T151" s="56"/>
      <c r="AT151" s="17" t="s">
        <v>174</v>
      </c>
      <c r="AU151" s="17" t="s">
        <v>83</v>
      </c>
    </row>
    <row r="152" spans="2:65" s="12" customFormat="1" x14ac:dyDescent="0.2">
      <c r="B152" s="153"/>
      <c r="D152" s="149" t="s">
        <v>176</v>
      </c>
      <c r="E152" s="154" t="s">
        <v>1</v>
      </c>
      <c r="F152" s="155" t="s">
        <v>2114</v>
      </c>
      <c r="H152" s="156">
        <v>1467.75</v>
      </c>
      <c r="I152" s="157"/>
      <c r="L152" s="153"/>
      <c r="M152" s="158"/>
      <c r="T152" s="159"/>
      <c r="AT152" s="154" t="s">
        <v>176</v>
      </c>
      <c r="AU152" s="154" t="s">
        <v>83</v>
      </c>
      <c r="AV152" s="12" t="s">
        <v>83</v>
      </c>
      <c r="AW152" s="12" t="s">
        <v>30</v>
      </c>
      <c r="AX152" s="12" t="s">
        <v>73</v>
      </c>
      <c r="AY152" s="154" t="s">
        <v>165</v>
      </c>
    </row>
    <row r="153" spans="2:65" s="12" customFormat="1" x14ac:dyDescent="0.2">
      <c r="B153" s="153"/>
      <c r="D153" s="149" t="s">
        <v>176</v>
      </c>
      <c r="E153" s="154" t="s">
        <v>1</v>
      </c>
      <c r="F153" s="155" t="s">
        <v>2115</v>
      </c>
      <c r="H153" s="156">
        <v>-265.68</v>
      </c>
      <c r="I153" s="157"/>
      <c r="L153" s="153"/>
      <c r="M153" s="158"/>
      <c r="T153" s="159"/>
      <c r="AT153" s="154" t="s">
        <v>176</v>
      </c>
      <c r="AU153" s="154" t="s">
        <v>83</v>
      </c>
      <c r="AV153" s="12" t="s">
        <v>83</v>
      </c>
      <c r="AW153" s="12" t="s">
        <v>30</v>
      </c>
      <c r="AX153" s="12" t="s">
        <v>73</v>
      </c>
      <c r="AY153" s="154" t="s">
        <v>165</v>
      </c>
    </row>
    <row r="154" spans="2:65" s="12" customFormat="1" ht="33.75" x14ac:dyDescent="0.2">
      <c r="B154" s="153"/>
      <c r="D154" s="149" t="s">
        <v>176</v>
      </c>
      <c r="E154" s="154" t="s">
        <v>1</v>
      </c>
      <c r="F154" s="155" t="s">
        <v>2116</v>
      </c>
      <c r="H154" s="156">
        <v>-148.185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73</v>
      </c>
      <c r="AY154" s="154" t="s">
        <v>165</v>
      </c>
    </row>
    <row r="155" spans="2:65" s="12" customFormat="1" x14ac:dyDescent="0.2">
      <c r="B155" s="153"/>
      <c r="D155" s="149" t="s">
        <v>176</v>
      </c>
      <c r="E155" s="154" t="s">
        <v>1</v>
      </c>
      <c r="F155" s="155" t="s">
        <v>2117</v>
      </c>
      <c r="H155" s="156">
        <v>-23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73</v>
      </c>
      <c r="AY155" s="154" t="s">
        <v>165</v>
      </c>
    </row>
    <row r="156" spans="2:65" s="12" customFormat="1" x14ac:dyDescent="0.2">
      <c r="B156" s="153"/>
      <c r="D156" s="149" t="s">
        <v>176</v>
      </c>
      <c r="E156" s="154" t="s">
        <v>1</v>
      </c>
      <c r="F156" s="155" t="s">
        <v>2118</v>
      </c>
      <c r="H156" s="156">
        <v>-16.8</v>
      </c>
      <c r="I156" s="157"/>
      <c r="L156" s="153"/>
      <c r="M156" s="158"/>
      <c r="T156" s="159"/>
      <c r="AT156" s="154" t="s">
        <v>176</v>
      </c>
      <c r="AU156" s="154" t="s">
        <v>83</v>
      </c>
      <c r="AV156" s="12" t="s">
        <v>83</v>
      </c>
      <c r="AW156" s="12" t="s">
        <v>30</v>
      </c>
      <c r="AX156" s="12" t="s">
        <v>73</v>
      </c>
      <c r="AY156" s="154" t="s">
        <v>165</v>
      </c>
    </row>
    <row r="157" spans="2:65" s="13" customFormat="1" x14ac:dyDescent="0.2">
      <c r="B157" s="160"/>
      <c r="D157" s="149" t="s">
        <v>176</v>
      </c>
      <c r="E157" s="161" t="s">
        <v>2071</v>
      </c>
      <c r="F157" s="162" t="s">
        <v>189</v>
      </c>
      <c r="H157" s="163">
        <v>1014.085</v>
      </c>
      <c r="I157" s="164"/>
      <c r="L157" s="160"/>
      <c r="M157" s="165"/>
      <c r="T157" s="166"/>
      <c r="AT157" s="161" t="s">
        <v>176</v>
      </c>
      <c r="AU157" s="161" t="s">
        <v>83</v>
      </c>
      <c r="AV157" s="13" t="s">
        <v>172</v>
      </c>
      <c r="AW157" s="13" t="s">
        <v>30</v>
      </c>
      <c r="AX157" s="13" t="s">
        <v>81</v>
      </c>
      <c r="AY157" s="161" t="s">
        <v>165</v>
      </c>
    </row>
    <row r="158" spans="2:65" s="1" customFormat="1" ht="37.9" customHeight="1" x14ac:dyDescent="0.2">
      <c r="B158" s="32"/>
      <c r="C158" s="136" t="s">
        <v>204</v>
      </c>
      <c r="D158" s="136" t="s">
        <v>167</v>
      </c>
      <c r="E158" s="137" t="s">
        <v>2119</v>
      </c>
      <c r="F158" s="138" t="s">
        <v>2120</v>
      </c>
      <c r="G158" s="139" t="s">
        <v>170</v>
      </c>
      <c r="H158" s="140">
        <v>1014.085</v>
      </c>
      <c r="I158" s="141"/>
      <c r="J158" s="142">
        <f>ROUND(I158*H158,2)</f>
        <v>0</v>
      </c>
      <c r="K158" s="138" t="s">
        <v>1254</v>
      </c>
      <c r="L158" s="32"/>
      <c r="M158" s="143" t="s">
        <v>1</v>
      </c>
      <c r="N158" s="144" t="s">
        <v>38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172</v>
      </c>
      <c r="AT158" s="147" t="s">
        <v>167</v>
      </c>
      <c r="AU158" s="147" t="s">
        <v>83</v>
      </c>
      <c r="AY158" s="17" t="s">
        <v>165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81</v>
      </c>
      <c r="BK158" s="148">
        <f>ROUND(I158*H158,2)</f>
        <v>0</v>
      </c>
      <c r="BL158" s="17" t="s">
        <v>172</v>
      </c>
      <c r="BM158" s="147" t="s">
        <v>2121</v>
      </c>
    </row>
    <row r="159" spans="2:65" s="1" customFormat="1" ht="29.25" x14ac:dyDescent="0.2">
      <c r="B159" s="32"/>
      <c r="D159" s="149" t="s">
        <v>174</v>
      </c>
      <c r="F159" s="150" t="s">
        <v>2122</v>
      </c>
      <c r="I159" s="151"/>
      <c r="L159" s="32"/>
      <c r="M159" s="152"/>
      <c r="T159" s="56"/>
      <c r="AT159" s="17" t="s">
        <v>174</v>
      </c>
      <c r="AU159" s="17" t="s">
        <v>83</v>
      </c>
    </row>
    <row r="160" spans="2:65" s="12" customFormat="1" x14ac:dyDescent="0.2">
      <c r="B160" s="153"/>
      <c r="D160" s="149" t="s">
        <v>176</v>
      </c>
      <c r="E160" s="154" t="s">
        <v>1</v>
      </c>
      <c r="F160" s="155" t="s">
        <v>2071</v>
      </c>
      <c r="H160" s="156">
        <v>1014.085</v>
      </c>
      <c r="I160" s="157"/>
      <c r="L160" s="153"/>
      <c r="M160" s="158"/>
      <c r="T160" s="159"/>
      <c r="AT160" s="154" t="s">
        <v>176</v>
      </c>
      <c r="AU160" s="154" t="s">
        <v>83</v>
      </c>
      <c r="AV160" s="12" t="s">
        <v>83</v>
      </c>
      <c r="AW160" s="12" t="s">
        <v>30</v>
      </c>
      <c r="AX160" s="12" t="s">
        <v>81</v>
      </c>
      <c r="AY160" s="154" t="s">
        <v>165</v>
      </c>
    </row>
    <row r="161" spans="2:65" s="1" customFormat="1" ht="24.2" customHeight="1" x14ac:dyDescent="0.2">
      <c r="B161" s="32"/>
      <c r="C161" s="136" t="s">
        <v>209</v>
      </c>
      <c r="D161" s="136" t="s">
        <v>167</v>
      </c>
      <c r="E161" s="137" t="s">
        <v>2123</v>
      </c>
      <c r="F161" s="138" t="s">
        <v>2124</v>
      </c>
      <c r="G161" s="139" t="s">
        <v>170</v>
      </c>
      <c r="H161" s="140">
        <v>12.5</v>
      </c>
      <c r="I161" s="141"/>
      <c r="J161" s="142">
        <f>ROUND(I161*H161,2)</f>
        <v>0</v>
      </c>
      <c r="K161" s="138" t="s">
        <v>1254</v>
      </c>
      <c r="L161" s="32"/>
      <c r="M161" s="143" t="s">
        <v>1</v>
      </c>
      <c r="N161" s="144" t="s">
        <v>38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172</v>
      </c>
      <c r="AT161" s="147" t="s">
        <v>167</v>
      </c>
      <c r="AU161" s="147" t="s">
        <v>83</v>
      </c>
      <c r="AY161" s="17" t="s">
        <v>165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81</v>
      </c>
      <c r="BK161" s="148">
        <f>ROUND(I161*H161,2)</f>
        <v>0</v>
      </c>
      <c r="BL161" s="17" t="s">
        <v>172</v>
      </c>
      <c r="BM161" s="147" t="s">
        <v>2125</v>
      </c>
    </row>
    <row r="162" spans="2:65" s="1" customFormat="1" ht="29.25" x14ac:dyDescent="0.2">
      <c r="B162" s="32"/>
      <c r="D162" s="149" t="s">
        <v>174</v>
      </c>
      <c r="F162" s="150" t="s">
        <v>2126</v>
      </c>
      <c r="I162" s="151"/>
      <c r="L162" s="32"/>
      <c r="M162" s="152"/>
      <c r="T162" s="56"/>
      <c r="AT162" s="17" t="s">
        <v>174</v>
      </c>
      <c r="AU162" s="17" t="s">
        <v>83</v>
      </c>
    </row>
    <row r="163" spans="2:65" s="12" customFormat="1" ht="22.5" x14ac:dyDescent="0.2">
      <c r="B163" s="153"/>
      <c r="D163" s="149" t="s">
        <v>176</v>
      </c>
      <c r="E163" s="154" t="s">
        <v>1</v>
      </c>
      <c r="F163" s="155" t="s">
        <v>2127</v>
      </c>
      <c r="H163" s="156">
        <v>12.5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73</v>
      </c>
      <c r="AY163" s="154" t="s">
        <v>165</v>
      </c>
    </row>
    <row r="164" spans="2:65" s="13" customFormat="1" x14ac:dyDescent="0.2">
      <c r="B164" s="160"/>
      <c r="D164" s="149" t="s">
        <v>176</v>
      </c>
      <c r="E164" s="161" t="s">
        <v>1</v>
      </c>
      <c r="F164" s="162" t="s">
        <v>189</v>
      </c>
      <c r="H164" s="163">
        <v>12.5</v>
      </c>
      <c r="I164" s="164"/>
      <c r="L164" s="160"/>
      <c r="M164" s="165"/>
      <c r="T164" s="166"/>
      <c r="AT164" s="161" t="s">
        <v>176</v>
      </c>
      <c r="AU164" s="161" t="s">
        <v>83</v>
      </c>
      <c r="AV164" s="13" t="s">
        <v>172</v>
      </c>
      <c r="AW164" s="13" t="s">
        <v>30</v>
      </c>
      <c r="AX164" s="13" t="s">
        <v>81</v>
      </c>
      <c r="AY164" s="161" t="s">
        <v>165</v>
      </c>
    </row>
    <row r="165" spans="2:65" s="1" customFormat="1" ht="21.75" customHeight="1" x14ac:dyDescent="0.2">
      <c r="B165" s="32"/>
      <c r="C165" s="136" t="s">
        <v>216</v>
      </c>
      <c r="D165" s="136" t="s">
        <v>167</v>
      </c>
      <c r="E165" s="137" t="s">
        <v>2128</v>
      </c>
      <c r="F165" s="138" t="s">
        <v>2129</v>
      </c>
      <c r="G165" s="139" t="s">
        <v>170</v>
      </c>
      <c r="H165" s="140">
        <v>40.625</v>
      </c>
      <c r="I165" s="141"/>
      <c r="J165" s="142">
        <f>ROUND(I165*H165,2)</f>
        <v>0</v>
      </c>
      <c r="K165" s="138" t="s">
        <v>1254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172</v>
      </c>
      <c r="AT165" s="147" t="s">
        <v>167</v>
      </c>
      <c r="AU165" s="147" t="s">
        <v>83</v>
      </c>
      <c r="AY165" s="17" t="s">
        <v>165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172</v>
      </c>
      <c r="BM165" s="147" t="s">
        <v>2130</v>
      </c>
    </row>
    <row r="166" spans="2:65" s="1" customFormat="1" ht="29.25" x14ac:dyDescent="0.2">
      <c r="B166" s="32"/>
      <c r="D166" s="149" t="s">
        <v>174</v>
      </c>
      <c r="F166" s="150" t="s">
        <v>2131</v>
      </c>
      <c r="I166" s="151"/>
      <c r="L166" s="32"/>
      <c r="M166" s="152"/>
      <c r="T166" s="56"/>
      <c r="AT166" s="17" t="s">
        <v>174</v>
      </c>
      <c r="AU166" s="17" t="s">
        <v>83</v>
      </c>
    </row>
    <row r="167" spans="2:65" s="12" customFormat="1" x14ac:dyDescent="0.2">
      <c r="B167" s="153"/>
      <c r="D167" s="149" t="s">
        <v>176</v>
      </c>
      <c r="E167" s="154" t="s">
        <v>1</v>
      </c>
      <c r="F167" s="155" t="s">
        <v>2132</v>
      </c>
      <c r="H167" s="156">
        <v>28.125</v>
      </c>
      <c r="I167" s="157"/>
      <c r="L167" s="153"/>
      <c r="M167" s="158"/>
      <c r="T167" s="159"/>
      <c r="AT167" s="154" t="s">
        <v>176</v>
      </c>
      <c r="AU167" s="154" t="s">
        <v>83</v>
      </c>
      <c r="AV167" s="12" t="s">
        <v>83</v>
      </c>
      <c r="AW167" s="12" t="s">
        <v>30</v>
      </c>
      <c r="AX167" s="12" t="s">
        <v>73</v>
      </c>
      <c r="AY167" s="154" t="s">
        <v>165</v>
      </c>
    </row>
    <row r="168" spans="2:65" s="12" customFormat="1" x14ac:dyDescent="0.2">
      <c r="B168" s="153"/>
      <c r="D168" s="149" t="s">
        <v>176</v>
      </c>
      <c r="E168" s="154" t="s">
        <v>1</v>
      </c>
      <c r="F168" s="155" t="s">
        <v>2133</v>
      </c>
      <c r="H168" s="156">
        <v>12.5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73</v>
      </c>
      <c r="AY168" s="154" t="s">
        <v>165</v>
      </c>
    </row>
    <row r="169" spans="2:65" s="13" customFormat="1" x14ac:dyDescent="0.2">
      <c r="B169" s="160"/>
      <c r="D169" s="149" t="s">
        <v>176</v>
      </c>
      <c r="E169" s="161" t="s">
        <v>1</v>
      </c>
      <c r="F169" s="162" t="s">
        <v>189</v>
      </c>
      <c r="H169" s="163">
        <v>40.625</v>
      </c>
      <c r="I169" s="164"/>
      <c r="L169" s="160"/>
      <c r="M169" s="165"/>
      <c r="T169" s="166"/>
      <c r="AT169" s="161" t="s">
        <v>176</v>
      </c>
      <c r="AU169" s="161" t="s">
        <v>83</v>
      </c>
      <c r="AV169" s="13" t="s">
        <v>172</v>
      </c>
      <c r="AW169" s="13" t="s">
        <v>30</v>
      </c>
      <c r="AX169" s="13" t="s">
        <v>81</v>
      </c>
      <c r="AY169" s="161" t="s">
        <v>165</v>
      </c>
    </row>
    <row r="170" spans="2:65" s="1" customFormat="1" ht="16.5" customHeight="1" x14ac:dyDescent="0.2">
      <c r="B170" s="32"/>
      <c r="C170" s="167" t="s">
        <v>221</v>
      </c>
      <c r="D170" s="167" t="s">
        <v>205</v>
      </c>
      <c r="E170" s="168" t="s">
        <v>2134</v>
      </c>
      <c r="F170" s="169" t="s">
        <v>2135</v>
      </c>
      <c r="G170" s="170" t="s">
        <v>238</v>
      </c>
      <c r="H170" s="171">
        <v>81.25</v>
      </c>
      <c r="I170" s="172"/>
      <c r="J170" s="173">
        <f>ROUND(I170*H170,2)</f>
        <v>0</v>
      </c>
      <c r="K170" s="169" t="s">
        <v>1254</v>
      </c>
      <c r="L170" s="174"/>
      <c r="M170" s="175" t="s">
        <v>1</v>
      </c>
      <c r="N170" s="176" t="s">
        <v>38</v>
      </c>
      <c r="P170" s="145">
        <f>O170*H170</f>
        <v>0</v>
      </c>
      <c r="Q170" s="145">
        <v>1</v>
      </c>
      <c r="R170" s="145">
        <f>Q170*H170</f>
        <v>81.25</v>
      </c>
      <c r="S170" s="145">
        <v>0</v>
      </c>
      <c r="T170" s="146">
        <f>S170*H170</f>
        <v>0</v>
      </c>
      <c r="AR170" s="147" t="s">
        <v>209</v>
      </c>
      <c r="AT170" s="147" t="s">
        <v>205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2136</v>
      </c>
    </row>
    <row r="171" spans="2:65" s="1" customFormat="1" x14ac:dyDescent="0.2">
      <c r="B171" s="32"/>
      <c r="D171" s="149" t="s">
        <v>174</v>
      </c>
      <c r="F171" s="150" t="s">
        <v>2135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2" customFormat="1" x14ac:dyDescent="0.2">
      <c r="B172" s="153"/>
      <c r="D172" s="149" t="s">
        <v>176</v>
      </c>
      <c r="E172" s="154" t="s">
        <v>1</v>
      </c>
      <c r="F172" s="155" t="s">
        <v>2137</v>
      </c>
      <c r="H172" s="156">
        <v>81.25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81</v>
      </c>
      <c r="AY172" s="154" t="s">
        <v>165</v>
      </c>
    </row>
    <row r="173" spans="2:65" s="1" customFormat="1" ht="24.2" customHeight="1" x14ac:dyDescent="0.2">
      <c r="B173" s="32"/>
      <c r="C173" s="136" t="s">
        <v>226</v>
      </c>
      <c r="D173" s="136" t="s">
        <v>167</v>
      </c>
      <c r="E173" s="137" t="s">
        <v>2138</v>
      </c>
      <c r="F173" s="138" t="s">
        <v>2139</v>
      </c>
      <c r="G173" s="139" t="s">
        <v>170</v>
      </c>
      <c r="H173" s="140">
        <v>40.625</v>
      </c>
      <c r="I173" s="141"/>
      <c r="J173" s="142">
        <f>ROUND(I173*H173,2)</f>
        <v>0</v>
      </c>
      <c r="K173" s="138" t="s">
        <v>1254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2140</v>
      </c>
    </row>
    <row r="174" spans="2:65" s="1" customFormat="1" ht="29.25" x14ac:dyDescent="0.2">
      <c r="B174" s="32"/>
      <c r="D174" s="149" t="s">
        <v>174</v>
      </c>
      <c r="F174" s="150" t="s">
        <v>2141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2" customFormat="1" x14ac:dyDescent="0.2">
      <c r="B175" s="153"/>
      <c r="D175" s="149" t="s">
        <v>176</v>
      </c>
      <c r="E175" s="154" t="s">
        <v>1</v>
      </c>
      <c r="F175" s="155" t="s">
        <v>2142</v>
      </c>
      <c r="H175" s="156">
        <v>40.625</v>
      </c>
      <c r="I175" s="157"/>
      <c r="L175" s="153"/>
      <c r="M175" s="158"/>
      <c r="T175" s="159"/>
      <c r="AT175" s="154" t="s">
        <v>176</v>
      </c>
      <c r="AU175" s="154" t="s">
        <v>83</v>
      </c>
      <c r="AV175" s="12" t="s">
        <v>83</v>
      </c>
      <c r="AW175" s="12" t="s">
        <v>30</v>
      </c>
      <c r="AX175" s="12" t="s">
        <v>81</v>
      </c>
      <c r="AY175" s="154" t="s">
        <v>165</v>
      </c>
    </row>
    <row r="176" spans="2:65" s="1" customFormat="1" ht="21.75" customHeight="1" x14ac:dyDescent="0.2">
      <c r="B176" s="32"/>
      <c r="C176" s="136" t="s">
        <v>8</v>
      </c>
      <c r="D176" s="136" t="s">
        <v>167</v>
      </c>
      <c r="E176" s="137" t="s">
        <v>1282</v>
      </c>
      <c r="F176" s="138" t="s">
        <v>1283</v>
      </c>
      <c r="G176" s="139" t="s">
        <v>192</v>
      </c>
      <c r="H176" s="140">
        <v>27</v>
      </c>
      <c r="I176" s="141"/>
      <c r="J176" s="142">
        <f>ROUND(I176*H176,2)</f>
        <v>0</v>
      </c>
      <c r="K176" s="138" t="s">
        <v>1254</v>
      </c>
      <c r="L176" s="32"/>
      <c r="M176" s="143" t="s">
        <v>1</v>
      </c>
      <c r="N176" s="144" t="s">
        <v>38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172</v>
      </c>
      <c r="AT176" s="147" t="s">
        <v>167</v>
      </c>
      <c r="AU176" s="147" t="s">
        <v>83</v>
      </c>
      <c r="AY176" s="17" t="s">
        <v>165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81</v>
      </c>
      <c r="BK176" s="148">
        <f>ROUND(I176*H176,2)</f>
        <v>0</v>
      </c>
      <c r="BL176" s="17" t="s">
        <v>172</v>
      </c>
      <c r="BM176" s="147" t="s">
        <v>2143</v>
      </c>
    </row>
    <row r="177" spans="2:65" s="1" customFormat="1" ht="19.5" x14ac:dyDescent="0.2">
      <c r="B177" s="32"/>
      <c r="D177" s="149" t="s">
        <v>174</v>
      </c>
      <c r="F177" s="150" t="s">
        <v>1285</v>
      </c>
      <c r="I177" s="151"/>
      <c r="L177" s="32"/>
      <c r="M177" s="152"/>
      <c r="T177" s="56"/>
      <c r="AT177" s="17" t="s">
        <v>174</v>
      </c>
      <c r="AU177" s="17" t="s">
        <v>83</v>
      </c>
    </row>
    <row r="178" spans="2:65" s="12" customFormat="1" x14ac:dyDescent="0.2">
      <c r="B178" s="153"/>
      <c r="D178" s="149" t="s">
        <v>176</v>
      </c>
      <c r="E178" s="154" t="s">
        <v>1</v>
      </c>
      <c r="F178" s="155" t="s">
        <v>2144</v>
      </c>
      <c r="H178" s="156">
        <v>27</v>
      </c>
      <c r="I178" s="157"/>
      <c r="L178" s="153"/>
      <c r="M178" s="158"/>
      <c r="T178" s="159"/>
      <c r="AT178" s="154" t="s">
        <v>176</v>
      </c>
      <c r="AU178" s="154" t="s">
        <v>83</v>
      </c>
      <c r="AV178" s="12" t="s">
        <v>83</v>
      </c>
      <c r="AW178" s="12" t="s">
        <v>30</v>
      </c>
      <c r="AX178" s="12" t="s">
        <v>81</v>
      </c>
      <c r="AY178" s="154" t="s">
        <v>165</v>
      </c>
    </row>
    <row r="179" spans="2:65" s="1" customFormat="1" ht="24.2" customHeight="1" x14ac:dyDescent="0.2">
      <c r="B179" s="32"/>
      <c r="C179" s="136" t="s">
        <v>243</v>
      </c>
      <c r="D179" s="136" t="s">
        <v>167</v>
      </c>
      <c r="E179" s="137" t="s">
        <v>2145</v>
      </c>
      <c r="F179" s="138" t="s">
        <v>2146</v>
      </c>
      <c r="G179" s="139" t="s">
        <v>170</v>
      </c>
      <c r="H179" s="140">
        <v>743.00599999999997</v>
      </c>
      <c r="I179" s="141"/>
      <c r="J179" s="142">
        <f>ROUND(I179*H179,2)</f>
        <v>0</v>
      </c>
      <c r="K179" s="138" t="s">
        <v>1254</v>
      </c>
      <c r="L179" s="32"/>
      <c r="M179" s="143" t="s">
        <v>1</v>
      </c>
      <c r="N179" s="144" t="s">
        <v>38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172</v>
      </c>
      <c r="AT179" s="147" t="s">
        <v>167</v>
      </c>
      <c r="AU179" s="147" t="s">
        <v>83</v>
      </c>
      <c r="AY179" s="17" t="s">
        <v>165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81</v>
      </c>
      <c r="BK179" s="148">
        <f>ROUND(I179*H179,2)</f>
        <v>0</v>
      </c>
      <c r="BL179" s="17" t="s">
        <v>172</v>
      </c>
      <c r="BM179" s="147" t="s">
        <v>2147</v>
      </c>
    </row>
    <row r="180" spans="2:65" s="1" customFormat="1" ht="19.5" x14ac:dyDescent="0.2">
      <c r="B180" s="32"/>
      <c r="D180" s="149" t="s">
        <v>174</v>
      </c>
      <c r="F180" s="150" t="s">
        <v>2148</v>
      </c>
      <c r="I180" s="151"/>
      <c r="L180" s="32"/>
      <c r="M180" s="152"/>
      <c r="T180" s="56"/>
      <c r="AT180" s="17" t="s">
        <v>174</v>
      </c>
      <c r="AU180" s="17" t="s">
        <v>83</v>
      </c>
    </row>
    <row r="181" spans="2:65" s="12" customFormat="1" x14ac:dyDescent="0.2">
      <c r="B181" s="153"/>
      <c r="D181" s="149" t="s">
        <v>176</v>
      </c>
      <c r="E181" s="154" t="s">
        <v>1</v>
      </c>
      <c r="F181" s="155" t="s">
        <v>2149</v>
      </c>
      <c r="H181" s="156">
        <v>743.00599999999997</v>
      </c>
      <c r="I181" s="157"/>
      <c r="L181" s="153"/>
      <c r="M181" s="158"/>
      <c r="T181" s="159"/>
      <c r="AT181" s="154" t="s">
        <v>176</v>
      </c>
      <c r="AU181" s="154" t="s">
        <v>83</v>
      </c>
      <c r="AV181" s="12" t="s">
        <v>83</v>
      </c>
      <c r="AW181" s="12" t="s">
        <v>30</v>
      </c>
      <c r="AX181" s="12" t="s">
        <v>73</v>
      </c>
      <c r="AY181" s="154" t="s">
        <v>165</v>
      </c>
    </row>
    <row r="182" spans="2:65" s="13" customFormat="1" x14ac:dyDescent="0.2">
      <c r="B182" s="160"/>
      <c r="D182" s="149" t="s">
        <v>176</v>
      </c>
      <c r="E182" s="161" t="s">
        <v>1</v>
      </c>
      <c r="F182" s="162" t="s">
        <v>189</v>
      </c>
      <c r="H182" s="163">
        <v>743.00599999999997</v>
      </c>
      <c r="I182" s="164"/>
      <c r="L182" s="160"/>
      <c r="M182" s="165"/>
      <c r="T182" s="166"/>
      <c r="AT182" s="161" t="s">
        <v>176</v>
      </c>
      <c r="AU182" s="161" t="s">
        <v>83</v>
      </c>
      <c r="AV182" s="13" t="s">
        <v>172</v>
      </c>
      <c r="AW182" s="13" t="s">
        <v>30</v>
      </c>
      <c r="AX182" s="13" t="s">
        <v>81</v>
      </c>
      <c r="AY182" s="161" t="s">
        <v>165</v>
      </c>
    </row>
    <row r="183" spans="2:65" s="1" customFormat="1" ht="16.5" customHeight="1" x14ac:dyDescent="0.2">
      <c r="B183" s="32"/>
      <c r="C183" s="167" t="s">
        <v>250</v>
      </c>
      <c r="D183" s="167" t="s">
        <v>205</v>
      </c>
      <c r="E183" s="168" t="s">
        <v>2150</v>
      </c>
      <c r="F183" s="169" t="s">
        <v>2151</v>
      </c>
      <c r="G183" s="170" t="s">
        <v>238</v>
      </c>
      <c r="H183" s="171">
        <v>1337.4110000000001</v>
      </c>
      <c r="I183" s="172"/>
      <c r="J183" s="173">
        <f>ROUND(I183*H183,2)</f>
        <v>0</v>
      </c>
      <c r="K183" s="169" t="s">
        <v>1254</v>
      </c>
      <c r="L183" s="174"/>
      <c r="M183" s="175" t="s">
        <v>1</v>
      </c>
      <c r="N183" s="176" t="s">
        <v>38</v>
      </c>
      <c r="P183" s="145">
        <f>O183*H183</f>
        <v>0</v>
      </c>
      <c r="Q183" s="145">
        <v>1</v>
      </c>
      <c r="R183" s="145">
        <f>Q183*H183</f>
        <v>1337.4110000000001</v>
      </c>
      <c r="S183" s="145">
        <v>0</v>
      </c>
      <c r="T183" s="146">
        <f>S183*H183</f>
        <v>0</v>
      </c>
      <c r="AR183" s="147" t="s">
        <v>209</v>
      </c>
      <c r="AT183" s="147" t="s">
        <v>205</v>
      </c>
      <c r="AU183" s="147" t="s">
        <v>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2152</v>
      </c>
    </row>
    <row r="184" spans="2:65" s="1" customFormat="1" x14ac:dyDescent="0.2">
      <c r="B184" s="32"/>
      <c r="D184" s="149" t="s">
        <v>174</v>
      </c>
      <c r="F184" s="150" t="s">
        <v>2151</v>
      </c>
      <c r="I184" s="151"/>
      <c r="L184" s="32"/>
      <c r="M184" s="152"/>
      <c r="T184" s="56"/>
      <c r="AT184" s="17" t="s">
        <v>174</v>
      </c>
      <c r="AU184" s="17" t="s">
        <v>83</v>
      </c>
    </row>
    <row r="185" spans="2:65" s="12" customFormat="1" x14ac:dyDescent="0.2">
      <c r="B185" s="153"/>
      <c r="D185" s="149" t="s">
        <v>176</v>
      </c>
      <c r="E185" s="154" t="s">
        <v>1</v>
      </c>
      <c r="F185" s="155" t="s">
        <v>2153</v>
      </c>
      <c r="H185" s="156">
        <v>1337.4110000000001</v>
      </c>
      <c r="I185" s="157"/>
      <c r="L185" s="153"/>
      <c r="M185" s="158"/>
      <c r="T185" s="159"/>
      <c r="AT185" s="154" t="s">
        <v>176</v>
      </c>
      <c r="AU185" s="154" t="s">
        <v>83</v>
      </c>
      <c r="AV185" s="12" t="s">
        <v>83</v>
      </c>
      <c r="AW185" s="12" t="s">
        <v>30</v>
      </c>
      <c r="AX185" s="12" t="s">
        <v>81</v>
      </c>
      <c r="AY185" s="154" t="s">
        <v>165</v>
      </c>
    </row>
    <row r="186" spans="2:65" s="11" customFormat="1" ht="22.9" customHeight="1" x14ac:dyDescent="0.2">
      <c r="B186" s="124"/>
      <c r="D186" s="125" t="s">
        <v>72</v>
      </c>
      <c r="E186" s="134" t="s">
        <v>83</v>
      </c>
      <c r="F186" s="134" t="s">
        <v>1328</v>
      </c>
      <c r="I186" s="127"/>
      <c r="J186" s="135">
        <f>BK186</f>
        <v>0</v>
      </c>
      <c r="L186" s="124"/>
      <c r="M186" s="129"/>
      <c r="P186" s="130">
        <f>SUM(P187:P223)</f>
        <v>0</v>
      </c>
      <c r="R186" s="130">
        <f>SUM(R187:R223)</f>
        <v>45.227025739999995</v>
      </c>
      <c r="T186" s="131">
        <f>SUM(T187:T223)</f>
        <v>0</v>
      </c>
      <c r="AR186" s="125" t="s">
        <v>81</v>
      </c>
      <c r="AT186" s="132" t="s">
        <v>72</v>
      </c>
      <c r="AU186" s="132" t="s">
        <v>81</v>
      </c>
      <c r="AY186" s="125" t="s">
        <v>165</v>
      </c>
      <c r="BK186" s="133">
        <f>SUM(BK187:BK223)</f>
        <v>0</v>
      </c>
    </row>
    <row r="187" spans="2:65" s="1" customFormat="1" ht="37.9" customHeight="1" x14ac:dyDescent="0.2">
      <c r="B187" s="32"/>
      <c r="C187" s="136" t="s">
        <v>258</v>
      </c>
      <c r="D187" s="136" t="s">
        <v>167</v>
      </c>
      <c r="E187" s="137" t="s">
        <v>2154</v>
      </c>
      <c r="F187" s="138" t="s">
        <v>2155</v>
      </c>
      <c r="G187" s="139" t="s">
        <v>303</v>
      </c>
      <c r="H187" s="140">
        <v>35</v>
      </c>
      <c r="I187" s="141"/>
      <c r="J187" s="142">
        <f>ROUND(I187*H187,2)</f>
        <v>0</v>
      </c>
      <c r="K187" s="138" t="s">
        <v>1254</v>
      </c>
      <c r="L187" s="32"/>
      <c r="M187" s="143" t="s">
        <v>1</v>
      </c>
      <c r="N187" s="144" t="s">
        <v>38</v>
      </c>
      <c r="P187" s="145">
        <f>O187*H187</f>
        <v>0</v>
      </c>
      <c r="Q187" s="145">
        <v>0.27378000000000002</v>
      </c>
      <c r="R187" s="145">
        <f>Q187*H187</f>
        <v>9.5823</v>
      </c>
      <c r="S187" s="145">
        <v>0</v>
      </c>
      <c r="T187" s="146">
        <f>S187*H187</f>
        <v>0</v>
      </c>
      <c r="AR187" s="147" t="s">
        <v>172</v>
      </c>
      <c r="AT187" s="147" t="s">
        <v>167</v>
      </c>
      <c r="AU187" s="147" t="s">
        <v>83</v>
      </c>
      <c r="AY187" s="17" t="s">
        <v>165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172</v>
      </c>
      <c r="BM187" s="147" t="s">
        <v>2156</v>
      </c>
    </row>
    <row r="188" spans="2:65" s="1" customFormat="1" ht="39" x14ac:dyDescent="0.2">
      <c r="B188" s="32"/>
      <c r="D188" s="149" t="s">
        <v>174</v>
      </c>
      <c r="F188" s="150" t="s">
        <v>2157</v>
      </c>
      <c r="I188" s="151"/>
      <c r="L188" s="32"/>
      <c r="M188" s="152"/>
      <c r="T188" s="56"/>
      <c r="AT188" s="17" t="s">
        <v>174</v>
      </c>
      <c r="AU188" s="17" t="s">
        <v>83</v>
      </c>
    </row>
    <row r="189" spans="2:65" s="12" customFormat="1" x14ac:dyDescent="0.2">
      <c r="B189" s="153"/>
      <c r="D189" s="149" t="s">
        <v>176</v>
      </c>
      <c r="E189" s="154" t="s">
        <v>1</v>
      </c>
      <c r="F189" s="155" t="s">
        <v>2158</v>
      </c>
      <c r="H189" s="156">
        <v>35</v>
      </c>
      <c r="I189" s="157"/>
      <c r="L189" s="153"/>
      <c r="M189" s="158"/>
      <c r="T189" s="159"/>
      <c r="AT189" s="154" t="s">
        <v>176</v>
      </c>
      <c r="AU189" s="154" t="s">
        <v>83</v>
      </c>
      <c r="AV189" s="12" t="s">
        <v>83</v>
      </c>
      <c r="AW189" s="12" t="s">
        <v>30</v>
      </c>
      <c r="AX189" s="12" t="s">
        <v>81</v>
      </c>
      <c r="AY189" s="154" t="s">
        <v>165</v>
      </c>
    </row>
    <row r="190" spans="2:65" s="1" customFormat="1" ht="16.5" customHeight="1" x14ac:dyDescent="0.2">
      <c r="B190" s="32"/>
      <c r="C190" s="136" t="s">
        <v>264</v>
      </c>
      <c r="D190" s="136" t="s">
        <v>167</v>
      </c>
      <c r="E190" s="137" t="s">
        <v>2159</v>
      </c>
      <c r="F190" s="138" t="s">
        <v>2160</v>
      </c>
      <c r="G190" s="139" t="s">
        <v>192</v>
      </c>
      <c r="H190" s="140">
        <v>121.6</v>
      </c>
      <c r="I190" s="141"/>
      <c r="J190" s="142">
        <f>ROUND(I190*H190,2)</f>
        <v>0</v>
      </c>
      <c r="K190" s="138" t="s">
        <v>1254</v>
      </c>
      <c r="L190" s="32"/>
      <c r="M190" s="143" t="s">
        <v>1</v>
      </c>
      <c r="N190" s="144" t="s">
        <v>38</v>
      </c>
      <c r="P190" s="145">
        <f>O190*H190</f>
        <v>0</v>
      </c>
      <c r="Q190" s="145">
        <v>1.2999999999999999E-3</v>
      </c>
      <c r="R190" s="145">
        <f>Q190*H190</f>
        <v>0.15808</v>
      </c>
      <c r="S190" s="145">
        <v>0</v>
      </c>
      <c r="T190" s="146">
        <f>S190*H190</f>
        <v>0</v>
      </c>
      <c r="AR190" s="147" t="s">
        <v>172</v>
      </c>
      <c r="AT190" s="147" t="s">
        <v>167</v>
      </c>
      <c r="AU190" s="147" t="s">
        <v>83</v>
      </c>
      <c r="AY190" s="17" t="s">
        <v>165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81</v>
      </c>
      <c r="BK190" s="148">
        <f>ROUND(I190*H190,2)</f>
        <v>0</v>
      </c>
      <c r="BL190" s="17" t="s">
        <v>172</v>
      </c>
      <c r="BM190" s="147" t="s">
        <v>2161</v>
      </c>
    </row>
    <row r="191" spans="2:65" s="1" customFormat="1" x14ac:dyDescent="0.2">
      <c r="B191" s="32"/>
      <c r="D191" s="149" t="s">
        <v>174</v>
      </c>
      <c r="F191" s="150" t="s">
        <v>2162</v>
      </c>
      <c r="I191" s="151"/>
      <c r="L191" s="32"/>
      <c r="M191" s="152"/>
      <c r="T191" s="56"/>
      <c r="AT191" s="17" t="s">
        <v>174</v>
      </c>
      <c r="AU191" s="17" t="s">
        <v>83</v>
      </c>
    </row>
    <row r="192" spans="2:65" s="12" customFormat="1" ht="22.5" x14ac:dyDescent="0.2">
      <c r="B192" s="153"/>
      <c r="D192" s="149" t="s">
        <v>176</v>
      </c>
      <c r="E192" s="154" t="s">
        <v>1</v>
      </c>
      <c r="F192" s="155" t="s">
        <v>2163</v>
      </c>
      <c r="H192" s="156">
        <v>29.72</v>
      </c>
      <c r="I192" s="157"/>
      <c r="L192" s="153"/>
      <c r="M192" s="158"/>
      <c r="T192" s="159"/>
      <c r="AT192" s="154" t="s">
        <v>176</v>
      </c>
      <c r="AU192" s="154" t="s">
        <v>83</v>
      </c>
      <c r="AV192" s="12" t="s">
        <v>83</v>
      </c>
      <c r="AW192" s="12" t="s">
        <v>30</v>
      </c>
      <c r="AX192" s="12" t="s">
        <v>73</v>
      </c>
      <c r="AY192" s="154" t="s">
        <v>165</v>
      </c>
    </row>
    <row r="193" spans="2:65" s="12" customFormat="1" ht="22.5" x14ac:dyDescent="0.2">
      <c r="B193" s="153"/>
      <c r="D193" s="149" t="s">
        <v>176</v>
      </c>
      <c r="E193" s="154" t="s">
        <v>1</v>
      </c>
      <c r="F193" s="155" t="s">
        <v>2164</v>
      </c>
      <c r="H193" s="156">
        <v>23.56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73</v>
      </c>
      <c r="AY193" s="154" t="s">
        <v>165</v>
      </c>
    </row>
    <row r="194" spans="2:65" s="12" customFormat="1" ht="22.5" x14ac:dyDescent="0.2">
      <c r="B194" s="153"/>
      <c r="D194" s="149" t="s">
        <v>176</v>
      </c>
      <c r="E194" s="154" t="s">
        <v>1</v>
      </c>
      <c r="F194" s="155" t="s">
        <v>2165</v>
      </c>
      <c r="H194" s="156">
        <v>16.12</v>
      </c>
      <c r="I194" s="157"/>
      <c r="L194" s="153"/>
      <c r="M194" s="158"/>
      <c r="T194" s="159"/>
      <c r="AT194" s="154" t="s">
        <v>176</v>
      </c>
      <c r="AU194" s="154" t="s">
        <v>83</v>
      </c>
      <c r="AV194" s="12" t="s">
        <v>83</v>
      </c>
      <c r="AW194" s="12" t="s">
        <v>30</v>
      </c>
      <c r="AX194" s="12" t="s">
        <v>73</v>
      </c>
      <c r="AY194" s="154" t="s">
        <v>165</v>
      </c>
    </row>
    <row r="195" spans="2:65" s="12" customFormat="1" ht="22.5" x14ac:dyDescent="0.2">
      <c r="B195" s="153"/>
      <c r="D195" s="149" t="s">
        <v>176</v>
      </c>
      <c r="E195" s="154" t="s">
        <v>1</v>
      </c>
      <c r="F195" s="155" t="s">
        <v>2166</v>
      </c>
      <c r="H195" s="156">
        <v>27.48</v>
      </c>
      <c r="I195" s="157"/>
      <c r="L195" s="153"/>
      <c r="M195" s="158"/>
      <c r="T195" s="159"/>
      <c r="AT195" s="154" t="s">
        <v>176</v>
      </c>
      <c r="AU195" s="154" t="s">
        <v>83</v>
      </c>
      <c r="AV195" s="12" t="s">
        <v>83</v>
      </c>
      <c r="AW195" s="12" t="s">
        <v>30</v>
      </c>
      <c r="AX195" s="12" t="s">
        <v>73</v>
      </c>
      <c r="AY195" s="154" t="s">
        <v>165</v>
      </c>
    </row>
    <row r="196" spans="2:65" s="12" customFormat="1" ht="22.5" x14ac:dyDescent="0.2">
      <c r="B196" s="153"/>
      <c r="D196" s="149" t="s">
        <v>176</v>
      </c>
      <c r="E196" s="154" t="s">
        <v>1</v>
      </c>
      <c r="F196" s="155" t="s">
        <v>2167</v>
      </c>
      <c r="H196" s="156">
        <v>15.12</v>
      </c>
      <c r="I196" s="157"/>
      <c r="L196" s="153"/>
      <c r="M196" s="158"/>
      <c r="T196" s="159"/>
      <c r="AT196" s="154" t="s">
        <v>176</v>
      </c>
      <c r="AU196" s="154" t="s">
        <v>83</v>
      </c>
      <c r="AV196" s="12" t="s">
        <v>83</v>
      </c>
      <c r="AW196" s="12" t="s">
        <v>30</v>
      </c>
      <c r="AX196" s="12" t="s">
        <v>73</v>
      </c>
      <c r="AY196" s="154" t="s">
        <v>165</v>
      </c>
    </row>
    <row r="197" spans="2:65" s="12" customFormat="1" x14ac:dyDescent="0.2">
      <c r="B197" s="153"/>
      <c r="D197" s="149" t="s">
        <v>176</v>
      </c>
      <c r="E197" s="154" t="s">
        <v>1</v>
      </c>
      <c r="F197" s="155" t="s">
        <v>2168</v>
      </c>
      <c r="H197" s="156">
        <v>9.6</v>
      </c>
      <c r="I197" s="157"/>
      <c r="L197" s="153"/>
      <c r="M197" s="158"/>
      <c r="T197" s="159"/>
      <c r="AT197" s="154" t="s">
        <v>176</v>
      </c>
      <c r="AU197" s="154" t="s">
        <v>83</v>
      </c>
      <c r="AV197" s="12" t="s">
        <v>83</v>
      </c>
      <c r="AW197" s="12" t="s">
        <v>30</v>
      </c>
      <c r="AX197" s="12" t="s">
        <v>73</v>
      </c>
      <c r="AY197" s="154" t="s">
        <v>165</v>
      </c>
    </row>
    <row r="198" spans="2:65" s="13" customFormat="1" x14ac:dyDescent="0.2">
      <c r="B198" s="160"/>
      <c r="D198" s="149" t="s">
        <v>176</v>
      </c>
      <c r="E198" s="161" t="s">
        <v>2079</v>
      </c>
      <c r="F198" s="162" t="s">
        <v>189</v>
      </c>
      <c r="H198" s="163">
        <v>121.60000000000001</v>
      </c>
      <c r="I198" s="164"/>
      <c r="L198" s="160"/>
      <c r="M198" s="165"/>
      <c r="T198" s="166"/>
      <c r="AT198" s="161" t="s">
        <v>176</v>
      </c>
      <c r="AU198" s="161" t="s">
        <v>83</v>
      </c>
      <c r="AV198" s="13" t="s">
        <v>172</v>
      </c>
      <c r="AW198" s="13" t="s">
        <v>30</v>
      </c>
      <c r="AX198" s="13" t="s">
        <v>81</v>
      </c>
      <c r="AY198" s="161" t="s">
        <v>165</v>
      </c>
    </row>
    <row r="199" spans="2:65" s="1" customFormat="1" ht="16.5" customHeight="1" x14ac:dyDescent="0.2">
      <c r="B199" s="32"/>
      <c r="C199" s="136" t="s">
        <v>270</v>
      </c>
      <c r="D199" s="136" t="s">
        <v>167</v>
      </c>
      <c r="E199" s="137" t="s">
        <v>2169</v>
      </c>
      <c r="F199" s="138" t="s">
        <v>2170</v>
      </c>
      <c r="G199" s="139" t="s">
        <v>192</v>
      </c>
      <c r="H199" s="140">
        <v>121.6</v>
      </c>
      <c r="I199" s="141"/>
      <c r="J199" s="142">
        <f>ROUND(I199*H199,2)</f>
        <v>0</v>
      </c>
      <c r="K199" s="138" t="s">
        <v>1254</v>
      </c>
      <c r="L199" s="32"/>
      <c r="M199" s="143" t="s">
        <v>1</v>
      </c>
      <c r="N199" s="144" t="s">
        <v>38</v>
      </c>
      <c r="P199" s="145">
        <f>O199*H199</f>
        <v>0</v>
      </c>
      <c r="Q199" s="145">
        <v>4.0000000000000003E-5</v>
      </c>
      <c r="R199" s="145">
        <f>Q199*H199</f>
        <v>4.8640000000000003E-3</v>
      </c>
      <c r="S199" s="145">
        <v>0</v>
      </c>
      <c r="T199" s="146">
        <f>S199*H199</f>
        <v>0</v>
      </c>
      <c r="AR199" s="147" t="s">
        <v>172</v>
      </c>
      <c r="AT199" s="147" t="s">
        <v>167</v>
      </c>
      <c r="AU199" s="147" t="s">
        <v>83</v>
      </c>
      <c r="AY199" s="17" t="s">
        <v>165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81</v>
      </c>
      <c r="BK199" s="148">
        <f>ROUND(I199*H199,2)</f>
        <v>0</v>
      </c>
      <c r="BL199" s="17" t="s">
        <v>172</v>
      </c>
      <c r="BM199" s="147" t="s">
        <v>2171</v>
      </c>
    </row>
    <row r="200" spans="2:65" s="1" customFormat="1" x14ac:dyDescent="0.2">
      <c r="B200" s="32"/>
      <c r="D200" s="149" t="s">
        <v>174</v>
      </c>
      <c r="F200" s="150" t="s">
        <v>2172</v>
      </c>
      <c r="I200" s="151"/>
      <c r="L200" s="32"/>
      <c r="M200" s="152"/>
      <c r="T200" s="56"/>
      <c r="AT200" s="17" t="s">
        <v>174</v>
      </c>
      <c r="AU200" s="17" t="s">
        <v>83</v>
      </c>
    </row>
    <row r="201" spans="2:65" s="12" customFormat="1" x14ac:dyDescent="0.2">
      <c r="B201" s="153"/>
      <c r="D201" s="149" t="s">
        <v>176</v>
      </c>
      <c r="E201" s="154" t="s">
        <v>1</v>
      </c>
      <c r="F201" s="155" t="s">
        <v>2079</v>
      </c>
      <c r="H201" s="156">
        <v>121.6</v>
      </c>
      <c r="I201" s="157"/>
      <c r="L201" s="153"/>
      <c r="M201" s="158"/>
      <c r="T201" s="159"/>
      <c r="AT201" s="154" t="s">
        <v>176</v>
      </c>
      <c r="AU201" s="154" t="s">
        <v>83</v>
      </c>
      <c r="AV201" s="12" t="s">
        <v>83</v>
      </c>
      <c r="AW201" s="12" t="s">
        <v>30</v>
      </c>
      <c r="AX201" s="12" t="s">
        <v>81</v>
      </c>
      <c r="AY201" s="154" t="s">
        <v>165</v>
      </c>
    </row>
    <row r="202" spans="2:65" s="1" customFormat="1" ht="21.75" customHeight="1" x14ac:dyDescent="0.2">
      <c r="B202" s="32"/>
      <c r="C202" s="136" t="s">
        <v>278</v>
      </c>
      <c r="D202" s="136" t="s">
        <v>167</v>
      </c>
      <c r="E202" s="137" t="s">
        <v>2173</v>
      </c>
      <c r="F202" s="138" t="s">
        <v>2174</v>
      </c>
      <c r="G202" s="139" t="s">
        <v>238</v>
      </c>
      <c r="H202" s="140">
        <v>3.0209999999999999</v>
      </c>
      <c r="I202" s="141"/>
      <c r="J202" s="142">
        <f>ROUND(I202*H202,2)</f>
        <v>0</v>
      </c>
      <c r="K202" s="138" t="s">
        <v>1254</v>
      </c>
      <c r="L202" s="32"/>
      <c r="M202" s="143" t="s">
        <v>1</v>
      </c>
      <c r="N202" s="144" t="s">
        <v>38</v>
      </c>
      <c r="P202" s="145">
        <f>O202*H202</f>
        <v>0</v>
      </c>
      <c r="Q202" s="145">
        <v>1.0383</v>
      </c>
      <c r="R202" s="145">
        <f>Q202*H202</f>
        <v>3.1367042999999999</v>
      </c>
      <c r="S202" s="145">
        <v>0</v>
      </c>
      <c r="T202" s="146">
        <f>S202*H202</f>
        <v>0</v>
      </c>
      <c r="AR202" s="147" t="s">
        <v>172</v>
      </c>
      <c r="AT202" s="147" t="s">
        <v>167</v>
      </c>
      <c r="AU202" s="147" t="s">
        <v>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2175</v>
      </c>
    </row>
    <row r="203" spans="2:65" s="1" customFormat="1" ht="19.5" x14ac:dyDescent="0.2">
      <c r="B203" s="32"/>
      <c r="D203" s="149" t="s">
        <v>174</v>
      </c>
      <c r="F203" s="150" t="s">
        <v>2176</v>
      </c>
      <c r="I203" s="151"/>
      <c r="L203" s="32"/>
      <c r="M203" s="152"/>
      <c r="T203" s="56"/>
      <c r="AT203" s="17" t="s">
        <v>174</v>
      </c>
      <c r="AU203" s="17" t="s">
        <v>83</v>
      </c>
    </row>
    <row r="204" spans="2:65" s="12" customFormat="1" x14ac:dyDescent="0.2">
      <c r="B204" s="153"/>
      <c r="D204" s="149" t="s">
        <v>176</v>
      </c>
      <c r="E204" s="154" t="s">
        <v>1</v>
      </c>
      <c r="F204" s="155" t="s">
        <v>2177</v>
      </c>
      <c r="H204" s="156">
        <v>3.0209999999999999</v>
      </c>
      <c r="I204" s="157"/>
      <c r="L204" s="153"/>
      <c r="M204" s="158"/>
      <c r="T204" s="159"/>
      <c r="AT204" s="154" t="s">
        <v>176</v>
      </c>
      <c r="AU204" s="154" t="s">
        <v>83</v>
      </c>
      <c r="AV204" s="12" t="s">
        <v>83</v>
      </c>
      <c r="AW204" s="12" t="s">
        <v>30</v>
      </c>
      <c r="AX204" s="12" t="s">
        <v>81</v>
      </c>
      <c r="AY204" s="154" t="s">
        <v>165</v>
      </c>
    </row>
    <row r="205" spans="2:65" s="1" customFormat="1" ht="24.2" customHeight="1" x14ac:dyDescent="0.2">
      <c r="B205" s="32"/>
      <c r="C205" s="136" t="s">
        <v>284</v>
      </c>
      <c r="D205" s="136" t="s">
        <v>167</v>
      </c>
      <c r="E205" s="137" t="s">
        <v>1345</v>
      </c>
      <c r="F205" s="138" t="s">
        <v>1346</v>
      </c>
      <c r="G205" s="139" t="s">
        <v>170</v>
      </c>
      <c r="H205" s="140">
        <v>12.401999999999999</v>
      </c>
      <c r="I205" s="141"/>
      <c r="J205" s="142">
        <f>ROUND(I205*H205,2)</f>
        <v>0</v>
      </c>
      <c r="K205" s="138" t="s">
        <v>1254</v>
      </c>
      <c r="L205" s="32"/>
      <c r="M205" s="143" t="s">
        <v>1</v>
      </c>
      <c r="N205" s="144" t="s">
        <v>38</v>
      </c>
      <c r="P205" s="145">
        <f>O205*H205</f>
        <v>0</v>
      </c>
      <c r="Q205" s="145">
        <v>2.5505399999999998</v>
      </c>
      <c r="R205" s="145">
        <f>Q205*H205</f>
        <v>31.631797079999995</v>
      </c>
      <c r="S205" s="145">
        <v>0</v>
      </c>
      <c r="T205" s="146">
        <f>S205*H205</f>
        <v>0</v>
      </c>
      <c r="AR205" s="147" t="s">
        <v>172</v>
      </c>
      <c r="AT205" s="147" t="s">
        <v>167</v>
      </c>
      <c r="AU205" s="147" t="s">
        <v>83</v>
      </c>
      <c r="AY205" s="17" t="s">
        <v>165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81</v>
      </c>
      <c r="BK205" s="148">
        <f>ROUND(I205*H205,2)</f>
        <v>0</v>
      </c>
      <c r="BL205" s="17" t="s">
        <v>172</v>
      </c>
      <c r="BM205" s="147" t="s">
        <v>2178</v>
      </c>
    </row>
    <row r="206" spans="2:65" s="1" customFormat="1" ht="19.5" x14ac:dyDescent="0.2">
      <c r="B206" s="32"/>
      <c r="D206" s="149" t="s">
        <v>174</v>
      </c>
      <c r="F206" s="150" t="s">
        <v>1348</v>
      </c>
      <c r="I206" s="151"/>
      <c r="L206" s="32"/>
      <c r="M206" s="152"/>
      <c r="T206" s="56"/>
      <c r="AT206" s="17" t="s">
        <v>174</v>
      </c>
      <c r="AU206" s="17" t="s">
        <v>83</v>
      </c>
    </row>
    <row r="207" spans="2:65" s="12" customFormat="1" x14ac:dyDescent="0.2">
      <c r="B207" s="153"/>
      <c r="D207" s="149" t="s">
        <v>176</v>
      </c>
      <c r="E207" s="154" t="s">
        <v>1</v>
      </c>
      <c r="F207" s="155" t="s">
        <v>2179</v>
      </c>
      <c r="H207" s="156">
        <v>1.431</v>
      </c>
      <c r="I207" s="157"/>
      <c r="L207" s="153"/>
      <c r="M207" s="158"/>
      <c r="T207" s="159"/>
      <c r="AT207" s="154" t="s">
        <v>176</v>
      </c>
      <c r="AU207" s="154" t="s">
        <v>83</v>
      </c>
      <c r="AV207" s="12" t="s">
        <v>83</v>
      </c>
      <c r="AW207" s="12" t="s">
        <v>30</v>
      </c>
      <c r="AX207" s="12" t="s">
        <v>73</v>
      </c>
      <c r="AY207" s="154" t="s">
        <v>165</v>
      </c>
    </row>
    <row r="208" spans="2:65" s="12" customFormat="1" x14ac:dyDescent="0.2">
      <c r="B208" s="153"/>
      <c r="D208" s="149" t="s">
        <v>176</v>
      </c>
      <c r="E208" s="154" t="s">
        <v>1</v>
      </c>
      <c r="F208" s="155" t="s">
        <v>2180</v>
      </c>
      <c r="H208" s="156">
        <v>1.62</v>
      </c>
      <c r="I208" s="157"/>
      <c r="L208" s="153"/>
      <c r="M208" s="158"/>
      <c r="T208" s="159"/>
      <c r="AT208" s="154" t="s">
        <v>176</v>
      </c>
      <c r="AU208" s="154" t="s">
        <v>83</v>
      </c>
      <c r="AV208" s="12" t="s">
        <v>83</v>
      </c>
      <c r="AW208" s="12" t="s">
        <v>30</v>
      </c>
      <c r="AX208" s="12" t="s">
        <v>73</v>
      </c>
      <c r="AY208" s="154" t="s">
        <v>165</v>
      </c>
    </row>
    <row r="209" spans="2:65" s="12" customFormat="1" ht="22.5" x14ac:dyDescent="0.2">
      <c r="B209" s="153"/>
      <c r="D209" s="149" t="s">
        <v>176</v>
      </c>
      <c r="E209" s="154" t="s">
        <v>1</v>
      </c>
      <c r="F209" s="155" t="s">
        <v>2181</v>
      </c>
      <c r="H209" s="156">
        <v>3.7349999999999999</v>
      </c>
      <c r="I209" s="157"/>
      <c r="L209" s="153"/>
      <c r="M209" s="158"/>
      <c r="T209" s="159"/>
      <c r="AT209" s="154" t="s">
        <v>176</v>
      </c>
      <c r="AU209" s="154" t="s">
        <v>83</v>
      </c>
      <c r="AV209" s="12" t="s">
        <v>83</v>
      </c>
      <c r="AW209" s="12" t="s">
        <v>30</v>
      </c>
      <c r="AX209" s="12" t="s">
        <v>73</v>
      </c>
      <c r="AY209" s="154" t="s">
        <v>165</v>
      </c>
    </row>
    <row r="210" spans="2:65" s="12" customFormat="1" ht="22.5" x14ac:dyDescent="0.2">
      <c r="B210" s="153"/>
      <c r="D210" s="149" t="s">
        <v>176</v>
      </c>
      <c r="E210" s="154" t="s">
        <v>1</v>
      </c>
      <c r="F210" s="155" t="s">
        <v>2182</v>
      </c>
      <c r="H210" s="156">
        <v>5.6159999999999997</v>
      </c>
      <c r="I210" s="157"/>
      <c r="L210" s="153"/>
      <c r="M210" s="158"/>
      <c r="T210" s="159"/>
      <c r="AT210" s="154" t="s">
        <v>176</v>
      </c>
      <c r="AU210" s="154" t="s">
        <v>83</v>
      </c>
      <c r="AV210" s="12" t="s">
        <v>83</v>
      </c>
      <c r="AW210" s="12" t="s">
        <v>30</v>
      </c>
      <c r="AX210" s="12" t="s">
        <v>73</v>
      </c>
      <c r="AY210" s="154" t="s">
        <v>165</v>
      </c>
    </row>
    <row r="211" spans="2:65" s="13" customFormat="1" x14ac:dyDescent="0.2">
      <c r="B211" s="160"/>
      <c r="D211" s="149" t="s">
        <v>176</v>
      </c>
      <c r="E211" s="161" t="s">
        <v>1</v>
      </c>
      <c r="F211" s="162" t="s">
        <v>189</v>
      </c>
      <c r="H211" s="163">
        <v>12.401999999999999</v>
      </c>
      <c r="I211" s="164"/>
      <c r="L211" s="160"/>
      <c r="M211" s="165"/>
      <c r="T211" s="166"/>
      <c r="AT211" s="161" t="s">
        <v>176</v>
      </c>
      <c r="AU211" s="161" t="s">
        <v>83</v>
      </c>
      <c r="AV211" s="13" t="s">
        <v>172</v>
      </c>
      <c r="AW211" s="13" t="s">
        <v>30</v>
      </c>
      <c r="AX211" s="13" t="s">
        <v>81</v>
      </c>
      <c r="AY211" s="161" t="s">
        <v>165</v>
      </c>
    </row>
    <row r="212" spans="2:65" s="1" customFormat="1" ht="24.2" customHeight="1" x14ac:dyDescent="0.2">
      <c r="B212" s="32"/>
      <c r="C212" s="136" t="s">
        <v>289</v>
      </c>
      <c r="D212" s="136" t="s">
        <v>167</v>
      </c>
      <c r="E212" s="137" t="s">
        <v>1351</v>
      </c>
      <c r="F212" s="138" t="s">
        <v>1352</v>
      </c>
      <c r="G212" s="139" t="s">
        <v>170</v>
      </c>
      <c r="H212" s="140">
        <v>12.401999999999999</v>
      </c>
      <c r="I212" s="141"/>
      <c r="J212" s="142">
        <f>ROUND(I212*H212,2)</f>
        <v>0</v>
      </c>
      <c r="K212" s="138" t="s">
        <v>1254</v>
      </c>
      <c r="L212" s="32"/>
      <c r="M212" s="143" t="s">
        <v>1</v>
      </c>
      <c r="N212" s="144" t="s">
        <v>38</v>
      </c>
      <c r="P212" s="145">
        <f>O212*H212</f>
        <v>0</v>
      </c>
      <c r="Q212" s="145">
        <v>4.8579999999999998E-2</v>
      </c>
      <c r="R212" s="145">
        <f>Q212*H212</f>
        <v>0.60248915999999997</v>
      </c>
      <c r="S212" s="145">
        <v>0</v>
      </c>
      <c r="T212" s="146">
        <f>S212*H212</f>
        <v>0</v>
      </c>
      <c r="AR212" s="147" t="s">
        <v>172</v>
      </c>
      <c r="AT212" s="147" t="s">
        <v>167</v>
      </c>
      <c r="AU212" s="147" t="s">
        <v>83</v>
      </c>
      <c r="AY212" s="17" t="s">
        <v>165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81</v>
      </c>
      <c r="BK212" s="148">
        <f>ROUND(I212*H212,2)</f>
        <v>0</v>
      </c>
      <c r="BL212" s="17" t="s">
        <v>172</v>
      </c>
      <c r="BM212" s="147" t="s">
        <v>2183</v>
      </c>
    </row>
    <row r="213" spans="2:65" s="1" customFormat="1" ht="19.5" x14ac:dyDescent="0.2">
      <c r="B213" s="32"/>
      <c r="D213" s="149" t="s">
        <v>174</v>
      </c>
      <c r="F213" s="150" t="s">
        <v>1354</v>
      </c>
      <c r="I213" s="151"/>
      <c r="L213" s="32"/>
      <c r="M213" s="152"/>
      <c r="T213" s="56"/>
      <c r="AT213" s="17" t="s">
        <v>174</v>
      </c>
      <c r="AU213" s="17" t="s">
        <v>83</v>
      </c>
    </row>
    <row r="214" spans="2:65" s="1" customFormat="1" ht="16.5" customHeight="1" x14ac:dyDescent="0.2">
      <c r="B214" s="32"/>
      <c r="C214" s="136" t="s">
        <v>7</v>
      </c>
      <c r="D214" s="136" t="s">
        <v>167</v>
      </c>
      <c r="E214" s="137" t="s">
        <v>1355</v>
      </c>
      <c r="F214" s="138" t="s">
        <v>1356</v>
      </c>
      <c r="G214" s="139" t="s">
        <v>192</v>
      </c>
      <c r="H214" s="140">
        <v>82.68</v>
      </c>
      <c r="I214" s="141"/>
      <c r="J214" s="142">
        <f>ROUND(I214*H214,2)</f>
        <v>0</v>
      </c>
      <c r="K214" s="138" t="s">
        <v>1254</v>
      </c>
      <c r="L214" s="32"/>
      <c r="M214" s="143" t="s">
        <v>1</v>
      </c>
      <c r="N214" s="144" t="s">
        <v>38</v>
      </c>
      <c r="P214" s="145">
        <f>O214*H214</f>
        <v>0</v>
      </c>
      <c r="Q214" s="145">
        <v>1.2999999999999999E-3</v>
      </c>
      <c r="R214" s="145">
        <f>Q214*H214</f>
        <v>0.10748400000000001</v>
      </c>
      <c r="S214" s="145">
        <v>0</v>
      </c>
      <c r="T214" s="146">
        <f>S214*H214</f>
        <v>0</v>
      </c>
      <c r="AR214" s="147" t="s">
        <v>172</v>
      </c>
      <c r="AT214" s="147" t="s">
        <v>167</v>
      </c>
      <c r="AU214" s="147" t="s">
        <v>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2184</v>
      </c>
    </row>
    <row r="215" spans="2:65" s="1" customFormat="1" x14ac:dyDescent="0.2">
      <c r="B215" s="32"/>
      <c r="D215" s="149" t="s">
        <v>174</v>
      </c>
      <c r="F215" s="150" t="s">
        <v>1358</v>
      </c>
      <c r="I215" s="151"/>
      <c r="L215" s="32"/>
      <c r="M215" s="152"/>
      <c r="T215" s="56"/>
      <c r="AT215" s="17" t="s">
        <v>174</v>
      </c>
      <c r="AU215" s="17" t="s">
        <v>83</v>
      </c>
    </row>
    <row r="216" spans="2:65" s="12" customFormat="1" x14ac:dyDescent="0.2">
      <c r="B216" s="153"/>
      <c r="D216" s="149" t="s">
        <v>176</v>
      </c>
      <c r="E216" s="154" t="s">
        <v>1</v>
      </c>
      <c r="F216" s="155" t="s">
        <v>2185</v>
      </c>
      <c r="H216" s="156">
        <v>9.5399999999999991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73</v>
      </c>
      <c r="AY216" s="154" t="s">
        <v>165</v>
      </c>
    </row>
    <row r="217" spans="2:65" s="12" customFormat="1" x14ac:dyDescent="0.2">
      <c r="B217" s="153"/>
      <c r="D217" s="149" t="s">
        <v>176</v>
      </c>
      <c r="E217" s="154" t="s">
        <v>1</v>
      </c>
      <c r="F217" s="155" t="s">
        <v>2186</v>
      </c>
      <c r="H217" s="156">
        <v>10.8</v>
      </c>
      <c r="I217" s="157"/>
      <c r="L217" s="153"/>
      <c r="M217" s="158"/>
      <c r="T217" s="159"/>
      <c r="AT217" s="154" t="s">
        <v>176</v>
      </c>
      <c r="AU217" s="154" t="s">
        <v>83</v>
      </c>
      <c r="AV217" s="12" t="s">
        <v>83</v>
      </c>
      <c r="AW217" s="12" t="s">
        <v>30</v>
      </c>
      <c r="AX217" s="12" t="s">
        <v>73</v>
      </c>
      <c r="AY217" s="154" t="s">
        <v>165</v>
      </c>
    </row>
    <row r="218" spans="2:65" s="12" customFormat="1" x14ac:dyDescent="0.2">
      <c r="B218" s="153"/>
      <c r="D218" s="149" t="s">
        <v>176</v>
      </c>
      <c r="E218" s="154" t="s">
        <v>1</v>
      </c>
      <c r="F218" s="155" t="s">
        <v>2187</v>
      </c>
      <c r="H218" s="156">
        <v>24.9</v>
      </c>
      <c r="I218" s="157"/>
      <c r="L218" s="153"/>
      <c r="M218" s="158"/>
      <c r="T218" s="159"/>
      <c r="AT218" s="154" t="s">
        <v>176</v>
      </c>
      <c r="AU218" s="154" t="s">
        <v>83</v>
      </c>
      <c r="AV218" s="12" t="s">
        <v>83</v>
      </c>
      <c r="AW218" s="12" t="s">
        <v>30</v>
      </c>
      <c r="AX218" s="12" t="s">
        <v>73</v>
      </c>
      <c r="AY218" s="154" t="s">
        <v>165</v>
      </c>
    </row>
    <row r="219" spans="2:65" s="12" customFormat="1" x14ac:dyDescent="0.2">
      <c r="B219" s="153"/>
      <c r="D219" s="149" t="s">
        <v>176</v>
      </c>
      <c r="E219" s="154" t="s">
        <v>1</v>
      </c>
      <c r="F219" s="155" t="s">
        <v>2188</v>
      </c>
      <c r="H219" s="156">
        <v>37.44</v>
      </c>
      <c r="I219" s="157"/>
      <c r="L219" s="153"/>
      <c r="M219" s="158"/>
      <c r="T219" s="159"/>
      <c r="AT219" s="154" t="s">
        <v>176</v>
      </c>
      <c r="AU219" s="154" t="s">
        <v>83</v>
      </c>
      <c r="AV219" s="12" t="s">
        <v>83</v>
      </c>
      <c r="AW219" s="12" t="s">
        <v>30</v>
      </c>
      <c r="AX219" s="12" t="s">
        <v>73</v>
      </c>
      <c r="AY219" s="154" t="s">
        <v>165</v>
      </c>
    </row>
    <row r="220" spans="2:65" s="13" customFormat="1" x14ac:dyDescent="0.2">
      <c r="B220" s="160"/>
      <c r="D220" s="149" t="s">
        <v>176</v>
      </c>
      <c r="E220" s="161" t="s">
        <v>2074</v>
      </c>
      <c r="F220" s="162" t="s">
        <v>189</v>
      </c>
      <c r="H220" s="163">
        <v>82.679999999999993</v>
      </c>
      <c r="I220" s="164"/>
      <c r="L220" s="160"/>
      <c r="M220" s="165"/>
      <c r="T220" s="166"/>
      <c r="AT220" s="161" t="s">
        <v>176</v>
      </c>
      <c r="AU220" s="161" t="s">
        <v>83</v>
      </c>
      <c r="AV220" s="13" t="s">
        <v>172</v>
      </c>
      <c r="AW220" s="13" t="s">
        <v>30</v>
      </c>
      <c r="AX220" s="13" t="s">
        <v>81</v>
      </c>
      <c r="AY220" s="161" t="s">
        <v>165</v>
      </c>
    </row>
    <row r="221" spans="2:65" s="1" customFormat="1" ht="16.5" customHeight="1" x14ac:dyDescent="0.2">
      <c r="B221" s="32"/>
      <c r="C221" s="136" t="s">
        <v>305</v>
      </c>
      <c r="D221" s="136" t="s">
        <v>167</v>
      </c>
      <c r="E221" s="137" t="s">
        <v>1360</v>
      </c>
      <c r="F221" s="138" t="s">
        <v>1361</v>
      </c>
      <c r="G221" s="139" t="s">
        <v>192</v>
      </c>
      <c r="H221" s="140">
        <v>82.68</v>
      </c>
      <c r="I221" s="141"/>
      <c r="J221" s="142">
        <f>ROUND(I221*H221,2)</f>
        <v>0</v>
      </c>
      <c r="K221" s="138" t="s">
        <v>1254</v>
      </c>
      <c r="L221" s="32"/>
      <c r="M221" s="143" t="s">
        <v>1</v>
      </c>
      <c r="N221" s="144" t="s">
        <v>38</v>
      </c>
      <c r="P221" s="145">
        <f>O221*H221</f>
        <v>0</v>
      </c>
      <c r="Q221" s="145">
        <v>4.0000000000000003E-5</v>
      </c>
      <c r="R221" s="145">
        <f>Q221*H221</f>
        <v>3.3072000000000006E-3</v>
      </c>
      <c r="S221" s="145">
        <v>0</v>
      </c>
      <c r="T221" s="146">
        <f>S221*H221</f>
        <v>0</v>
      </c>
      <c r="AR221" s="147" t="s">
        <v>172</v>
      </c>
      <c r="AT221" s="147" t="s">
        <v>167</v>
      </c>
      <c r="AU221" s="147" t="s">
        <v>83</v>
      </c>
      <c r="AY221" s="17" t="s">
        <v>165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81</v>
      </c>
      <c r="BK221" s="148">
        <f>ROUND(I221*H221,2)</f>
        <v>0</v>
      </c>
      <c r="BL221" s="17" t="s">
        <v>172</v>
      </c>
      <c r="BM221" s="147" t="s">
        <v>2189</v>
      </c>
    </row>
    <row r="222" spans="2:65" s="1" customFormat="1" ht="19.5" x14ac:dyDescent="0.2">
      <c r="B222" s="32"/>
      <c r="D222" s="149" t="s">
        <v>174</v>
      </c>
      <c r="F222" s="150" t="s">
        <v>1363</v>
      </c>
      <c r="I222" s="151"/>
      <c r="L222" s="32"/>
      <c r="M222" s="152"/>
      <c r="T222" s="56"/>
      <c r="AT222" s="17" t="s">
        <v>174</v>
      </c>
      <c r="AU222" s="17" t="s">
        <v>83</v>
      </c>
    </row>
    <row r="223" spans="2:65" s="12" customFormat="1" x14ac:dyDescent="0.2">
      <c r="B223" s="153"/>
      <c r="D223" s="149" t="s">
        <v>176</v>
      </c>
      <c r="E223" s="154" t="s">
        <v>1</v>
      </c>
      <c r="F223" s="155" t="s">
        <v>2074</v>
      </c>
      <c r="H223" s="156">
        <v>82.68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81</v>
      </c>
      <c r="AY223" s="154" t="s">
        <v>165</v>
      </c>
    </row>
    <row r="224" spans="2:65" s="11" customFormat="1" ht="22.9" customHeight="1" x14ac:dyDescent="0.2">
      <c r="B224" s="124"/>
      <c r="D224" s="125" t="s">
        <v>72</v>
      </c>
      <c r="E224" s="134" t="s">
        <v>183</v>
      </c>
      <c r="F224" s="134" t="s">
        <v>1382</v>
      </c>
      <c r="I224" s="127"/>
      <c r="J224" s="135">
        <f>BK224</f>
        <v>0</v>
      </c>
      <c r="L224" s="124"/>
      <c r="M224" s="129"/>
      <c r="P224" s="130">
        <f>SUM(P225:P280)</f>
        <v>0</v>
      </c>
      <c r="R224" s="130">
        <f>SUM(R225:R280)</f>
        <v>191.23328993000001</v>
      </c>
      <c r="T224" s="131">
        <f>SUM(T225:T280)</f>
        <v>0</v>
      </c>
      <c r="AR224" s="125" t="s">
        <v>81</v>
      </c>
      <c r="AT224" s="132" t="s">
        <v>72</v>
      </c>
      <c r="AU224" s="132" t="s">
        <v>81</v>
      </c>
      <c r="AY224" s="125" t="s">
        <v>165</v>
      </c>
      <c r="BK224" s="133">
        <f>SUM(BK225:BK280)</f>
        <v>0</v>
      </c>
    </row>
    <row r="225" spans="2:65" s="1" customFormat="1" ht="16.5" customHeight="1" x14ac:dyDescent="0.2">
      <c r="B225" s="32"/>
      <c r="C225" s="136" t="s">
        <v>309</v>
      </c>
      <c r="D225" s="136" t="s">
        <v>167</v>
      </c>
      <c r="E225" s="137" t="s">
        <v>1388</v>
      </c>
      <c r="F225" s="138" t="s">
        <v>1389</v>
      </c>
      <c r="G225" s="139" t="s">
        <v>170</v>
      </c>
      <c r="H225" s="140">
        <v>4.8369999999999997</v>
      </c>
      <c r="I225" s="141"/>
      <c r="J225" s="142">
        <f>ROUND(I225*H225,2)</f>
        <v>0</v>
      </c>
      <c r="K225" s="138" t="s">
        <v>1254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2.5021499999999999</v>
      </c>
      <c r="R225" s="145">
        <f>Q225*H225</f>
        <v>12.102899549999998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2190</v>
      </c>
    </row>
    <row r="226" spans="2:65" s="1" customFormat="1" x14ac:dyDescent="0.2">
      <c r="B226" s="32"/>
      <c r="D226" s="149" t="s">
        <v>174</v>
      </c>
      <c r="F226" s="150" t="s">
        <v>1391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2" customFormat="1" x14ac:dyDescent="0.2">
      <c r="B227" s="153"/>
      <c r="D227" s="149" t="s">
        <v>176</v>
      </c>
      <c r="E227" s="154" t="s">
        <v>1</v>
      </c>
      <c r="F227" s="155" t="s">
        <v>2191</v>
      </c>
      <c r="H227" s="156">
        <v>1.9430000000000001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73</v>
      </c>
      <c r="AY227" s="154" t="s">
        <v>165</v>
      </c>
    </row>
    <row r="228" spans="2:65" s="12" customFormat="1" x14ac:dyDescent="0.2">
      <c r="B228" s="153"/>
      <c r="D228" s="149" t="s">
        <v>176</v>
      </c>
      <c r="E228" s="154" t="s">
        <v>1</v>
      </c>
      <c r="F228" s="155" t="s">
        <v>2192</v>
      </c>
      <c r="H228" s="156">
        <v>2.8940000000000001</v>
      </c>
      <c r="I228" s="157"/>
      <c r="L228" s="153"/>
      <c r="M228" s="158"/>
      <c r="T228" s="159"/>
      <c r="AT228" s="154" t="s">
        <v>176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165</v>
      </c>
    </row>
    <row r="229" spans="2:65" s="13" customFormat="1" x14ac:dyDescent="0.2">
      <c r="B229" s="160"/>
      <c r="D229" s="149" t="s">
        <v>176</v>
      </c>
      <c r="E229" s="161" t="s">
        <v>1</v>
      </c>
      <c r="F229" s="162" t="s">
        <v>189</v>
      </c>
      <c r="H229" s="163">
        <v>4.8369999999999997</v>
      </c>
      <c r="I229" s="164"/>
      <c r="L229" s="160"/>
      <c r="M229" s="165"/>
      <c r="T229" s="166"/>
      <c r="AT229" s="161" t="s">
        <v>176</v>
      </c>
      <c r="AU229" s="161" t="s">
        <v>83</v>
      </c>
      <c r="AV229" s="13" t="s">
        <v>172</v>
      </c>
      <c r="AW229" s="13" t="s">
        <v>30</v>
      </c>
      <c r="AX229" s="13" t="s">
        <v>81</v>
      </c>
      <c r="AY229" s="161" t="s">
        <v>165</v>
      </c>
    </row>
    <row r="230" spans="2:65" s="1" customFormat="1" ht="24.2" customHeight="1" x14ac:dyDescent="0.2">
      <c r="B230" s="32"/>
      <c r="C230" s="136" t="s">
        <v>314</v>
      </c>
      <c r="D230" s="136" t="s">
        <v>167</v>
      </c>
      <c r="E230" s="137" t="s">
        <v>1394</v>
      </c>
      <c r="F230" s="138" t="s">
        <v>1395</v>
      </c>
      <c r="G230" s="139" t="s">
        <v>170</v>
      </c>
      <c r="H230" s="140">
        <v>2.956</v>
      </c>
      <c r="I230" s="141"/>
      <c r="J230" s="142">
        <f>ROUND(I230*H230,2)</f>
        <v>0</v>
      </c>
      <c r="K230" s="138" t="s">
        <v>1254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4.8579999999999998E-2</v>
      </c>
      <c r="R230" s="145">
        <f>Q230*H230</f>
        <v>0.14360248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2193</v>
      </c>
    </row>
    <row r="231" spans="2:65" s="1" customFormat="1" ht="19.5" x14ac:dyDescent="0.2">
      <c r="B231" s="32"/>
      <c r="D231" s="149" t="s">
        <v>174</v>
      </c>
      <c r="F231" s="150" t="s">
        <v>1397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" customFormat="1" ht="16.5" customHeight="1" x14ac:dyDescent="0.2">
      <c r="B232" s="32"/>
      <c r="C232" s="136" t="s">
        <v>323</v>
      </c>
      <c r="D232" s="136" t="s">
        <v>167</v>
      </c>
      <c r="E232" s="137" t="s">
        <v>1398</v>
      </c>
      <c r="F232" s="138" t="s">
        <v>1399</v>
      </c>
      <c r="G232" s="139" t="s">
        <v>192</v>
      </c>
      <c r="H232" s="140">
        <v>27.015000000000001</v>
      </c>
      <c r="I232" s="141"/>
      <c r="J232" s="142">
        <f>ROUND(I232*H232,2)</f>
        <v>0</v>
      </c>
      <c r="K232" s="138" t="s">
        <v>1254</v>
      </c>
      <c r="L232" s="32"/>
      <c r="M232" s="143" t="s">
        <v>1</v>
      </c>
      <c r="N232" s="144" t="s">
        <v>38</v>
      </c>
      <c r="P232" s="145">
        <f>O232*H232</f>
        <v>0</v>
      </c>
      <c r="Q232" s="145">
        <v>4.1259999999999998E-2</v>
      </c>
      <c r="R232" s="145">
        <f>Q232*H232</f>
        <v>1.1146388999999999</v>
      </c>
      <c r="S232" s="145">
        <v>0</v>
      </c>
      <c r="T232" s="146">
        <f>S232*H232</f>
        <v>0</v>
      </c>
      <c r="AR232" s="147" t="s">
        <v>172</v>
      </c>
      <c r="AT232" s="147" t="s">
        <v>167</v>
      </c>
      <c r="AU232" s="147" t="s">
        <v>83</v>
      </c>
      <c r="AY232" s="17" t="s">
        <v>165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81</v>
      </c>
      <c r="BK232" s="148">
        <f>ROUND(I232*H232,2)</f>
        <v>0</v>
      </c>
      <c r="BL232" s="17" t="s">
        <v>172</v>
      </c>
      <c r="BM232" s="147" t="s">
        <v>2194</v>
      </c>
    </row>
    <row r="233" spans="2:65" s="1" customFormat="1" x14ac:dyDescent="0.2">
      <c r="B233" s="32"/>
      <c r="D233" s="149" t="s">
        <v>174</v>
      </c>
      <c r="F233" s="150" t="s">
        <v>1401</v>
      </c>
      <c r="I233" s="151"/>
      <c r="L233" s="32"/>
      <c r="M233" s="152"/>
      <c r="T233" s="56"/>
      <c r="AT233" s="17" t="s">
        <v>174</v>
      </c>
      <c r="AU233" s="17" t="s">
        <v>83</v>
      </c>
    </row>
    <row r="234" spans="2:65" s="12" customFormat="1" x14ac:dyDescent="0.2">
      <c r="B234" s="153"/>
      <c r="D234" s="149" t="s">
        <v>176</v>
      </c>
      <c r="E234" s="154" t="s">
        <v>1</v>
      </c>
      <c r="F234" s="155" t="s">
        <v>2195</v>
      </c>
      <c r="H234" s="156">
        <v>10.38</v>
      </c>
      <c r="I234" s="157"/>
      <c r="L234" s="153"/>
      <c r="M234" s="158"/>
      <c r="T234" s="159"/>
      <c r="AT234" s="154" t="s">
        <v>176</v>
      </c>
      <c r="AU234" s="154" t="s">
        <v>83</v>
      </c>
      <c r="AV234" s="12" t="s">
        <v>83</v>
      </c>
      <c r="AW234" s="12" t="s">
        <v>30</v>
      </c>
      <c r="AX234" s="12" t="s">
        <v>73</v>
      </c>
      <c r="AY234" s="154" t="s">
        <v>165</v>
      </c>
    </row>
    <row r="235" spans="2:65" s="12" customFormat="1" ht="22.5" x14ac:dyDescent="0.2">
      <c r="B235" s="153"/>
      <c r="D235" s="149" t="s">
        <v>176</v>
      </c>
      <c r="E235" s="154" t="s">
        <v>1</v>
      </c>
      <c r="F235" s="155" t="s">
        <v>2196</v>
      </c>
      <c r="H235" s="156">
        <v>16.635000000000002</v>
      </c>
      <c r="I235" s="157"/>
      <c r="L235" s="153"/>
      <c r="M235" s="158"/>
      <c r="T235" s="159"/>
      <c r="AT235" s="154" t="s">
        <v>176</v>
      </c>
      <c r="AU235" s="154" t="s">
        <v>83</v>
      </c>
      <c r="AV235" s="12" t="s">
        <v>83</v>
      </c>
      <c r="AW235" s="12" t="s">
        <v>30</v>
      </c>
      <c r="AX235" s="12" t="s">
        <v>73</v>
      </c>
      <c r="AY235" s="154" t="s">
        <v>165</v>
      </c>
    </row>
    <row r="236" spans="2:65" s="13" customFormat="1" x14ac:dyDescent="0.2">
      <c r="B236" s="160"/>
      <c r="D236" s="149" t="s">
        <v>176</v>
      </c>
      <c r="E236" s="161" t="s">
        <v>2077</v>
      </c>
      <c r="F236" s="162" t="s">
        <v>189</v>
      </c>
      <c r="H236" s="163">
        <v>27.015000000000001</v>
      </c>
      <c r="I236" s="164"/>
      <c r="L236" s="160"/>
      <c r="M236" s="165"/>
      <c r="T236" s="166"/>
      <c r="AT236" s="161" t="s">
        <v>176</v>
      </c>
      <c r="AU236" s="161" t="s">
        <v>83</v>
      </c>
      <c r="AV236" s="13" t="s">
        <v>172</v>
      </c>
      <c r="AW236" s="13" t="s">
        <v>30</v>
      </c>
      <c r="AX236" s="13" t="s">
        <v>81</v>
      </c>
      <c r="AY236" s="161" t="s">
        <v>165</v>
      </c>
    </row>
    <row r="237" spans="2:65" s="1" customFormat="1" ht="16.5" customHeight="1" x14ac:dyDescent="0.2">
      <c r="B237" s="32"/>
      <c r="C237" s="136" t="s">
        <v>328</v>
      </c>
      <c r="D237" s="136" t="s">
        <v>167</v>
      </c>
      <c r="E237" s="137" t="s">
        <v>1403</v>
      </c>
      <c r="F237" s="138" t="s">
        <v>1404</v>
      </c>
      <c r="G237" s="139" t="s">
        <v>192</v>
      </c>
      <c r="H237" s="140">
        <v>27.015000000000001</v>
      </c>
      <c r="I237" s="141"/>
      <c r="J237" s="142">
        <f>ROUND(I237*H237,2)</f>
        <v>0</v>
      </c>
      <c r="K237" s="138" t="s">
        <v>1254</v>
      </c>
      <c r="L237" s="32"/>
      <c r="M237" s="143" t="s">
        <v>1</v>
      </c>
      <c r="N237" s="144" t="s">
        <v>38</v>
      </c>
      <c r="P237" s="145">
        <f>O237*H237</f>
        <v>0</v>
      </c>
      <c r="Q237" s="145">
        <v>2.0000000000000002E-5</v>
      </c>
      <c r="R237" s="145">
        <f>Q237*H237</f>
        <v>5.4030000000000007E-4</v>
      </c>
      <c r="S237" s="145">
        <v>0</v>
      </c>
      <c r="T237" s="146">
        <f>S237*H237</f>
        <v>0</v>
      </c>
      <c r="AR237" s="147" t="s">
        <v>172</v>
      </c>
      <c r="AT237" s="147" t="s">
        <v>167</v>
      </c>
      <c r="AU237" s="147" t="s">
        <v>83</v>
      </c>
      <c r="AY237" s="17" t="s">
        <v>165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81</v>
      </c>
      <c r="BK237" s="148">
        <f>ROUND(I237*H237,2)</f>
        <v>0</v>
      </c>
      <c r="BL237" s="17" t="s">
        <v>172</v>
      </c>
      <c r="BM237" s="147" t="s">
        <v>2197</v>
      </c>
    </row>
    <row r="238" spans="2:65" s="1" customFormat="1" x14ac:dyDescent="0.2">
      <c r="B238" s="32"/>
      <c r="D238" s="149" t="s">
        <v>174</v>
      </c>
      <c r="F238" s="150" t="s">
        <v>1406</v>
      </c>
      <c r="I238" s="151"/>
      <c r="L238" s="32"/>
      <c r="M238" s="152"/>
      <c r="T238" s="56"/>
      <c r="AT238" s="17" t="s">
        <v>174</v>
      </c>
      <c r="AU238" s="17" t="s">
        <v>83</v>
      </c>
    </row>
    <row r="239" spans="2:65" s="12" customFormat="1" x14ac:dyDescent="0.2">
      <c r="B239" s="153"/>
      <c r="D239" s="149" t="s">
        <v>176</v>
      </c>
      <c r="E239" s="154" t="s">
        <v>1</v>
      </c>
      <c r="F239" s="155" t="s">
        <v>2077</v>
      </c>
      <c r="H239" s="156">
        <v>27.015000000000001</v>
      </c>
      <c r="I239" s="157"/>
      <c r="L239" s="153"/>
      <c r="M239" s="158"/>
      <c r="T239" s="159"/>
      <c r="AT239" s="154" t="s">
        <v>176</v>
      </c>
      <c r="AU239" s="154" t="s">
        <v>83</v>
      </c>
      <c r="AV239" s="12" t="s">
        <v>83</v>
      </c>
      <c r="AW239" s="12" t="s">
        <v>30</v>
      </c>
      <c r="AX239" s="12" t="s">
        <v>81</v>
      </c>
      <c r="AY239" s="154" t="s">
        <v>165</v>
      </c>
    </row>
    <row r="240" spans="2:65" s="1" customFormat="1" ht="16.5" customHeight="1" x14ac:dyDescent="0.2">
      <c r="B240" s="32"/>
      <c r="C240" s="136" t="s">
        <v>342</v>
      </c>
      <c r="D240" s="136" t="s">
        <v>167</v>
      </c>
      <c r="E240" s="137" t="s">
        <v>1407</v>
      </c>
      <c r="F240" s="138" t="s">
        <v>1408</v>
      </c>
      <c r="G240" s="139" t="s">
        <v>238</v>
      </c>
      <c r="H240" s="140">
        <v>0.88</v>
      </c>
      <c r="I240" s="141"/>
      <c r="J240" s="142">
        <f>ROUND(I240*H240,2)</f>
        <v>0</v>
      </c>
      <c r="K240" s="138" t="s">
        <v>1254</v>
      </c>
      <c r="L240" s="32"/>
      <c r="M240" s="143" t="s">
        <v>1</v>
      </c>
      <c r="N240" s="144" t="s">
        <v>38</v>
      </c>
      <c r="P240" s="145">
        <f>O240*H240</f>
        <v>0</v>
      </c>
      <c r="Q240" s="145">
        <v>1.04877</v>
      </c>
      <c r="R240" s="145">
        <f>Q240*H240</f>
        <v>0.9229176</v>
      </c>
      <c r="S240" s="145">
        <v>0</v>
      </c>
      <c r="T240" s="146">
        <f>S240*H240</f>
        <v>0</v>
      </c>
      <c r="AR240" s="147" t="s">
        <v>172</v>
      </c>
      <c r="AT240" s="147" t="s">
        <v>167</v>
      </c>
      <c r="AU240" s="147" t="s">
        <v>83</v>
      </c>
      <c r="AY240" s="17" t="s">
        <v>165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81</v>
      </c>
      <c r="BK240" s="148">
        <f>ROUND(I240*H240,2)</f>
        <v>0</v>
      </c>
      <c r="BL240" s="17" t="s">
        <v>172</v>
      </c>
      <c r="BM240" s="147" t="s">
        <v>2198</v>
      </c>
    </row>
    <row r="241" spans="2:65" s="1" customFormat="1" ht="19.5" x14ac:dyDescent="0.2">
      <c r="B241" s="32"/>
      <c r="D241" s="149" t="s">
        <v>174</v>
      </c>
      <c r="F241" s="150" t="s">
        <v>1410</v>
      </c>
      <c r="I241" s="151"/>
      <c r="L241" s="32"/>
      <c r="M241" s="152"/>
      <c r="T241" s="56"/>
      <c r="AT241" s="17" t="s">
        <v>174</v>
      </c>
      <c r="AU241" s="17" t="s">
        <v>83</v>
      </c>
    </row>
    <row r="242" spans="2:65" s="12" customFormat="1" x14ac:dyDescent="0.2">
      <c r="B242" s="153"/>
      <c r="D242" s="149" t="s">
        <v>176</v>
      </c>
      <c r="E242" s="154" t="s">
        <v>1</v>
      </c>
      <c r="F242" s="155" t="s">
        <v>2199</v>
      </c>
      <c r="H242" s="156">
        <v>0.88</v>
      </c>
      <c r="I242" s="157"/>
      <c r="L242" s="153"/>
      <c r="M242" s="158"/>
      <c r="T242" s="159"/>
      <c r="AT242" s="154" t="s">
        <v>176</v>
      </c>
      <c r="AU242" s="154" t="s">
        <v>83</v>
      </c>
      <c r="AV242" s="12" t="s">
        <v>83</v>
      </c>
      <c r="AW242" s="12" t="s">
        <v>30</v>
      </c>
      <c r="AX242" s="12" t="s">
        <v>81</v>
      </c>
      <c r="AY242" s="154" t="s">
        <v>165</v>
      </c>
    </row>
    <row r="243" spans="2:65" s="1" customFormat="1" ht="24.2" customHeight="1" x14ac:dyDescent="0.2">
      <c r="B243" s="32"/>
      <c r="C243" s="136" t="s">
        <v>348</v>
      </c>
      <c r="D243" s="136" t="s">
        <v>167</v>
      </c>
      <c r="E243" s="137" t="s">
        <v>1413</v>
      </c>
      <c r="F243" s="138" t="s">
        <v>1414</v>
      </c>
      <c r="G243" s="139" t="s">
        <v>303</v>
      </c>
      <c r="H243" s="140">
        <v>67.150000000000006</v>
      </c>
      <c r="I243" s="141"/>
      <c r="J243" s="142">
        <f>ROUND(I243*H243,2)</f>
        <v>0</v>
      </c>
      <c r="K243" s="138" t="s">
        <v>1254</v>
      </c>
      <c r="L243" s="32"/>
      <c r="M243" s="143" t="s">
        <v>1</v>
      </c>
      <c r="N243" s="144" t="s">
        <v>38</v>
      </c>
      <c r="P243" s="145">
        <f>O243*H243</f>
        <v>0</v>
      </c>
      <c r="Q243" s="145">
        <v>4.2000000000000002E-4</v>
      </c>
      <c r="R243" s="145">
        <f>Q243*H243</f>
        <v>2.8203000000000002E-2</v>
      </c>
      <c r="S243" s="145">
        <v>0</v>
      </c>
      <c r="T243" s="146">
        <f>S243*H243</f>
        <v>0</v>
      </c>
      <c r="AR243" s="147" t="s">
        <v>172</v>
      </c>
      <c r="AT243" s="147" t="s">
        <v>167</v>
      </c>
      <c r="AU243" s="147" t="s">
        <v>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2200</v>
      </c>
    </row>
    <row r="244" spans="2:65" s="1" customFormat="1" ht="19.5" x14ac:dyDescent="0.2">
      <c r="B244" s="32"/>
      <c r="D244" s="149" t="s">
        <v>174</v>
      </c>
      <c r="F244" s="150" t="s">
        <v>1416</v>
      </c>
      <c r="I244" s="151"/>
      <c r="L244" s="32"/>
      <c r="M244" s="152"/>
      <c r="T244" s="56"/>
      <c r="AT244" s="17" t="s">
        <v>174</v>
      </c>
      <c r="AU244" s="17" t="s">
        <v>83</v>
      </c>
    </row>
    <row r="245" spans="2:65" s="12" customFormat="1" x14ac:dyDescent="0.2">
      <c r="B245" s="153"/>
      <c r="D245" s="149" t="s">
        <v>176</v>
      </c>
      <c r="E245" s="154" t="s">
        <v>1</v>
      </c>
      <c r="F245" s="155" t="s">
        <v>2201</v>
      </c>
      <c r="H245" s="156">
        <v>15.7</v>
      </c>
      <c r="I245" s="157"/>
      <c r="L245" s="153"/>
      <c r="M245" s="158"/>
      <c r="T245" s="159"/>
      <c r="AT245" s="154" t="s">
        <v>176</v>
      </c>
      <c r="AU245" s="154" t="s">
        <v>83</v>
      </c>
      <c r="AV245" s="12" t="s">
        <v>83</v>
      </c>
      <c r="AW245" s="12" t="s">
        <v>30</v>
      </c>
      <c r="AX245" s="12" t="s">
        <v>73</v>
      </c>
      <c r="AY245" s="154" t="s">
        <v>165</v>
      </c>
    </row>
    <row r="246" spans="2:65" s="12" customFormat="1" x14ac:dyDescent="0.2">
      <c r="B246" s="153"/>
      <c r="D246" s="149" t="s">
        <v>176</v>
      </c>
      <c r="E246" s="154" t="s">
        <v>1</v>
      </c>
      <c r="F246" s="155" t="s">
        <v>2202</v>
      </c>
      <c r="H246" s="156">
        <v>51.45</v>
      </c>
      <c r="I246" s="157"/>
      <c r="L246" s="153"/>
      <c r="M246" s="158"/>
      <c r="T246" s="159"/>
      <c r="AT246" s="154" t="s">
        <v>176</v>
      </c>
      <c r="AU246" s="154" t="s">
        <v>83</v>
      </c>
      <c r="AV246" s="12" t="s">
        <v>83</v>
      </c>
      <c r="AW246" s="12" t="s">
        <v>30</v>
      </c>
      <c r="AX246" s="12" t="s">
        <v>73</v>
      </c>
      <c r="AY246" s="154" t="s">
        <v>165</v>
      </c>
    </row>
    <row r="247" spans="2:65" s="13" customFormat="1" x14ac:dyDescent="0.2">
      <c r="B247" s="160"/>
      <c r="D247" s="149" t="s">
        <v>176</v>
      </c>
      <c r="E247" s="161" t="s">
        <v>1</v>
      </c>
      <c r="F247" s="162" t="s">
        <v>189</v>
      </c>
      <c r="H247" s="163">
        <v>67.150000000000006</v>
      </c>
      <c r="I247" s="164"/>
      <c r="L247" s="160"/>
      <c r="M247" s="165"/>
      <c r="T247" s="166"/>
      <c r="AT247" s="161" t="s">
        <v>176</v>
      </c>
      <c r="AU247" s="161" t="s">
        <v>83</v>
      </c>
      <c r="AV247" s="13" t="s">
        <v>172</v>
      </c>
      <c r="AW247" s="13" t="s">
        <v>30</v>
      </c>
      <c r="AX247" s="13" t="s">
        <v>81</v>
      </c>
      <c r="AY247" s="161" t="s">
        <v>165</v>
      </c>
    </row>
    <row r="248" spans="2:65" s="1" customFormat="1" ht="24.2" customHeight="1" x14ac:dyDescent="0.2">
      <c r="B248" s="32"/>
      <c r="C248" s="136" t="s">
        <v>361</v>
      </c>
      <c r="D248" s="136" t="s">
        <v>167</v>
      </c>
      <c r="E248" s="137" t="s">
        <v>2203</v>
      </c>
      <c r="F248" s="138" t="s">
        <v>2204</v>
      </c>
      <c r="G248" s="139" t="s">
        <v>317</v>
      </c>
      <c r="H248" s="140">
        <v>4</v>
      </c>
      <c r="I248" s="141"/>
      <c r="J248" s="142">
        <f>ROUND(I248*H248,2)</f>
        <v>0</v>
      </c>
      <c r="K248" s="138" t="s">
        <v>1254</v>
      </c>
      <c r="L248" s="32"/>
      <c r="M248" s="143" t="s">
        <v>1</v>
      </c>
      <c r="N248" s="144" t="s">
        <v>38</v>
      </c>
      <c r="P248" s="145">
        <f>O248*H248</f>
        <v>0</v>
      </c>
      <c r="Q248" s="145">
        <v>0.62275000000000003</v>
      </c>
      <c r="R248" s="145">
        <f>Q248*H248</f>
        <v>2.4910000000000001</v>
      </c>
      <c r="S248" s="145">
        <v>0</v>
      </c>
      <c r="T248" s="146">
        <f>S248*H248</f>
        <v>0</v>
      </c>
      <c r="AR248" s="147" t="s">
        <v>172</v>
      </c>
      <c r="AT248" s="147" t="s">
        <v>167</v>
      </c>
      <c r="AU248" s="147" t="s">
        <v>83</v>
      </c>
      <c r="AY248" s="17" t="s">
        <v>165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81</v>
      </c>
      <c r="BK248" s="148">
        <f>ROUND(I248*H248,2)</f>
        <v>0</v>
      </c>
      <c r="BL248" s="17" t="s">
        <v>172</v>
      </c>
      <c r="BM248" s="147" t="s">
        <v>2205</v>
      </c>
    </row>
    <row r="249" spans="2:65" s="1" customFormat="1" ht="19.5" x14ac:dyDescent="0.2">
      <c r="B249" s="32"/>
      <c r="D249" s="149" t="s">
        <v>174</v>
      </c>
      <c r="F249" s="150" t="s">
        <v>2206</v>
      </c>
      <c r="I249" s="151"/>
      <c r="L249" s="32"/>
      <c r="M249" s="152"/>
      <c r="T249" s="56"/>
      <c r="AT249" s="17" t="s">
        <v>174</v>
      </c>
      <c r="AU249" s="17" t="s">
        <v>83</v>
      </c>
    </row>
    <row r="250" spans="2:65" s="12" customFormat="1" x14ac:dyDescent="0.2">
      <c r="B250" s="153"/>
      <c r="D250" s="149" t="s">
        <v>176</v>
      </c>
      <c r="E250" s="154" t="s">
        <v>1</v>
      </c>
      <c r="F250" s="155" t="s">
        <v>2207</v>
      </c>
      <c r="H250" s="156">
        <v>2</v>
      </c>
      <c r="I250" s="157"/>
      <c r="L250" s="153"/>
      <c r="M250" s="158"/>
      <c r="T250" s="159"/>
      <c r="AT250" s="154" t="s">
        <v>176</v>
      </c>
      <c r="AU250" s="154" t="s">
        <v>83</v>
      </c>
      <c r="AV250" s="12" t="s">
        <v>83</v>
      </c>
      <c r="AW250" s="12" t="s">
        <v>30</v>
      </c>
      <c r="AX250" s="12" t="s">
        <v>73</v>
      </c>
      <c r="AY250" s="154" t="s">
        <v>165</v>
      </c>
    </row>
    <row r="251" spans="2:65" s="12" customFormat="1" x14ac:dyDescent="0.2">
      <c r="B251" s="153"/>
      <c r="D251" s="149" t="s">
        <v>176</v>
      </c>
      <c r="E251" s="154" t="s">
        <v>1</v>
      </c>
      <c r="F251" s="155" t="s">
        <v>2208</v>
      </c>
      <c r="H251" s="156">
        <v>1</v>
      </c>
      <c r="I251" s="157"/>
      <c r="L251" s="153"/>
      <c r="M251" s="158"/>
      <c r="T251" s="159"/>
      <c r="AT251" s="154" t="s">
        <v>176</v>
      </c>
      <c r="AU251" s="154" t="s">
        <v>83</v>
      </c>
      <c r="AV251" s="12" t="s">
        <v>83</v>
      </c>
      <c r="AW251" s="12" t="s">
        <v>30</v>
      </c>
      <c r="AX251" s="12" t="s">
        <v>73</v>
      </c>
      <c r="AY251" s="154" t="s">
        <v>165</v>
      </c>
    </row>
    <row r="252" spans="2:65" s="12" customFormat="1" x14ac:dyDescent="0.2">
      <c r="B252" s="153"/>
      <c r="D252" s="149" t="s">
        <v>176</v>
      </c>
      <c r="E252" s="154" t="s">
        <v>1</v>
      </c>
      <c r="F252" s="155" t="s">
        <v>2209</v>
      </c>
      <c r="H252" s="156">
        <v>1</v>
      </c>
      <c r="I252" s="157"/>
      <c r="L252" s="153"/>
      <c r="M252" s="158"/>
      <c r="T252" s="159"/>
      <c r="AT252" s="154" t="s">
        <v>176</v>
      </c>
      <c r="AU252" s="154" t="s">
        <v>83</v>
      </c>
      <c r="AV252" s="12" t="s">
        <v>83</v>
      </c>
      <c r="AW252" s="12" t="s">
        <v>30</v>
      </c>
      <c r="AX252" s="12" t="s">
        <v>73</v>
      </c>
      <c r="AY252" s="154" t="s">
        <v>165</v>
      </c>
    </row>
    <row r="253" spans="2:65" s="13" customFormat="1" x14ac:dyDescent="0.2">
      <c r="B253" s="160"/>
      <c r="D253" s="149" t="s">
        <v>176</v>
      </c>
      <c r="E253" s="161" t="s">
        <v>1</v>
      </c>
      <c r="F253" s="162" t="s">
        <v>189</v>
      </c>
      <c r="H253" s="163">
        <v>4</v>
      </c>
      <c r="I253" s="164"/>
      <c r="L253" s="160"/>
      <c r="M253" s="165"/>
      <c r="T253" s="166"/>
      <c r="AT253" s="161" t="s">
        <v>176</v>
      </c>
      <c r="AU253" s="161" t="s">
        <v>83</v>
      </c>
      <c r="AV253" s="13" t="s">
        <v>172</v>
      </c>
      <c r="AW253" s="13" t="s">
        <v>30</v>
      </c>
      <c r="AX253" s="13" t="s">
        <v>81</v>
      </c>
      <c r="AY253" s="161" t="s">
        <v>165</v>
      </c>
    </row>
    <row r="254" spans="2:65" s="1" customFormat="1" ht="16.5" customHeight="1" x14ac:dyDescent="0.2">
      <c r="B254" s="32"/>
      <c r="C254" s="167" t="s">
        <v>367</v>
      </c>
      <c r="D254" s="167" t="s">
        <v>205</v>
      </c>
      <c r="E254" s="168" t="s">
        <v>2210</v>
      </c>
      <c r="F254" s="169" t="s">
        <v>2211</v>
      </c>
      <c r="G254" s="170" t="s">
        <v>317</v>
      </c>
      <c r="H254" s="171">
        <v>4</v>
      </c>
      <c r="I254" s="172"/>
      <c r="J254" s="173">
        <f>ROUND(I254*H254,2)</f>
        <v>0</v>
      </c>
      <c r="K254" s="169" t="s">
        <v>1</v>
      </c>
      <c r="L254" s="174"/>
      <c r="M254" s="175" t="s">
        <v>1</v>
      </c>
      <c r="N254" s="176" t="s">
        <v>38</v>
      </c>
      <c r="P254" s="145">
        <f>O254*H254</f>
        <v>0</v>
      </c>
      <c r="Q254" s="145">
        <v>10</v>
      </c>
      <c r="R254" s="145">
        <f>Q254*H254</f>
        <v>40</v>
      </c>
      <c r="S254" s="145">
        <v>0</v>
      </c>
      <c r="T254" s="146">
        <f>S254*H254</f>
        <v>0</v>
      </c>
      <c r="AR254" s="147" t="s">
        <v>209</v>
      </c>
      <c r="AT254" s="147" t="s">
        <v>205</v>
      </c>
      <c r="AU254" s="147" t="s">
        <v>83</v>
      </c>
      <c r="AY254" s="17" t="s">
        <v>165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81</v>
      </c>
      <c r="BK254" s="148">
        <f>ROUND(I254*H254,2)</f>
        <v>0</v>
      </c>
      <c r="BL254" s="17" t="s">
        <v>172</v>
      </c>
      <c r="BM254" s="147" t="s">
        <v>2212</v>
      </c>
    </row>
    <row r="255" spans="2:65" s="1" customFormat="1" x14ac:dyDescent="0.2">
      <c r="B255" s="32"/>
      <c r="D255" s="149" t="s">
        <v>174</v>
      </c>
      <c r="F255" s="150" t="s">
        <v>2211</v>
      </c>
      <c r="I255" s="151"/>
      <c r="L255" s="32"/>
      <c r="M255" s="152"/>
      <c r="T255" s="56"/>
      <c r="AT255" s="17" t="s">
        <v>174</v>
      </c>
      <c r="AU255" s="17" t="s">
        <v>83</v>
      </c>
    </row>
    <row r="256" spans="2:65" s="1" customFormat="1" ht="24.2" customHeight="1" x14ac:dyDescent="0.2">
      <c r="B256" s="32"/>
      <c r="C256" s="136" t="s">
        <v>377</v>
      </c>
      <c r="D256" s="136" t="s">
        <v>167</v>
      </c>
      <c r="E256" s="137" t="s">
        <v>2213</v>
      </c>
      <c r="F256" s="138" t="s">
        <v>2214</v>
      </c>
      <c r="G256" s="139" t="s">
        <v>317</v>
      </c>
      <c r="H256" s="140">
        <v>20</v>
      </c>
      <c r="I256" s="141"/>
      <c r="J256" s="142">
        <f>ROUND(I256*H256,2)</f>
        <v>0</v>
      </c>
      <c r="K256" s="138" t="s">
        <v>1254</v>
      </c>
      <c r="L256" s="32"/>
      <c r="M256" s="143" t="s">
        <v>1</v>
      </c>
      <c r="N256" s="144" t="s">
        <v>38</v>
      </c>
      <c r="P256" s="145">
        <f>O256*H256</f>
        <v>0</v>
      </c>
      <c r="Q256" s="145">
        <v>0.25685000000000002</v>
      </c>
      <c r="R256" s="145">
        <f>Q256*H256</f>
        <v>5.1370000000000005</v>
      </c>
      <c r="S256" s="145">
        <v>0</v>
      </c>
      <c r="T256" s="146">
        <f>S256*H256</f>
        <v>0</v>
      </c>
      <c r="AR256" s="147" t="s">
        <v>172</v>
      </c>
      <c r="AT256" s="147" t="s">
        <v>167</v>
      </c>
      <c r="AU256" s="147" t="s">
        <v>83</v>
      </c>
      <c r="AY256" s="17" t="s">
        <v>165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7" t="s">
        <v>81</v>
      </c>
      <c r="BK256" s="148">
        <f>ROUND(I256*H256,2)</f>
        <v>0</v>
      </c>
      <c r="BL256" s="17" t="s">
        <v>172</v>
      </c>
      <c r="BM256" s="147" t="s">
        <v>2215</v>
      </c>
    </row>
    <row r="257" spans="2:65" s="1" customFormat="1" ht="19.5" x14ac:dyDescent="0.2">
      <c r="B257" s="32"/>
      <c r="D257" s="149" t="s">
        <v>174</v>
      </c>
      <c r="F257" s="150" t="s">
        <v>2216</v>
      </c>
      <c r="I257" s="151"/>
      <c r="L257" s="32"/>
      <c r="M257" s="152"/>
      <c r="T257" s="56"/>
      <c r="AT257" s="17" t="s">
        <v>174</v>
      </c>
      <c r="AU257" s="17" t="s">
        <v>83</v>
      </c>
    </row>
    <row r="258" spans="2:65" s="12" customFormat="1" x14ac:dyDescent="0.2">
      <c r="B258" s="153"/>
      <c r="D258" s="149" t="s">
        <v>176</v>
      </c>
      <c r="E258" s="154" t="s">
        <v>1</v>
      </c>
      <c r="F258" s="155" t="s">
        <v>2217</v>
      </c>
      <c r="H258" s="156">
        <v>6</v>
      </c>
      <c r="I258" s="157"/>
      <c r="L258" s="153"/>
      <c r="M258" s="158"/>
      <c r="T258" s="159"/>
      <c r="AT258" s="154" t="s">
        <v>176</v>
      </c>
      <c r="AU258" s="154" t="s">
        <v>83</v>
      </c>
      <c r="AV258" s="12" t="s">
        <v>83</v>
      </c>
      <c r="AW258" s="12" t="s">
        <v>30</v>
      </c>
      <c r="AX258" s="12" t="s">
        <v>73</v>
      </c>
      <c r="AY258" s="154" t="s">
        <v>165</v>
      </c>
    </row>
    <row r="259" spans="2:65" s="12" customFormat="1" x14ac:dyDescent="0.2">
      <c r="B259" s="153"/>
      <c r="D259" s="149" t="s">
        <v>176</v>
      </c>
      <c r="E259" s="154" t="s">
        <v>1</v>
      </c>
      <c r="F259" s="155" t="s">
        <v>2218</v>
      </c>
      <c r="H259" s="156">
        <v>4</v>
      </c>
      <c r="I259" s="157"/>
      <c r="L259" s="153"/>
      <c r="M259" s="158"/>
      <c r="T259" s="159"/>
      <c r="AT259" s="154" t="s">
        <v>176</v>
      </c>
      <c r="AU259" s="154" t="s">
        <v>83</v>
      </c>
      <c r="AV259" s="12" t="s">
        <v>83</v>
      </c>
      <c r="AW259" s="12" t="s">
        <v>30</v>
      </c>
      <c r="AX259" s="12" t="s">
        <v>73</v>
      </c>
      <c r="AY259" s="154" t="s">
        <v>165</v>
      </c>
    </row>
    <row r="260" spans="2:65" s="12" customFormat="1" x14ac:dyDescent="0.2">
      <c r="B260" s="153"/>
      <c r="D260" s="149" t="s">
        <v>176</v>
      </c>
      <c r="E260" s="154" t="s">
        <v>1</v>
      </c>
      <c r="F260" s="155" t="s">
        <v>2219</v>
      </c>
      <c r="H260" s="156">
        <v>7</v>
      </c>
      <c r="I260" s="157"/>
      <c r="L260" s="153"/>
      <c r="M260" s="158"/>
      <c r="T260" s="159"/>
      <c r="AT260" s="154" t="s">
        <v>176</v>
      </c>
      <c r="AU260" s="154" t="s">
        <v>83</v>
      </c>
      <c r="AV260" s="12" t="s">
        <v>83</v>
      </c>
      <c r="AW260" s="12" t="s">
        <v>30</v>
      </c>
      <c r="AX260" s="12" t="s">
        <v>73</v>
      </c>
      <c r="AY260" s="154" t="s">
        <v>165</v>
      </c>
    </row>
    <row r="261" spans="2:65" s="12" customFormat="1" x14ac:dyDescent="0.2">
      <c r="B261" s="153"/>
      <c r="D261" s="149" t="s">
        <v>176</v>
      </c>
      <c r="E261" s="154" t="s">
        <v>1</v>
      </c>
      <c r="F261" s="155" t="s">
        <v>2220</v>
      </c>
      <c r="H261" s="156">
        <v>3</v>
      </c>
      <c r="I261" s="157"/>
      <c r="L261" s="153"/>
      <c r="M261" s="158"/>
      <c r="T261" s="159"/>
      <c r="AT261" s="154" t="s">
        <v>176</v>
      </c>
      <c r="AU261" s="154" t="s">
        <v>83</v>
      </c>
      <c r="AV261" s="12" t="s">
        <v>83</v>
      </c>
      <c r="AW261" s="12" t="s">
        <v>30</v>
      </c>
      <c r="AX261" s="12" t="s">
        <v>73</v>
      </c>
      <c r="AY261" s="154" t="s">
        <v>165</v>
      </c>
    </row>
    <row r="262" spans="2:65" s="13" customFormat="1" x14ac:dyDescent="0.2">
      <c r="B262" s="160"/>
      <c r="D262" s="149" t="s">
        <v>176</v>
      </c>
      <c r="E262" s="161" t="s">
        <v>1</v>
      </c>
      <c r="F262" s="162" t="s">
        <v>189</v>
      </c>
      <c r="H262" s="163">
        <v>20</v>
      </c>
      <c r="I262" s="164"/>
      <c r="L262" s="160"/>
      <c r="M262" s="165"/>
      <c r="T262" s="166"/>
      <c r="AT262" s="161" t="s">
        <v>176</v>
      </c>
      <c r="AU262" s="161" t="s">
        <v>83</v>
      </c>
      <c r="AV262" s="13" t="s">
        <v>172</v>
      </c>
      <c r="AW262" s="13" t="s">
        <v>30</v>
      </c>
      <c r="AX262" s="13" t="s">
        <v>81</v>
      </c>
      <c r="AY262" s="161" t="s">
        <v>165</v>
      </c>
    </row>
    <row r="263" spans="2:65" s="1" customFormat="1" ht="16.5" customHeight="1" x14ac:dyDescent="0.2">
      <c r="B263" s="32"/>
      <c r="C263" s="167" t="s">
        <v>382</v>
      </c>
      <c r="D263" s="167" t="s">
        <v>205</v>
      </c>
      <c r="E263" s="168" t="s">
        <v>2221</v>
      </c>
      <c r="F263" s="169" t="s">
        <v>2222</v>
      </c>
      <c r="G263" s="170" t="s">
        <v>170</v>
      </c>
      <c r="H263" s="171">
        <v>49.31</v>
      </c>
      <c r="I263" s="172"/>
      <c r="J263" s="173">
        <f>ROUND(I263*H263,2)</f>
        <v>0</v>
      </c>
      <c r="K263" s="169" t="s">
        <v>1</v>
      </c>
      <c r="L263" s="174"/>
      <c r="M263" s="175" t="s">
        <v>1</v>
      </c>
      <c r="N263" s="176" t="s">
        <v>38</v>
      </c>
      <c r="P263" s="145">
        <f>O263*H263</f>
        <v>0</v>
      </c>
      <c r="Q263" s="145">
        <v>2.5</v>
      </c>
      <c r="R263" s="145">
        <f>Q263*H263</f>
        <v>123.27500000000001</v>
      </c>
      <c r="S263" s="145">
        <v>0</v>
      </c>
      <c r="T263" s="146">
        <f>S263*H263</f>
        <v>0</v>
      </c>
      <c r="AR263" s="147" t="s">
        <v>209</v>
      </c>
      <c r="AT263" s="147" t="s">
        <v>205</v>
      </c>
      <c r="AU263" s="147" t="s">
        <v>83</v>
      </c>
      <c r="AY263" s="17" t="s">
        <v>165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81</v>
      </c>
      <c r="BK263" s="148">
        <f>ROUND(I263*H263,2)</f>
        <v>0</v>
      </c>
      <c r="BL263" s="17" t="s">
        <v>172</v>
      </c>
      <c r="BM263" s="147" t="s">
        <v>2223</v>
      </c>
    </row>
    <row r="264" spans="2:65" s="1" customFormat="1" x14ac:dyDescent="0.2">
      <c r="B264" s="32"/>
      <c r="D264" s="149" t="s">
        <v>174</v>
      </c>
      <c r="F264" s="150" t="s">
        <v>2222</v>
      </c>
      <c r="I264" s="151"/>
      <c r="L264" s="32"/>
      <c r="M264" s="152"/>
      <c r="T264" s="56"/>
      <c r="AT264" s="17" t="s">
        <v>174</v>
      </c>
      <c r="AU264" s="17" t="s">
        <v>83</v>
      </c>
    </row>
    <row r="265" spans="2:65" s="12" customFormat="1" x14ac:dyDescent="0.2">
      <c r="B265" s="153"/>
      <c r="D265" s="149" t="s">
        <v>176</v>
      </c>
      <c r="E265" s="154" t="s">
        <v>1</v>
      </c>
      <c r="F265" s="155" t="s">
        <v>2224</v>
      </c>
      <c r="H265" s="156">
        <v>14.7</v>
      </c>
      <c r="I265" s="157"/>
      <c r="L265" s="153"/>
      <c r="M265" s="158"/>
      <c r="T265" s="159"/>
      <c r="AT265" s="154" t="s">
        <v>176</v>
      </c>
      <c r="AU265" s="154" t="s">
        <v>83</v>
      </c>
      <c r="AV265" s="12" t="s">
        <v>83</v>
      </c>
      <c r="AW265" s="12" t="s">
        <v>30</v>
      </c>
      <c r="AX265" s="12" t="s">
        <v>73</v>
      </c>
      <c r="AY265" s="154" t="s">
        <v>165</v>
      </c>
    </row>
    <row r="266" spans="2:65" s="12" customFormat="1" x14ac:dyDescent="0.2">
      <c r="B266" s="153"/>
      <c r="D266" s="149" t="s">
        <v>176</v>
      </c>
      <c r="E266" s="154" t="s">
        <v>1</v>
      </c>
      <c r="F266" s="155" t="s">
        <v>2225</v>
      </c>
      <c r="H266" s="156">
        <v>8.31</v>
      </c>
      <c r="I266" s="157"/>
      <c r="L266" s="153"/>
      <c r="M266" s="158"/>
      <c r="T266" s="159"/>
      <c r="AT266" s="154" t="s">
        <v>176</v>
      </c>
      <c r="AU266" s="154" t="s">
        <v>83</v>
      </c>
      <c r="AV266" s="12" t="s">
        <v>83</v>
      </c>
      <c r="AW266" s="12" t="s">
        <v>30</v>
      </c>
      <c r="AX266" s="12" t="s">
        <v>73</v>
      </c>
      <c r="AY266" s="154" t="s">
        <v>165</v>
      </c>
    </row>
    <row r="267" spans="2:65" s="12" customFormat="1" x14ac:dyDescent="0.2">
      <c r="B267" s="153"/>
      <c r="D267" s="149" t="s">
        <v>176</v>
      </c>
      <c r="E267" s="154" t="s">
        <v>1</v>
      </c>
      <c r="F267" s="155" t="s">
        <v>2226</v>
      </c>
      <c r="H267" s="156">
        <v>17.899999999999999</v>
      </c>
      <c r="I267" s="157"/>
      <c r="L267" s="153"/>
      <c r="M267" s="158"/>
      <c r="T267" s="159"/>
      <c r="AT267" s="154" t="s">
        <v>176</v>
      </c>
      <c r="AU267" s="154" t="s">
        <v>83</v>
      </c>
      <c r="AV267" s="12" t="s">
        <v>83</v>
      </c>
      <c r="AW267" s="12" t="s">
        <v>30</v>
      </c>
      <c r="AX267" s="12" t="s">
        <v>73</v>
      </c>
      <c r="AY267" s="154" t="s">
        <v>165</v>
      </c>
    </row>
    <row r="268" spans="2:65" s="12" customFormat="1" x14ac:dyDescent="0.2">
      <c r="B268" s="153"/>
      <c r="D268" s="149" t="s">
        <v>176</v>
      </c>
      <c r="E268" s="154" t="s">
        <v>1</v>
      </c>
      <c r="F268" s="155" t="s">
        <v>2227</v>
      </c>
      <c r="H268" s="156">
        <v>8.4</v>
      </c>
      <c r="I268" s="157"/>
      <c r="L268" s="153"/>
      <c r="M268" s="158"/>
      <c r="T268" s="159"/>
      <c r="AT268" s="154" t="s">
        <v>176</v>
      </c>
      <c r="AU268" s="154" t="s">
        <v>83</v>
      </c>
      <c r="AV268" s="12" t="s">
        <v>83</v>
      </c>
      <c r="AW268" s="12" t="s">
        <v>30</v>
      </c>
      <c r="AX268" s="12" t="s">
        <v>73</v>
      </c>
      <c r="AY268" s="154" t="s">
        <v>165</v>
      </c>
    </row>
    <row r="269" spans="2:65" s="13" customFormat="1" x14ac:dyDescent="0.2">
      <c r="B269" s="160"/>
      <c r="D269" s="149" t="s">
        <v>176</v>
      </c>
      <c r="E269" s="161" t="s">
        <v>1</v>
      </c>
      <c r="F269" s="162" t="s">
        <v>189</v>
      </c>
      <c r="H269" s="163">
        <v>49.309999999999995</v>
      </c>
      <c r="I269" s="164"/>
      <c r="L269" s="160"/>
      <c r="M269" s="165"/>
      <c r="T269" s="166"/>
      <c r="AT269" s="161" t="s">
        <v>176</v>
      </c>
      <c r="AU269" s="161" t="s">
        <v>83</v>
      </c>
      <c r="AV269" s="13" t="s">
        <v>172</v>
      </c>
      <c r="AW269" s="13" t="s">
        <v>30</v>
      </c>
      <c r="AX269" s="13" t="s">
        <v>81</v>
      </c>
      <c r="AY269" s="161" t="s">
        <v>165</v>
      </c>
    </row>
    <row r="270" spans="2:65" s="1" customFormat="1" ht="16.5" customHeight="1" x14ac:dyDescent="0.2">
      <c r="B270" s="32"/>
      <c r="C270" s="136" t="s">
        <v>388</v>
      </c>
      <c r="D270" s="136" t="s">
        <v>167</v>
      </c>
      <c r="E270" s="137" t="s">
        <v>2228</v>
      </c>
      <c r="F270" s="138" t="s">
        <v>2229</v>
      </c>
      <c r="G270" s="139" t="s">
        <v>303</v>
      </c>
      <c r="H270" s="140">
        <v>45</v>
      </c>
      <c r="I270" s="141"/>
      <c r="J270" s="142">
        <f>ROUND(I270*H270,2)</f>
        <v>0</v>
      </c>
      <c r="K270" s="138" t="s">
        <v>1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2.31E-3</v>
      </c>
      <c r="R270" s="145">
        <f>Q270*H270</f>
        <v>0.10395</v>
      </c>
      <c r="S270" s="145">
        <v>0</v>
      </c>
      <c r="T270" s="146">
        <f>S270*H270</f>
        <v>0</v>
      </c>
      <c r="AR270" s="147" t="s">
        <v>172</v>
      </c>
      <c r="AT270" s="147" t="s">
        <v>167</v>
      </c>
      <c r="AU270" s="147" t="s">
        <v>83</v>
      </c>
      <c r="AY270" s="17" t="s">
        <v>165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172</v>
      </c>
      <c r="BM270" s="147" t="s">
        <v>2230</v>
      </c>
    </row>
    <row r="271" spans="2:65" s="1" customFormat="1" x14ac:dyDescent="0.2">
      <c r="B271" s="32"/>
      <c r="D271" s="149" t="s">
        <v>174</v>
      </c>
      <c r="F271" s="150" t="s">
        <v>2229</v>
      </c>
      <c r="I271" s="151"/>
      <c r="L271" s="32"/>
      <c r="M271" s="152"/>
      <c r="T271" s="56"/>
      <c r="AT271" s="17" t="s">
        <v>174</v>
      </c>
      <c r="AU271" s="17" t="s">
        <v>83</v>
      </c>
    </row>
    <row r="272" spans="2:65" s="12" customFormat="1" x14ac:dyDescent="0.2">
      <c r="B272" s="153"/>
      <c r="D272" s="149" t="s">
        <v>176</v>
      </c>
      <c r="E272" s="154" t="s">
        <v>1</v>
      </c>
      <c r="F272" s="155" t="s">
        <v>2231</v>
      </c>
      <c r="H272" s="156">
        <v>22.5</v>
      </c>
      <c r="I272" s="157"/>
      <c r="L272" s="153"/>
      <c r="M272" s="158"/>
      <c r="T272" s="159"/>
      <c r="AT272" s="154" t="s">
        <v>176</v>
      </c>
      <c r="AU272" s="154" t="s">
        <v>83</v>
      </c>
      <c r="AV272" s="12" t="s">
        <v>83</v>
      </c>
      <c r="AW272" s="12" t="s">
        <v>30</v>
      </c>
      <c r="AX272" s="12" t="s">
        <v>73</v>
      </c>
      <c r="AY272" s="154" t="s">
        <v>165</v>
      </c>
    </row>
    <row r="273" spans="2:65" s="12" customFormat="1" x14ac:dyDescent="0.2">
      <c r="B273" s="153"/>
      <c r="D273" s="149" t="s">
        <v>176</v>
      </c>
      <c r="E273" s="154" t="s">
        <v>1</v>
      </c>
      <c r="F273" s="155" t="s">
        <v>2232</v>
      </c>
      <c r="H273" s="156">
        <v>22.5</v>
      </c>
      <c r="I273" s="157"/>
      <c r="L273" s="153"/>
      <c r="M273" s="158"/>
      <c r="T273" s="159"/>
      <c r="AT273" s="154" t="s">
        <v>176</v>
      </c>
      <c r="AU273" s="154" t="s">
        <v>83</v>
      </c>
      <c r="AV273" s="12" t="s">
        <v>83</v>
      </c>
      <c r="AW273" s="12" t="s">
        <v>30</v>
      </c>
      <c r="AX273" s="12" t="s">
        <v>73</v>
      </c>
      <c r="AY273" s="154" t="s">
        <v>165</v>
      </c>
    </row>
    <row r="274" spans="2:65" s="13" customFormat="1" x14ac:dyDescent="0.2">
      <c r="B274" s="160"/>
      <c r="D274" s="149" t="s">
        <v>176</v>
      </c>
      <c r="E274" s="161" t="s">
        <v>1</v>
      </c>
      <c r="F274" s="162" t="s">
        <v>189</v>
      </c>
      <c r="H274" s="163">
        <v>45</v>
      </c>
      <c r="I274" s="164"/>
      <c r="L274" s="160"/>
      <c r="M274" s="165"/>
      <c r="T274" s="166"/>
      <c r="AT274" s="161" t="s">
        <v>176</v>
      </c>
      <c r="AU274" s="161" t="s">
        <v>83</v>
      </c>
      <c r="AV274" s="13" t="s">
        <v>172</v>
      </c>
      <c r="AW274" s="13" t="s">
        <v>30</v>
      </c>
      <c r="AX274" s="13" t="s">
        <v>81</v>
      </c>
      <c r="AY274" s="161" t="s">
        <v>165</v>
      </c>
    </row>
    <row r="275" spans="2:65" s="1" customFormat="1" ht="33" customHeight="1" x14ac:dyDescent="0.2">
      <c r="B275" s="32"/>
      <c r="C275" s="136" t="s">
        <v>394</v>
      </c>
      <c r="D275" s="136" t="s">
        <v>167</v>
      </c>
      <c r="E275" s="137" t="s">
        <v>2233</v>
      </c>
      <c r="F275" s="138" t="s">
        <v>2234</v>
      </c>
      <c r="G275" s="139" t="s">
        <v>238</v>
      </c>
      <c r="H275" s="140">
        <v>0.14000000000000001</v>
      </c>
      <c r="I275" s="141"/>
      <c r="J275" s="142">
        <f>ROUND(I275*H275,2)</f>
        <v>0</v>
      </c>
      <c r="K275" s="138" t="s">
        <v>1254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1.04857</v>
      </c>
      <c r="R275" s="145">
        <f>Q275*H275</f>
        <v>0.14679980000000001</v>
      </c>
      <c r="S275" s="145">
        <v>0</v>
      </c>
      <c r="T275" s="146">
        <f>S275*H275</f>
        <v>0</v>
      </c>
      <c r="AR275" s="147" t="s">
        <v>172</v>
      </c>
      <c r="AT275" s="147" t="s">
        <v>167</v>
      </c>
      <c r="AU275" s="147" t="s">
        <v>83</v>
      </c>
      <c r="AY275" s="17" t="s">
        <v>165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172</v>
      </c>
      <c r="BM275" s="147" t="s">
        <v>2235</v>
      </c>
    </row>
    <row r="276" spans="2:65" s="1" customFormat="1" ht="29.25" x14ac:dyDescent="0.2">
      <c r="B276" s="32"/>
      <c r="D276" s="149" t="s">
        <v>174</v>
      </c>
      <c r="F276" s="150" t="s">
        <v>2236</v>
      </c>
      <c r="I276" s="151"/>
      <c r="L276" s="32"/>
      <c r="M276" s="152"/>
      <c r="T276" s="56"/>
      <c r="AT276" s="17" t="s">
        <v>174</v>
      </c>
      <c r="AU276" s="17" t="s">
        <v>83</v>
      </c>
    </row>
    <row r="277" spans="2:65" s="12" customFormat="1" x14ac:dyDescent="0.2">
      <c r="B277" s="153"/>
      <c r="D277" s="149" t="s">
        <v>176</v>
      </c>
      <c r="E277" s="154" t="s">
        <v>1</v>
      </c>
      <c r="F277" s="155" t="s">
        <v>2237</v>
      </c>
      <c r="H277" s="156">
        <v>0.14000000000000001</v>
      </c>
      <c r="I277" s="157"/>
      <c r="L277" s="153"/>
      <c r="M277" s="158"/>
      <c r="T277" s="159"/>
      <c r="AT277" s="154" t="s">
        <v>176</v>
      </c>
      <c r="AU277" s="154" t="s">
        <v>83</v>
      </c>
      <c r="AV277" s="12" t="s">
        <v>83</v>
      </c>
      <c r="AW277" s="12" t="s">
        <v>30</v>
      </c>
      <c r="AX277" s="12" t="s">
        <v>81</v>
      </c>
      <c r="AY277" s="154" t="s">
        <v>165</v>
      </c>
    </row>
    <row r="278" spans="2:65" s="1" customFormat="1" ht="33" customHeight="1" x14ac:dyDescent="0.2">
      <c r="B278" s="32"/>
      <c r="C278" s="136" t="s">
        <v>403</v>
      </c>
      <c r="D278" s="136" t="s">
        <v>167</v>
      </c>
      <c r="E278" s="137" t="s">
        <v>2238</v>
      </c>
      <c r="F278" s="138" t="s">
        <v>2239</v>
      </c>
      <c r="G278" s="139" t="s">
        <v>170</v>
      </c>
      <c r="H278" s="140">
        <v>2.2949999999999999</v>
      </c>
      <c r="I278" s="141"/>
      <c r="J278" s="142">
        <f>ROUND(I278*H278,2)</f>
        <v>0</v>
      </c>
      <c r="K278" s="138" t="s">
        <v>1254</v>
      </c>
      <c r="L278" s="32"/>
      <c r="M278" s="143" t="s">
        <v>1</v>
      </c>
      <c r="N278" s="144" t="s">
        <v>38</v>
      </c>
      <c r="P278" s="145">
        <f>O278*H278</f>
        <v>0</v>
      </c>
      <c r="Q278" s="145">
        <v>2.51274</v>
      </c>
      <c r="R278" s="145">
        <f>Q278*H278</f>
        <v>5.7667383000000001</v>
      </c>
      <c r="S278" s="145">
        <v>0</v>
      </c>
      <c r="T278" s="146">
        <f>S278*H278</f>
        <v>0</v>
      </c>
      <c r="AR278" s="147" t="s">
        <v>172</v>
      </c>
      <c r="AT278" s="147" t="s">
        <v>167</v>
      </c>
      <c r="AU278" s="147" t="s">
        <v>83</v>
      </c>
      <c r="AY278" s="17" t="s">
        <v>165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172</v>
      </c>
      <c r="BM278" s="147" t="s">
        <v>2240</v>
      </c>
    </row>
    <row r="279" spans="2:65" s="1" customFormat="1" ht="19.5" x14ac:dyDescent="0.2">
      <c r="B279" s="32"/>
      <c r="D279" s="149" t="s">
        <v>174</v>
      </c>
      <c r="F279" s="150" t="s">
        <v>2241</v>
      </c>
      <c r="I279" s="151"/>
      <c r="L279" s="32"/>
      <c r="M279" s="152"/>
      <c r="T279" s="56"/>
      <c r="AT279" s="17" t="s">
        <v>174</v>
      </c>
      <c r="AU279" s="17" t="s">
        <v>83</v>
      </c>
    </row>
    <row r="280" spans="2:65" s="12" customFormat="1" x14ac:dyDescent="0.2">
      <c r="B280" s="153"/>
      <c r="D280" s="149" t="s">
        <v>176</v>
      </c>
      <c r="E280" s="154" t="s">
        <v>1</v>
      </c>
      <c r="F280" s="155" t="s">
        <v>2242</v>
      </c>
      <c r="H280" s="156">
        <v>2.2949999999999999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81</v>
      </c>
      <c r="AY280" s="154" t="s">
        <v>165</v>
      </c>
    </row>
    <row r="281" spans="2:65" s="11" customFormat="1" ht="22.9" customHeight="1" x14ac:dyDescent="0.2">
      <c r="B281" s="124"/>
      <c r="D281" s="125" t="s">
        <v>72</v>
      </c>
      <c r="E281" s="134" t="s">
        <v>172</v>
      </c>
      <c r="F281" s="134" t="s">
        <v>1418</v>
      </c>
      <c r="I281" s="127"/>
      <c r="J281" s="135">
        <f>BK281</f>
        <v>0</v>
      </c>
      <c r="L281" s="124"/>
      <c r="M281" s="129"/>
      <c r="P281" s="130">
        <f>SUM(P282:P321)</f>
        <v>0</v>
      </c>
      <c r="R281" s="130">
        <f>SUM(R282:R321)</f>
        <v>837.51436834999993</v>
      </c>
      <c r="T281" s="131">
        <f>SUM(T282:T321)</f>
        <v>0</v>
      </c>
      <c r="AR281" s="125" t="s">
        <v>81</v>
      </c>
      <c r="AT281" s="132" t="s">
        <v>72</v>
      </c>
      <c r="AU281" s="132" t="s">
        <v>81</v>
      </c>
      <c r="AY281" s="125" t="s">
        <v>165</v>
      </c>
      <c r="BK281" s="133">
        <f>SUM(BK282:BK321)</f>
        <v>0</v>
      </c>
    </row>
    <row r="282" spans="2:65" s="1" customFormat="1" ht="24.2" customHeight="1" x14ac:dyDescent="0.2">
      <c r="B282" s="32"/>
      <c r="C282" s="136" t="s">
        <v>407</v>
      </c>
      <c r="D282" s="136" t="s">
        <v>167</v>
      </c>
      <c r="E282" s="137" t="s">
        <v>2243</v>
      </c>
      <c r="F282" s="138" t="s">
        <v>2244</v>
      </c>
      <c r="G282" s="139" t="s">
        <v>192</v>
      </c>
      <c r="H282" s="140">
        <v>355.43</v>
      </c>
      <c r="I282" s="141"/>
      <c r="J282" s="142">
        <f>ROUND(I282*H282,2)</f>
        <v>0</v>
      </c>
      <c r="K282" s="138" t="s">
        <v>1254</v>
      </c>
      <c r="L282" s="32"/>
      <c r="M282" s="143" t="s">
        <v>1</v>
      </c>
      <c r="N282" s="144" t="s">
        <v>38</v>
      </c>
      <c r="P282" s="145">
        <f>O282*H282</f>
        <v>0</v>
      </c>
      <c r="Q282" s="145">
        <v>0.24787000000000001</v>
      </c>
      <c r="R282" s="145">
        <f>Q282*H282</f>
        <v>88.100434100000001</v>
      </c>
      <c r="S282" s="145">
        <v>0</v>
      </c>
      <c r="T282" s="146">
        <f>S282*H282</f>
        <v>0</v>
      </c>
      <c r="AR282" s="147" t="s">
        <v>172</v>
      </c>
      <c r="AT282" s="147" t="s">
        <v>167</v>
      </c>
      <c r="AU282" s="147" t="s">
        <v>83</v>
      </c>
      <c r="AY282" s="17" t="s">
        <v>165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81</v>
      </c>
      <c r="BK282" s="148">
        <f>ROUND(I282*H282,2)</f>
        <v>0</v>
      </c>
      <c r="BL282" s="17" t="s">
        <v>172</v>
      </c>
      <c r="BM282" s="147" t="s">
        <v>2245</v>
      </c>
    </row>
    <row r="283" spans="2:65" s="1" customFormat="1" ht="19.5" x14ac:dyDescent="0.2">
      <c r="B283" s="32"/>
      <c r="D283" s="149" t="s">
        <v>174</v>
      </c>
      <c r="F283" s="150" t="s">
        <v>2246</v>
      </c>
      <c r="I283" s="151"/>
      <c r="L283" s="32"/>
      <c r="M283" s="152"/>
      <c r="T283" s="56"/>
      <c r="AT283" s="17" t="s">
        <v>174</v>
      </c>
      <c r="AU283" s="17" t="s">
        <v>83</v>
      </c>
    </row>
    <row r="284" spans="2:65" s="12" customFormat="1" x14ac:dyDescent="0.2">
      <c r="B284" s="153"/>
      <c r="D284" s="149" t="s">
        <v>176</v>
      </c>
      <c r="E284" s="154" t="s">
        <v>1</v>
      </c>
      <c r="F284" s="155" t="s">
        <v>2247</v>
      </c>
      <c r="H284" s="156">
        <v>79.2</v>
      </c>
      <c r="I284" s="157"/>
      <c r="L284" s="153"/>
      <c r="M284" s="158"/>
      <c r="T284" s="159"/>
      <c r="AT284" s="154" t="s">
        <v>176</v>
      </c>
      <c r="AU284" s="154" t="s">
        <v>83</v>
      </c>
      <c r="AV284" s="12" t="s">
        <v>83</v>
      </c>
      <c r="AW284" s="12" t="s">
        <v>30</v>
      </c>
      <c r="AX284" s="12" t="s">
        <v>73</v>
      </c>
      <c r="AY284" s="154" t="s">
        <v>165</v>
      </c>
    </row>
    <row r="285" spans="2:65" s="12" customFormat="1" x14ac:dyDescent="0.2">
      <c r="B285" s="153"/>
      <c r="D285" s="149" t="s">
        <v>176</v>
      </c>
      <c r="E285" s="154" t="s">
        <v>1</v>
      </c>
      <c r="F285" s="155" t="s">
        <v>2248</v>
      </c>
      <c r="H285" s="156">
        <v>76.05</v>
      </c>
      <c r="I285" s="157"/>
      <c r="L285" s="153"/>
      <c r="M285" s="158"/>
      <c r="T285" s="159"/>
      <c r="AT285" s="154" t="s">
        <v>176</v>
      </c>
      <c r="AU285" s="154" t="s">
        <v>83</v>
      </c>
      <c r="AV285" s="12" t="s">
        <v>83</v>
      </c>
      <c r="AW285" s="12" t="s">
        <v>30</v>
      </c>
      <c r="AX285" s="12" t="s">
        <v>73</v>
      </c>
      <c r="AY285" s="154" t="s">
        <v>165</v>
      </c>
    </row>
    <row r="286" spans="2:65" s="12" customFormat="1" x14ac:dyDescent="0.2">
      <c r="B286" s="153"/>
      <c r="D286" s="149" t="s">
        <v>176</v>
      </c>
      <c r="E286" s="154" t="s">
        <v>1</v>
      </c>
      <c r="F286" s="155" t="s">
        <v>2249</v>
      </c>
      <c r="H286" s="156">
        <v>49.8</v>
      </c>
      <c r="I286" s="157"/>
      <c r="L286" s="153"/>
      <c r="M286" s="158"/>
      <c r="T286" s="159"/>
      <c r="AT286" s="154" t="s">
        <v>176</v>
      </c>
      <c r="AU286" s="154" t="s">
        <v>83</v>
      </c>
      <c r="AV286" s="12" t="s">
        <v>83</v>
      </c>
      <c r="AW286" s="12" t="s">
        <v>30</v>
      </c>
      <c r="AX286" s="12" t="s">
        <v>73</v>
      </c>
      <c r="AY286" s="154" t="s">
        <v>165</v>
      </c>
    </row>
    <row r="287" spans="2:65" s="12" customFormat="1" x14ac:dyDescent="0.2">
      <c r="B287" s="153"/>
      <c r="D287" s="149" t="s">
        <v>176</v>
      </c>
      <c r="E287" s="154" t="s">
        <v>1</v>
      </c>
      <c r="F287" s="155" t="s">
        <v>2250</v>
      </c>
      <c r="H287" s="156">
        <v>88.65</v>
      </c>
      <c r="I287" s="157"/>
      <c r="L287" s="153"/>
      <c r="M287" s="158"/>
      <c r="T287" s="159"/>
      <c r="AT287" s="154" t="s">
        <v>176</v>
      </c>
      <c r="AU287" s="154" t="s">
        <v>83</v>
      </c>
      <c r="AV287" s="12" t="s">
        <v>83</v>
      </c>
      <c r="AW287" s="12" t="s">
        <v>30</v>
      </c>
      <c r="AX287" s="12" t="s">
        <v>73</v>
      </c>
      <c r="AY287" s="154" t="s">
        <v>165</v>
      </c>
    </row>
    <row r="288" spans="2:65" s="12" customFormat="1" x14ac:dyDescent="0.2">
      <c r="B288" s="153"/>
      <c r="D288" s="149" t="s">
        <v>176</v>
      </c>
      <c r="E288" s="154" t="s">
        <v>1</v>
      </c>
      <c r="F288" s="155" t="s">
        <v>2251</v>
      </c>
      <c r="H288" s="156">
        <v>46.65</v>
      </c>
      <c r="I288" s="157"/>
      <c r="L288" s="153"/>
      <c r="M288" s="158"/>
      <c r="T288" s="159"/>
      <c r="AT288" s="154" t="s">
        <v>176</v>
      </c>
      <c r="AU288" s="154" t="s">
        <v>83</v>
      </c>
      <c r="AV288" s="12" t="s">
        <v>83</v>
      </c>
      <c r="AW288" s="12" t="s">
        <v>30</v>
      </c>
      <c r="AX288" s="12" t="s">
        <v>73</v>
      </c>
      <c r="AY288" s="154" t="s">
        <v>165</v>
      </c>
    </row>
    <row r="289" spans="2:65" s="12" customFormat="1" x14ac:dyDescent="0.2">
      <c r="B289" s="153"/>
      <c r="D289" s="149" t="s">
        <v>176</v>
      </c>
      <c r="E289" s="154" t="s">
        <v>1</v>
      </c>
      <c r="F289" s="155" t="s">
        <v>2252</v>
      </c>
      <c r="H289" s="156">
        <v>15.08</v>
      </c>
      <c r="I289" s="157"/>
      <c r="L289" s="153"/>
      <c r="M289" s="158"/>
      <c r="T289" s="159"/>
      <c r="AT289" s="154" t="s">
        <v>176</v>
      </c>
      <c r="AU289" s="154" t="s">
        <v>83</v>
      </c>
      <c r="AV289" s="12" t="s">
        <v>83</v>
      </c>
      <c r="AW289" s="12" t="s">
        <v>30</v>
      </c>
      <c r="AX289" s="12" t="s">
        <v>73</v>
      </c>
      <c r="AY289" s="154" t="s">
        <v>165</v>
      </c>
    </row>
    <row r="290" spans="2:65" s="13" customFormat="1" x14ac:dyDescent="0.2">
      <c r="B290" s="160"/>
      <c r="D290" s="149" t="s">
        <v>176</v>
      </c>
      <c r="E290" s="161" t="s">
        <v>1</v>
      </c>
      <c r="F290" s="162" t="s">
        <v>189</v>
      </c>
      <c r="H290" s="163">
        <v>355.43</v>
      </c>
      <c r="I290" s="164"/>
      <c r="L290" s="160"/>
      <c r="M290" s="165"/>
      <c r="T290" s="166"/>
      <c r="AT290" s="161" t="s">
        <v>176</v>
      </c>
      <c r="AU290" s="161" t="s">
        <v>83</v>
      </c>
      <c r="AV290" s="13" t="s">
        <v>172</v>
      </c>
      <c r="AW290" s="13" t="s">
        <v>30</v>
      </c>
      <c r="AX290" s="13" t="s">
        <v>81</v>
      </c>
      <c r="AY290" s="161" t="s">
        <v>165</v>
      </c>
    </row>
    <row r="291" spans="2:65" s="1" customFormat="1" ht="24.2" customHeight="1" x14ac:dyDescent="0.2">
      <c r="B291" s="32"/>
      <c r="C291" s="136" t="s">
        <v>410</v>
      </c>
      <c r="D291" s="136" t="s">
        <v>167</v>
      </c>
      <c r="E291" s="137" t="s">
        <v>2253</v>
      </c>
      <c r="F291" s="138" t="s">
        <v>2254</v>
      </c>
      <c r="G291" s="139" t="s">
        <v>192</v>
      </c>
      <c r="H291" s="140">
        <v>20.399999999999999</v>
      </c>
      <c r="I291" s="141"/>
      <c r="J291" s="142">
        <f>ROUND(I291*H291,2)</f>
        <v>0</v>
      </c>
      <c r="K291" s="138" t="s">
        <v>1254</v>
      </c>
      <c r="L291" s="32"/>
      <c r="M291" s="143" t="s">
        <v>1</v>
      </c>
      <c r="N291" s="144" t="s">
        <v>38</v>
      </c>
      <c r="P291" s="145">
        <f>O291*H291</f>
        <v>0</v>
      </c>
      <c r="Q291" s="145">
        <v>2.102E-2</v>
      </c>
      <c r="R291" s="145">
        <f>Q291*H291</f>
        <v>0.42880799999999997</v>
      </c>
      <c r="S291" s="145">
        <v>0</v>
      </c>
      <c r="T291" s="146">
        <f>S291*H291</f>
        <v>0</v>
      </c>
      <c r="AR291" s="147" t="s">
        <v>172</v>
      </c>
      <c r="AT291" s="147" t="s">
        <v>167</v>
      </c>
      <c r="AU291" s="147" t="s">
        <v>83</v>
      </c>
      <c r="AY291" s="17" t="s">
        <v>165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81</v>
      </c>
      <c r="BK291" s="148">
        <f>ROUND(I291*H291,2)</f>
        <v>0</v>
      </c>
      <c r="BL291" s="17" t="s">
        <v>172</v>
      </c>
      <c r="BM291" s="147" t="s">
        <v>2255</v>
      </c>
    </row>
    <row r="292" spans="2:65" s="1" customFormat="1" ht="19.5" x14ac:dyDescent="0.2">
      <c r="B292" s="32"/>
      <c r="D292" s="149" t="s">
        <v>174</v>
      </c>
      <c r="F292" s="150" t="s">
        <v>2256</v>
      </c>
      <c r="I292" s="151"/>
      <c r="L292" s="32"/>
      <c r="M292" s="152"/>
      <c r="T292" s="56"/>
      <c r="AT292" s="17" t="s">
        <v>174</v>
      </c>
      <c r="AU292" s="17" t="s">
        <v>83</v>
      </c>
    </row>
    <row r="293" spans="2:65" s="12" customFormat="1" x14ac:dyDescent="0.2">
      <c r="B293" s="153"/>
      <c r="D293" s="149" t="s">
        <v>176</v>
      </c>
      <c r="E293" s="154" t="s">
        <v>1</v>
      </c>
      <c r="F293" s="155" t="s">
        <v>2257</v>
      </c>
      <c r="H293" s="156">
        <v>20.399999999999999</v>
      </c>
      <c r="I293" s="157"/>
      <c r="L293" s="153"/>
      <c r="M293" s="158"/>
      <c r="T293" s="159"/>
      <c r="AT293" s="154" t="s">
        <v>176</v>
      </c>
      <c r="AU293" s="154" t="s">
        <v>83</v>
      </c>
      <c r="AV293" s="12" t="s">
        <v>83</v>
      </c>
      <c r="AW293" s="12" t="s">
        <v>30</v>
      </c>
      <c r="AX293" s="12" t="s">
        <v>73</v>
      </c>
      <c r="AY293" s="154" t="s">
        <v>165</v>
      </c>
    </row>
    <row r="294" spans="2:65" s="13" customFormat="1" x14ac:dyDescent="0.2">
      <c r="B294" s="160"/>
      <c r="D294" s="149" t="s">
        <v>176</v>
      </c>
      <c r="E294" s="161" t="s">
        <v>1</v>
      </c>
      <c r="F294" s="162" t="s">
        <v>189</v>
      </c>
      <c r="H294" s="163">
        <v>20.399999999999999</v>
      </c>
      <c r="I294" s="164"/>
      <c r="L294" s="160"/>
      <c r="M294" s="165"/>
      <c r="T294" s="166"/>
      <c r="AT294" s="161" t="s">
        <v>176</v>
      </c>
      <c r="AU294" s="161" t="s">
        <v>83</v>
      </c>
      <c r="AV294" s="13" t="s">
        <v>172</v>
      </c>
      <c r="AW294" s="13" t="s">
        <v>30</v>
      </c>
      <c r="AX294" s="13" t="s">
        <v>81</v>
      </c>
      <c r="AY294" s="161" t="s">
        <v>165</v>
      </c>
    </row>
    <row r="295" spans="2:65" s="1" customFormat="1" ht="24.2" customHeight="1" x14ac:dyDescent="0.2">
      <c r="B295" s="32"/>
      <c r="C295" s="136" t="s">
        <v>413</v>
      </c>
      <c r="D295" s="136" t="s">
        <v>167</v>
      </c>
      <c r="E295" s="137" t="s">
        <v>2258</v>
      </c>
      <c r="F295" s="138" t="s">
        <v>2259</v>
      </c>
      <c r="G295" s="139" t="s">
        <v>192</v>
      </c>
      <c r="H295" s="140">
        <v>81.599999999999994</v>
      </c>
      <c r="I295" s="141"/>
      <c r="J295" s="142">
        <f>ROUND(I295*H295,2)</f>
        <v>0</v>
      </c>
      <c r="K295" s="138" t="s">
        <v>1254</v>
      </c>
      <c r="L295" s="32"/>
      <c r="M295" s="143" t="s">
        <v>1</v>
      </c>
      <c r="N295" s="144" t="s">
        <v>38</v>
      </c>
      <c r="P295" s="145">
        <f>O295*H295</f>
        <v>0</v>
      </c>
      <c r="Q295" s="145">
        <v>2.102E-2</v>
      </c>
      <c r="R295" s="145">
        <f>Q295*H295</f>
        <v>1.7152319999999999</v>
      </c>
      <c r="S295" s="145">
        <v>0</v>
      </c>
      <c r="T295" s="146">
        <f>S295*H295</f>
        <v>0</v>
      </c>
      <c r="AR295" s="147" t="s">
        <v>172</v>
      </c>
      <c r="AT295" s="147" t="s">
        <v>167</v>
      </c>
      <c r="AU295" s="147" t="s">
        <v>83</v>
      </c>
      <c r="AY295" s="17" t="s">
        <v>165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172</v>
      </c>
      <c r="BM295" s="147" t="s">
        <v>2260</v>
      </c>
    </row>
    <row r="296" spans="2:65" s="1" customFormat="1" ht="19.5" x14ac:dyDescent="0.2">
      <c r="B296" s="32"/>
      <c r="D296" s="149" t="s">
        <v>174</v>
      </c>
      <c r="F296" s="150" t="s">
        <v>2261</v>
      </c>
      <c r="I296" s="151"/>
      <c r="L296" s="32"/>
      <c r="M296" s="152"/>
      <c r="T296" s="56"/>
      <c r="AT296" s="17" t="s">
        <v>174</v>
      </c>
      <c r="AU296" s="17" t="s">
        <v>83</v>
      </c>
    </row>
    <row r="297" spans="2:65" s="12" customFormat="1" x14ac:dyDescent="0.2">
      <c r="B297" s="153"/>
      <c r="D297" s="149" t="s">
        <v>176</v>
      </c>
      <c r="E297" s="154" t="s">
        <v>1</v>
      </c>
      <c r="F297" s="155" t="s">
        <v>2262</v>
      </c>
      <c r="H297" s="156">
        <v>81.599999999999994</v>
      </c>
      <c r="I297" s="157"/>
      <c r="L297" s="153"/>
      <c r="M297" s="158"/>
      <c r="T297" s="159"/>
      <c r="AT297" s="154" t="s">
        <v>176</v>
      </c>
      <c r="AU297" s="154" t="s">
        <v>83</v>
      </c>
      <c r="AV297" s="12" t="s">
        <v>83</v>
      </c>
      <c r="AW297" s="12" t="s">
        <v>30</v>
      </c>
      <c r="AX297" s="12" t="s">
        <v>73</v>
      </c>
      <c r="AY297" s="154" t="s">
        <v>165</v>
      </c>
    </row>
    <row r="298" spans="2:65" s="13" customFormat="1" x14ac:dyDescent="0.2">
      <c r="B298" s="160"/>
      <c r="D298" s="149" t="s">
        <v>176</v>
      </c>
      <c r="E298" s="161" t="s">
        <v>1</v>
      </c>
      <c r="F298" s="162" t="s">
        <v>189</v>
      </c>
      <c r="H298" s="163">
        <v>81.599999999999994</v>
      </c>
      <c r="I298" s="164"/>
      <c r="L298" s="160"/>
      <c r="M298" s="165"/>
      <c r="T298" s="166"/>
      <c r="AT298" s="161" t="s">
        <v>176</v>
      </c>
      <c r="AU298" s="161" t="s">
        <v>83</v>
      </c>
      <c r="AV298" s="13" t="s">
        <v>172</v>
      </c>
      <c r="AW298" s="13" t="s">
        <v>30</v>
      </c>
      <c r="AX298" s="13" t="s">
        <v>81</v>
      </c>
      <c r="AY298" s="161" t="s">
        <v>165</v>
      </c>
    </row>
    <row r="299" spans="2:65" s="1" customFormat="1" ht="24.2" customHeight="1" x14ac:dyDescent="0.2">
      <c r="B299" s="32"/>
      <c r="C299" s="136" t="s">
        <v>419</v>
      </c>
      <c r="D299" s="136" t="s">
        <v>167</v>
      </c>
      <c r="E299" s="137" t="s">
        <v>2263</v>
      </c>
      <c r="F299" s="138" t="s">
        <v>2264</v>
      </c>
      <c r="G299" s="139" t="s">
        <v>170</v>
      </c>
      <c r="H299" s="140">
        <v>133.47499999999999</v>
      </c>
      <c r="I299" s="141"/>
      <c r="J299" s="142">
        <f>ROUND(I299*H299,2)</f>
        <v>0</v>
      </c>
      <c r="K299" s="138" t="s">
        <v>1254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2.5058699999999998</v>
      </c>
      <c r="R299" s="145">
        <f>Q299*H299</f>
        <v>334.47099824999998</v>
      </c>
      <c r="S299" s="145">
        <v>0</v>
      </c>
      <c r="T299" s="146">
        <f>S299*H299</f>
        <v>0</v>
      </c>
      <c r="AR299" s="147" t="s">
        <v>172</v>
      </c>
      <c r="AT299" s="147" t="s">
        <v>167</v>
      </c>
      <c r="AU299" s="147" t="s">
        <v>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2265</v>
      </c>
    </row>
    <row r="300" spans="2:65" s="1" customFormat="1" x14ac:dyDescent="0.2">
      <c r="B300" s="32"/>
      <c r="D300" s="149" t="s">
        <v>174</v>
      </c>
      <c r="F300" s="150" t="s">
        <v>2266</v>
      </c>
      <c r="I300" s="151"/>
      <c r="L300" s="32"/>
      <c r="M300" s="152"/>
      <c r="T300" s="56"/>
      <c r="AT300" s="17" t="s">
        <v>174</v>
      </c>
      <c r="AU300" s="17" t="s">
        <v>83</v>
      </c>
    </row>
    <row r="301" spans="2:65" s="12" customFormat="1" x14ac:dyDescent="0.2">
      <c r="B301" s="153"/>
      <c r="D301" s="149" t="s">
        <v>176</v>
      </c>
      <c r="E301" s="154" t="s">
        <v>1</v>
      </c>
      <c r="F301" s="155" t="s">
        <v>2267</v>
      </c>
      <c r="H301" s="156">
        <v>30.75</v>
      </c>
      <c r="I301" s="157"/>
      <c r="L301" s="153"/>
      <c r="M301" s="158"/>
      <c r="T301" s="159"/>
      <c r="AT301" s="154" t="s">
        <v>176</v>
      </c>
      <c r="AU301" s="154" t="s">
        <v>83</v>
      </c>
      <c r="AV301" s="12" t="s">
        <v>83</v>
      </c>
      <c r="AW301" s="12" t="s">
        <v>30</v>
      </c>
      <c r="AX301" s="12" t="s">
        <v>73</v>
      </c>
      <c r="AY301" s="154" t="s">
        <v>165</v>
      </c>
    </row>
    <row r="302" spans="2:65" s="12" customFormat="1" x14ac:dyDescent="0.2">
      <c r="B302" s="153"/>
      <c r="D302" s="149" t="s">
        <v>176</v>
      </c>
      <c r="E302" s="154" t="s">
        <v>1</v>
      </c>
      <c r="F302" s="155" t="s">
        <v>2268</v>
      </c>
      <c r="H302" s="156">
        <v>24.1</v>
      </c>
      <c r="I302" s="157"/>
      <c r="L302" s="153"/>
      <c r="M302" s="158"/>
      <c r="T302" s="159"/>
      <c r="AT302" s="154" t="s">
        <v>176</v>
      </c>
      <c r="AU302" s="154" t="s">
        <v>83</v>
      </c>
      <c r="AV302" s="12" t="s">
        <v>83</v>
      </c>
      <c r="AW302" s="12" t="s">
        <v>30</v>
      </c>
      <c r="AX302" s="12" t="s">
        <v>73</v>
      </c>
      <c r="AY302" s="154" t="s">
        <v>165</v>
      </c>
    </row>
    <row r="303" spans="2:65" s="12" customFormat="1" x14ac:dyDescent="0.2">
      <c r="B303" s="153"/>
      <c r="D303" s="149" t="s">
        <v>176</v>
      </c>
      <c r="E303" s="154" t="s">
        <v>1</v>
      </c>
      <c r="F303" s="155" t="s">
        <v>2269</v>
      </c>
      <c r="H303" s="156">
        <v>9.3249999999999993</v>
      </c>
      <c r="I303" s="157"/>
      <c r="L303" s="153"/>
      <c r="M303" s="158"/>
      <c r="T303" s="159"/>
      <c r="AT303" s="154" t="s">
        <v>176</v>
      </c>
      <c r="AU303" s="154" t="s">
        <v>83</v>
      </c>
      <c r="AV303" s="12" t="s">
        <v>83</v>
      </c>
      <c r="AW303" s="12" t="s">
        <v>30</v>
      </c>
      <c r="AX303" s="12" t="s">
        <v>73</v>
      </c>
      <c r="AY303" s="154" t="s">
        <v>165</v>
      </c>
    </row>
    <row r="304" spans="2:65" s="12" customFormat="1" x14ac:dyDescent="0.2">
      <c r="B304" s="153"/>
      <c r="D304" s="149" t="s">
        <v>176</v>
      </c>
      <c r="E304" s="154" t="s">
        <v>1</v>
      </c>
      <c r="F304" s="155" t="s">
        <v>2270</v>
      </c>
      <c r="H304" s="156">
        <v>28.5</v>
      </c>
      <c r="I304" s="157"/>
      <c r="L304" s="153"/>
      <c r="M304" s="158"/>
      <c r="T304" s="159"/>
      <c r="AT304" s="154" t="s">
        <v>176</v>
      </c>
      <c r="AU304" s="154" t="s">
        <v>83</v>
      </c>
      <c r="AV304" s="12" t="s">
        <v>83</v>
      </c>
      <c r="AW304" s="12" t="s">
        <v>30</v>
      </c>
      <c r="AX304" s="12" t="s">
        <v>73</v>
      </c>
      <c r="AY304" s="154" t="s">
        <v>165</v>
      </c>
    </row>
    <row r="305" spans="2:65" s="12" customFormat="1" x14ac:dyDescent="0.2">
      <c r="B305" s="153"/>
      <c r="D305" s="149" t="s">
        <v>176</v>
      </c>
      <c r="E305" s="154" t="s">
        <v>1</v>
      </c>
      <c r="F305" s="155" t="s">
        <v>2271</v>
      </c>
      <c r="H305" s="156">
        <v>8.4</v>
      </c>
      <c r="I305" s="157"/>
      <c r="L305" s="153"/>
      <c r="M305" s="158"/>
      <c r="T305" s="159"/>
      <c r="AT305" s="154" t="s">
        <v>176</v>
      </c>
      <c r="AU305" s="154" t="s">
        <v>83</v>
      </c>
      <c r="AV305" s="12" t="s">
        <v>83</v>
      </c>
      <c r="AW305" s="12" t="s">
        <v>30</v>
      </c>
      <c r="AX305" s="12" t="s">
        <v>73</v>
      </c>
      <c r="AY305" s="154" t="s">
        <v>165</v>
      </c>
    </row>
    <row r="306" spans="2:65" s="12" customFormat="1" ht="22.5" x14ac:dyDescent="0.2">
      <c r="B306" s="153"/>
      <c r="D306" s="149" t="s">
        <v>176</v>
      </c>
      <c r="E306" s="154" t="s">
        <v>1</v>
      </c>
      <c r="F306" s="155" t="s">
        <v>2272</v>
      </c>
      <c r="H306" s="156">
        <v>32.4</v>
      </c>
      <c r="I306" s="157"/>
      <c r="L306" s="153"/>
      <c r="M306" s="158"/>
      <c r="T306" s="159"/>
      <c r="AT306" s="154" t="s">
        <v>176</v>
      </c>
      <c r="AU306" s="154" t="s">
        <v>83</v>
      </c>
      <c r="AV306" s="12" t="s">
        <v>83</v>
      </c>
      <c r="AW306" s="12" t="s">
        <v>30</v>
      </c>
      <c r="AX306" s="12" t="s">
        <v>73</v>
      </c>
      <c r="AY306" s="154" t="s">
        <v>165</v>
      </c>
    </row>
    <row r="307" spans="2:65" s="13" customFormat="1" x14ac:dyDescent="0.2">
      <c r="B307" s="160"/>
      <c r="D307" s="149" t="s">
        <v>176</v>
      </c>
      <c r="E307" s="161" t="s">
        <v>1</v>
      </c>
      <c r="F307" s="162" t="s">
        <v>189</v>
      </c>
      <c r="H307" s="163">
        <v>133.47499999999999</v>
      </c>
      <c r="I307" s="164"/>
      <c r="L307" s="160"/>
      <c r="M307" s="165"/>
      <c r="T307" s="166"/>
      <c r="AT307" s="161" t="s">
        <v>176</v>
      </c>
      <c r="AU307" s="161" t="s">
        <v>83</v>
      </c>
      <c r="AV307" s="13" t="s">
        <v>172</v>
      </c>
      <c r="AW307" s="13" t="s">
        <v>30</v>
      </c>
      <c r="AX307" s="13" t="s">
        <v>81</v>
      </c>
      <c r="AY307" s="161" t="s">
        <v>165</v>
      </c>
    </row>
    <row r="308" spans="2:65" s="1" customFormat="1" ht="24.2" customHeight="1" x14ac:dyDescent="0.2">
      <c r="B308" s="32"/>
      <c r="C308" s="136" t="s">
        <v>424</v>
      </c>
      <c r="D308" s="136" t="s">
        <v>167</v>
      </c>
      <c r="E308" s="137" t="s">
        <v>2273</v>
      </c>
      <c r="F308" s="138" t="s">
        <v>2274</v>
      </c>
      <c r="G308" s="139" t="s">
        <v>170</v>
      </c>
      <c r="H308" s="140">
        <v>54</v>
      </c>
      <c r="I308" s="141"/>
      <c r="J308" s="142">
        <f>ROUND(I308*H308,2)</f>
        <v>0</v>
      </c>
      <c r="K308" s="138" t="s">
        <v>1254</v>
      </c>
      <c r="L308" s="32"/>
      <c r="M308" s="143" t="s">
        <v>1</v>
      </c>
      <c r="N308" s="144" t="s">
        <v>38</v>
      </c>
      <c r="P308" s="145">
        <f>O308*H308</f>
        <v>0</v>
      </c>
      <c r="Q308" s="145">
        <v>2.21</v>
      </c>
      <c r="R308" s="145">
        <f>Q308*H308</f>
        <v>119.34</v>
      </c>
      <c r="S308" s="145">
        <v>0</v>
      </c>
      <c r="T308" s="146">
        <f>S308*H308</f>
        <v>0</v>
      </c>
      <c r="AR308" s="147" t="s">
        <v>172</v>
      </c>
      <c r="AT308" s="147" t="s">
        <v>167</v>
      </c>
      <c r="AU308" s="147" t="s">
        <v>83</v>
      </c>
      <c r="AY308" s="17" t="s">
        <v>165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81</v>
      </c>
      <c r="BK308" s="148">
        <f>ROUND(I308*H308,2)</f>
        <v>0</v>
      </c>
      <c r="BL308" s="17" t="s">
        <v>172</v>
      </c>
      <c r="BM308" s="147" t="s">
        <v>2275</v>
      </c>
    </row>
    <row r="309" spans="2:65" s="1" customFormat="1" ht="29.25" x14ac:dyDescent="0.2">
      <c r="B309" s="32"/>
      <c r="D309" s="149" t="s">
        <v>174</v>
      </c>
      <c r="F309" s="150" t="s">
        <v>2276</v>
      </c>
      <c r="I309" s="151"/>
      <c r="L309" s="32"/>
      <c r="M309" s="152"/>
      <c r="T309" s="56"/>
      <c r="AT309" s="17" t="s">
        <v>174</v>
      </c>
      <c r="AU309" s="17" t="s">
        <v>83</v>
      </c>
    </row>
    <row r="310" spans="2:65" s="12" customFormat="1" x14ac:dyDescent="0.2">
      <c r="B310" s="153"/>
      <c r="D310" s="149" t="s">
        <v>176</v>
      </c>
      <c r="E310" s="154" t="s">
        <v>1</v>
      </c>
      <c r="F310" s="155" t="s">
        <v>2277</v>
      </c>
      <c r="H310" s="156">
        <v>54</v>
      </c>
      <c r="I310" s="157"/>
      <c r="L310" s="153"/>
      <c r="M310" s="158"/>
      <c r="T310" s="159"/>
      <c r="AT310" s="154" t="s">
        <v>176</v>
      </c>
      <c r="AU310" s="154" t="s">
        <v>83</v>
      </c>
      <c r="AV310" s="12" t="s">
        <v>83</v>
      </c>
      <c r="AW310" s="12" t="s">
        <v>30</v>
      </c>
      <c r="AX310" s="12" t="s">
        <v>73</v>
      </c>
      <c r="AY310" s="154" t="s">
        <v>165</v>
      </c>
    </row>
    <row r="311" spans="2:65" s="13" customFormat="1" x14ac:dyDescent="0.2">
      <c r="B311" s="160"/>
      <c r="D311" s="149" t="s">
        <v>176</v>
      </c>
      <c r="E311" s="161" t="s">
        <v>1</v>
      </c>
      <c r="F311" s="162" t="s">
        <v>189</v>
      </c>
      <c r="H311" s="163">
        <v>54</v>
      </c>
      <c r="I311" s="164"/>
      <c r="L311" s="160"/>
      <c r="M311" s="165"/>
      <c r="T311" s="166"/>
      <c r="AT311" s="161" t="s">
        <v>176</v>
      </c>
      <c r="AU311" s="161" t="s">
        <v>83</v>
      </c>
      <c r="AV311" s="13" t="s">
        <v>172</v>
      </c>
      <c r="AW311" s="13" t="s">
        <v>30</v>
      </c>
      <c r="AX311" s="13" t="s">
        <v>81</v>
      </c>
      <c r="AY311" s="161" t="s">
        <v>165</v>
      </c>
    </row>
    <row r="312" spans="2:65" s="1" customFormat="1" ht="33" customHeight="1" x14ac:dyDescent="0.2">
      <c r="B312" s="32"/>
      <c r="C312" s="136" t="s">
        <v>430</v>
      </c>
      <c r="D312" s="136" t="s">
        <v>167</v>
      </c>
      <c r="E312" s="137" t="s">
        <v>2278</v>
      </c>
      <c r="F312" s="138" t="s">
        <v>2279</v>
      </c>
      <c r="G312" s="139" t="s">
        <v>192</v>
      </c>
      <c r="H312" s="140">
        <v>284.58</v>
      </c>
      <c r="I312" s="141"/>
      <c r="J312" s="142">
        <f>ROUND(I312*H312,2)</f>
        <v>0</v>
      </c>
      <c r="K312" s="138" t="s">
        <v>1254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1.0311999999999999</v>
      </c>
      <c r="R312" s="145">
        <f>Q312*H312</f>
        <v>293.45889599999998</v>
      </c>
      <c r="S312" s="145">
        <v>0</v>
      </c>
      <c r="T312" s="146">
        <f>S312*H312</f>
        <v>0</v>
      </c>
      <c r="AR312" s="147" t="s">
        <v>172</v>
      </c>
      <c r="AT312" s="147" t="s">
        <v>167</v>
      </c>
      <c r="AU312" s="147" t="s">
        <v>83</v>
      </c>
      <c r="AY312" s="17" t="s">
        <v>165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81</v>
      </c>
      <c r="BK312" s="148">
        <f>ROUND(I312*H312,2)</f>
        <v>0</v>
      </c>
      <c r="BL312" s="17" t="s">
        <v>172</v>
      </c>
      <c r="BM312" s="147" t="s">
        <v>2280</v>
      </c>
    </row>
    <row r="313" spans="2:65" s="1" customFormat="1" ht="29.25" x14ac:dyDescent="0.2">
      <c r="B313" s="32"/>
      <c r="D313" s="149" t="s">
        <v>174</v>
      </c>
      <c r="F313" s="150" t="s">
        <v>2281</v>
      </c>
      <c r="I313" s="151"/>
      <c r="L313" s="32"/>
      <c r="M313" s="152"/>
      <c r="T313" s="56"/>
      <c r="AT313" s="17" t="s">
        <v>174</v>
      </c>
      <c r="AU313" s="17" t="s">
        <v>83</v>
      </c>
    </row>
    <row r="314" spans="2:65" s="12" customFormat="1" x14ac:dyDescent="0.2">
      <c r="B314" s="153"/>
      <c r="D314" s="149" t="s">
        <v>176</v>
      </c>
      <c r="E314" s="154" t="s">
        <v>1</v>
      </c>
      <c r="F314" s="155" t="s">
        <v>2282</v>
      </c>
      <c r="H314" s="156">
        <v>57.2</v>
      </c>
      <c r="I314" s="157"/>
      <c r="L314" s="153"/>
      <c r="M314" s="158"/>
      <c r="T314" s="159"/>
      <c r="AT314" s="154" t="s">
        <v>176</v>
      </c>
      <c r="AU314" s="154" t="s">
        <v>83</v>
      </c>
      <c r="AV314" s="12" t="s">
        <v>83</v>
      </c>
      <c r="AW314" s="12" t="s">
        <v>30</v>
      </c>
      <c r="AX314" s="12" t="s">
        <v>73</v>
      </c>
      <c r="AY314" s="154" t="s">
        <v>165</v>
      </c>
    </row>
    <row r="315" spans="2:65" s="12" customFormat="1" x14ac:dyDescent="0.2">
      <c r="B315" s="153"/>
      <c r="D315" s="149" t="s">
        <v>176</v>
      </c>
      <c r="E315" s="154" t="s">
        <v>1</v>
      </c>
      <c r="F315" s="155" t="s">
        <v>2283</v>
      </c>
      <c r="H315" s="156">
        <v>18.48</v>
      </c>
      <c r="I315" s="157"/>
      <c r="L315" s="153"/>
      <c r="M315" s="158"/>
      <c r="T315" s="159"/>
      <c r="AT315" s="154" t="s">
        <v>176</v>
      </c>
      <c r="AU315" s="154" t="s">
        <v>83</v>
      </c>
      <c r="AV315" s="12" t="s">
        <v>83</v>
      </c>
      <c r="AW315" s="12" t="s">
        <v>30</v>
      </c>
      <c r="AX315" s="12" t="s">
        <v>73</v>
      </c>
      <c r="AY315" s="154" t="s">
        <v>165</v>
      </c>
    </row>
    <row r="316" spans="2:65" s="12" customFormat="1" x14ac:dyDescent="0.2">
      <c r="B316" s="153"/>
      <c r="D316" s="149" t="s">
        <v>176</v>
      </c>
      <c r="E316" s="154" t="s">
        <v>1</v>
      </c>
      <c r="F316" s="155" t="s">
        <v>2284</v>
      </c>
      <c r="H316" s="156">
        <v>71.5</v>
      </c>
      <c r="I316" s="157"/>
      <c r="L316" s="153"/>
      <c r="M316" s="158"/>
      <c r="T316" s="159"/>
      <c r="AT316" s="154" t="s">
        <v>176</v>
      </c>
      <c r="AU316" s="154" t="s">
        <v>83</v>
      </c>
      <c r="AV316" s="12" t="s">
        <v>83</v>
      </c>
      <c r="AW316" s="12" t="s">
        <v>30</v>
      </c>
      <c r="AX316" s="12" t="s">
        <v>73</v>
      </c>
      <c r="AY316" s="154" t="s">
        <v>165</v>
      </c>
    </row>
    <row r="317" spans="2:65" s="12" customFormat="1" x14ac:dyDescent="0.2">
      <c r="B317" s="153"/>
      <c r="D317" s="149" t="s">
        <v>176</v>
      </c>
      <c r="E317" s="154" t="s">
        <v>1</v>
      </c>
      <c r="F317" s="155" t="s">
        <v>2285</v>
      </c>
      <c r="H317" s="156">
        <v>45</v>
      </c>
      <c r="I317" s="157"/>
      <c r="L317" s="153"/>
      <c r="M317" s="158"/>
      <c r="T317" s="159"/>
      <c r="AT317" s="154" t="s">
        <v>176</v>
      </c>
      <c r="AU317" s="154" t="s">
        <v>83</v>
      </c>
      <c r="AV317" s="12" t="s">
        <v>83</v>
      </c>
      <c r="AW317" s="12" t="s">
        <v>30</v>
      </c>
      <c r="AX317" s="12" t="s">
        <v>73</v>
      </c>
      <c r="AY317" s="154" t="s">
        <v>165</v>
      </c>
    </row>
    <row r="318" spans="2:65" s="12" customFormat="1" x14ac:dyDescent="0.2">
      <c r="B318" s="153"/>
      <c r="D318" s="149" t="s">
        <v>176</v>
      </c>
      <c r="E318" s="154" t="s">
        <v>1</v>
      </c>
      <c r="F318" s="155" t="s">
        <v>2286</v>
      </c>
      <c r="H318" s="156">
        <v>4.2</v>
      </c>
      <c r="I318" s="157"/>
      <c r="L318" s="153"/>
      <c r="M318" s="158"/>
      <c r="T318" s="159"/>
      <c r="AT318" s="154" t="s">
        <v>176</v>
      </c>
      <c r="AU318" s="154" t="s">
        <v>83</v>
      </c>
      <c r="AV318" s="12" t="s">
        <v>83</v>
      </c>
      <c r="AW318" s="12" t="s">
        <v>30</v>
      </c>
      <c r="AX318" s="12" t="s">
        <v>73</v>
      </c>
      <c r="AY318" s="154" t="s">
        <v>165</v>
      </c>
    </row>
    <row r="319" spans="2:65" s="12" customFormat="1" x14ac:dyDescent="0.2">
      <c r="B319" s="153"/>
      <c r="D319" s="149" t="s">
        <v>176</v>
      </c>
      <c r="E319" s="154" t="s">
        <v>1</v>
      </c>
      <c r="F319" s="155" t="s">
        <v>2287</v>
      </c>
      <c r="H319" s="156">
        <v>84</v>
      </c>
      <c r="I319" s="157"/>
      <c r="L319" s="153"/>
      <c r="M319" s="158"/>
      <c r="T319" s="159"/>
      <c r="AT319" s="154" t="s">
        <v>176</v>
      </c>
      <c r="AU319" s="154" t="s">
        <v>83</v>
      </c>
      <c r="AV319" s="12" t="s">
        <v>83</v>
      </c>
      <c r="AW319" s="12" t="s">
        <v>30</v>
      </c>
      <c r="AX319" s="12" t="s">
        <v>73</v>
      </c>
      <c r="AY319" s="154" t="s">
        <v>165</v>
      </c>
    </row>
    <row r="320" spans="2:65" s="12" customFormat="1" x14ac:dyDescent="0.2">
      <c r="B320" s="153"/>
      <c r="D320" s="149" t="s">
        <v>176</v>
      </c>
      <c r="E320" s="154" t="s">
        <v>1</v>
      </c>
      <c r="F320" s="155" t="s">
        <v>2288</v>
      </c>
      <c r="H320" s="156">
        <v>4.2</v>
      </c>
      <c r="I320" s="157"/>
      <c r="L320" s="153"/>
      <c r="M320" s="158"/>
      <c r="T320" s="159"/>
      <c r="AT320" s="154" t="s">
        <v>176</v>
      </c>
      <c r="AU320" s="154" t="s">
        <v>83</v>
      </c>
      <c r="AV320" s="12" t="s">
        <v>83</v>
      </c>
      <c r="AW320" s="12" t="s">
        <v>30</v>
      </c>
      <c r="AX320" s="12" t="s">
        <v>73</v>
      </c>
      <c r="AY320" s="154" t="s">
        <v>165</v>
      </c>
    </row>
    <row r="321" spans="2:65" s="13" customFormat="1" x14ac:dyDescent="0.2">
      <c r="B321" s="160"/>
      <c r="D321" s="149" t="s">
        <v>176</v>
      </c>
      <c r="E321" s="161" t="s">
        <v>1</v>
      </c>
      <c r="F321" s="162" t="s">
        <v>189</v>
      </c>
      <c r="H321" s="163">
        <v>284.58</v>
      </c>
      <c r="I321" s="164"/>
      <c r="L321" s="160"/>
      <c r="M321" s="165"/>
      <c r="T321" s="166"/>
      <c r="AT321" s="161" t="s">
        <v>176</v>
      </c>
      <c r="AU321" s="161" t="s">
        <v>83</v>
      </c>
      <c r="AV321" s="13" t="s">
        <v>172</v>
      </c>
      <c r="AW321" s="13" t="s">
        <v>30</v>
      </c>
      <c r="AX321" s="13" t="s">
        <v>81</v>
      </c>
      <c r="AY321" s="161" t="s">
        <v>165</v>
      </c>
    </row>
    <row r="322" spans="2:65" s="11" customFormat="1" ht="22.9" customHeight="1" x14ac:dyDescent="0.2">
      <c r="B322" s="124"/>
      <c r="D322" s="125" t="s">
        <v>72</v>
      </c>
      <c r="E322" s="134" t="s">
        <v>196</v>
      </c>
      <c r="F322" s="134" t="s">
        <v>220</v>
      </c>
      <c r="I322" s="127"/>
      <c r="J322" s="135">
        <f>BK322</f>
        <v>0</v>
      </c>
      <c r="L322" s="124"/>
      <c r="M322" s="129"/>
      <c r="P322" s="130">
        <f>SUM(P323:P329)</f>
        <v>0</v>
      </c>
      <c r="R322" s="130">
        <f>SUM(R323:R329)</f>
        <v>154.96250000000001</v>
      </c>
      <c r="T322" s="131">
        <f>SUM(T323:T329)</f>
        <v>0</v>
      </c>
      <c r="AR322" s="125" t="s">
        <v>81</v>
      </c>
      <c r="AT322" s="132" t="s">
        <v>72</v>
      </c>
      <c r="AU322" s="132" t="s">
        <v>81</v>
      </c>
      <c r="AY322" s="125" t="s">
        <v>165</v>
      </c>
      <c r="BK322" s="133">
        <f>SUM(BK323:BK329)</f>
        <v>0</v>
      </c>
    </row>
    <row r="323" spans="2:65" s="1" customFormat="1" ht="24.2" customHeight="1" x14ac:dyDescent="0.2">
      <c r="B323" s="32"/>
      <c r="C323" s="136" t="s">
        <v>436</v>
      </c>
      <c r="D323" s="136" t="s">
        <v>167</v>
      </c>
      <c r="E323" s="137" t="s">
        <v>2289</v>
      </c>
      <c r="F323" s="138" t="s">
        <v>2290</v>
      </c>
      <c r="G323" s="139" t="s">
        <v>192</v>
      </c>
      <c r="H323" s="140">
        <v>35</v>
      </c>
      <c r="I323" s="141"/>
      <c r="J323" s="142">
        <f>ROUND(I323*H323,2)</f>
        <v>0</v>
      </c>
      <c r="K323" s="138" t="s">
        <v>1254</v>
      </c>
      <c r="L323" s="32"/>
      <c r="M323" s="143" t="s">
        <v>1</v>
      </c>
      <c r="N323" s="144" t="s">
        <v>38</v>
      </c>
      <c r="P323" s="145">
        <f>O323*H323</f>
        <v>0</v>
      </c>
      <c r="Q323" s="145">
        <v>0.69</v>
      </c>
      <c r="R323" s="145">
        <f>Q323*H323</f>
        <v>24.15</v>
      </c>
      <c r="S323" s="145">
        <v>0</v>
      </c>
      <c r="T323" s="146">
        <f>S323*H323</f>
        <v>0</v>
      </c>
      <c r="AR323" s="147" t="s">
        <v>172</v>
      </c>
      <c r="AT323" s="147" t="s">
        <v>167</v>
      </c>
      <c r="AU323" s="147" t="s">
        <v>83</v>
      </c>
      <c r="AY323" s="17" t="s">
        <v>165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7" t="s">
        <v>81</v>
      </c>
      <c r="BK323" s="148">
        <f>ROUND(I323*H323,2)</f>
        <v>0</v>
      </c>
      <c r="BL323" s="17" t="s">
        <v>172</v>
      </c>
      <c r="BM323" s="147" t="s">
        <v>2291</v>
      </c>
    </row>
    <row r="324" spans="2:65" s="1" customFormat="1" ht="19.5" x14ac:dyDescent="0.2">
      <c r="B324" s="32"/>
      <c r="D324" s="149" t="s">
        <v>174</v>
      </c>
      <c r="F324" s="150" t="s">
        <v>2292</v>
      </c>
      <c r="I324" s="151"/>
      <c r="L324" s="32"/>
      <c r="M324" s="152"/>
      <c r="T324" s="56"/>
      <c r="AT324" s="17" t="s">
        <v>174</v>
      </c>
      <c r="AU324" s="17" t="s">
        <v>83</v>
      </c>
    </row>
    <row r="325" spans="2:65" s="12" customFormat="1" ht="22.5" x14ac:dyDescent="0.2">
      <c r="B325" s="153"/>
      <c r="D325" s="149" t="s">
        <v>176</v>
      </c>
      <c r="E325" s="154" t="s">
        <v>1</v>
      </c>
      <c r="F325" s="155" t="s">
        <v>2293</v>
      </c>
      <c r="H325" s="156">
        <v>35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81</v>
      </c>
      <c r="AY325" s="154" t="s">
        <v>165</v>
      </c>
    </row>
    <row r="326" spans="2:65" s="1" customFormat="1" ht="24.2" customHeight="1" x14ac:dyDescent="0.2">
      <c r="B326" s="32"/>
      <c r="C326" s="136" t="s">
        <v>441</v>
      </c>
      <c r="D326" s="136" t="s">
        <v>167</v>
      </c>
      <c r="E326" s="137" t="s">
        <v>2294</v>
      </c>
      <c r="F326" s="138" t="s">
        <v>2295</v>
      </c>
      <c r="G326" s="139" t="s">
        <v>192</v>
      </c>
      <c r="H326" s="140">
        <v>227.5</v>
      </c>
      <c r="I326" s="141"/>
      <c r="J326" s="142">
        <f>ROUND(I326*H326,2)</f>
        <v>0</v>
      </c>
      <c r="K326" s="138" t="s">
        <v>1254</v>
      </c>
      <c r="L326" s="32"/>
      <c r="M326" s="143" t="s">
        <v>1</v>
      </c>
      <c r="N326" s="144" t="s">
        <v>38</v>
      </c>
      <c r="P326" s="145">
        <f>O326*H326</f>
        <v>0</v>
      </c>
      <c r="Q326" s="145">
        <v>0.57499999999999996</v>
      </c>
      <c r="R326" s="145">
        <f>Q326*H326</f>
        <v>130.8125</v>
      </c>
      <c r="S326" s="145">
        <v>0</v>
      </c>
      <c r="T326" s="146">
        <f>S326*H326</f>
        <v>0</v>
      </c>
      <c r="AR326" s="147" t="s">
        <v>172</v>
      </c>
      <c r="AT326" s="147" t="s">
        <v>167</v>
      </c>
      <c r="AU326" s="147" t="s">
        <v>83</v>
      </c>
      <c r="AY326" s="17" t="s">
        <v>165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81</v>
      </c>
      <c r="BK326" s="148">
        <f>ROUND(I326*H326,2)</f>
        <v>0</v>
      </c>
      <c r="BL326" s="17" t="s">
        <v>172</v>
      </c>
      <c r="BM326" s="147" t="s">
        <v>2296</v>
      </c>
    </row>
    <row r="327" spans="2:65" s="1" customFormat="1" ht="19.5" x14ac:dyDescent="0.2">
      <c r="B327" s="32"/>
      <c r="D327" s="149" t="s">
        <v>174</v>
      </c>
      <c r="F327" s="150" t="s">
        <v>2297</v>
      </c>
      <c r="I327" s="151"/>
      <c r="L327" s="32"/>
      <c r="M327" s="152"/>
      <c r="T327" s="56"/>
      <c r="AT327" s="17" t="s">
        <v>174</v>
      </c>
      <c r="AU327" s="17" t="s">
        <v>83</v>
      </c>
    </row>
    <row r="328" spans="2:65" s="12" customFormat="1" x14ac:dyDescent="0.2">
      <c r="B328" s="153"/>
      <c r="D328" s="149" t="s">
        <v>176</v>
      </c>
      <c r="E328" s="154" t="s">
        <v>1</v>
      </c>
      <c r="F328" s="155" t="s">
        <v>2298</v>
      </c>
      <c r="H328" s="156">
        <v>227.5</v>
      </c>
      <c r="I328" s="157"/>
      <c r="L328" s="153"/>
      <c r="M328" s="158"/>
      <c r="T328" s="159"/>
      <c r="AT328" s="154" t="s">
        <v>176</v>
      </c>
      <c r="AU328" s="154" t="s">
        <v>83</v>
      </c>
      <c r="AV328" s="12" t="s">
        <v>83</v>
      </c>
      <c r="AW328" s="12" t="s">
        <v>30</v>
      </c>
      <c r="AX328" s="12" t="s">
        <v>73</v>
      </c>
      <c r="AY328" s="154" t="s">
        <v>165</v>
      </c>
    </row>
    <row r="329" spans="2:65" s="13" customFormat="1" x14ac:dyDescent="0.2">
      <c r="B329" s="160"/>
      <c r="D329" s="149" t="s">
        <v>176</v>
      </c>
      <c r="E329" s="161" t="s">
        <v>1</v>
      </c>
      <c r="F329" s="162" t="s">
        <v>189</v>
      </c>
      <c r="H329" s="163">
        <v>227.5</v>
      </c>
      <c r="I329" s="164"/>
      <c r="L329" s="160"/>
      <c r="M329" s="165"/>
      <c r="T329" s="166"/>
      <c r="AT329" s="161" t="s">
        <v>176</v>
      </c>
      <c r="AU329" s="161" t="s">
        <v>83</v>
      </c>
      <c r="AV329" s="13" t="s">
        <v>172</v>
      </c>
      <c r="AW329" s="13" t="s">
        <v>30</v>
      </c>
      <c r="AX329" s="13" t="s">
        <v>81</v>
      </c>
      <c r="AY329" s="161" t="s">
        <v>165</v>
      </c>
    </row>
    <row r="330" spans="2:65" s="11" customFormat="1" ht="22.9" customHeight="1" x14ac:dyDescent="0.2">
      <c r="B330" s="124"/>
      <c r="D330" s="125" t="s">
        <v>72</v>
      </c>
      <c r="E330" s="134" t="s">
        <v>200</v>
      </c>
      <c r="F330" s="134" t="s">
        <v>1467</v>
      </c>
      <c r="I330" s="127"/>
      <c r="J330" s="135">
        <f>BK330</f>
        <v>0</v>
      </c>
      <c r="L330" s="124"/>
      <c r="M330" s="129"/>
      <c r="P330" s="130">
        <f>SUM(P331:P334)</f>
        <v>0</v>
      </c>
      <c r="R330" s="130">
        <f>SUM(R331:R334)</f>
        <v>1.6740000000000002</v>
      </c>
      <c r="T330" s="131">
        <f>SUM(T331:T334)</f>
        <v>1.875</v>
      </c>
      <c r="AR330" s="125" t="s">
        <v>81</v>
      </c>
      <c r="AT330" s="132" t="s">
        <v>72</v>
      </c>
      <c r="AU330" s="132" t="s">
        <v>81</v>
      </c>
      <c r="AY330" s="125" t="s">
        <v>165</v>
      </c>
      <c r="BK330" s="133">
        <f>SUM(BK331:BK334)</f>
        <v>0</v>
      </c>
    </row>
    <row r="331" spans="2:65" s="1" customFormat="1" ht="33" customHeight="1" x14ac:dyDescent="0.2">
      <c r="B331" s="32"/>
      <c r="C331" s="136" t="s">
        <v>445</v>
      </c>
      <c r="D331" s="136" t="s">
        <v>167</v>
      </c>
      <c r="E331" s="137" t="s">
        <v>1468</v>
      </c>
      <c r="F331" s="138" t="s">
        <v>1469</v>
      </c>
      <c r="G331" s="139" t="s">
        <v>192</v>
      </c>
      <c r="H331" s="140">
        <v>25</v>
      </c>
      <c r="I331" s="141"/>
      <c r="J331" s="142">
        <f>ROUND(I331*H331,2)</f>
        <v>0</v>
      </c>
      <c r="K331" s="138" t="s">
        <v>1254</v>
      </c>
      <c r="L331" s="32"/>
      <c r="M331" s="143" t="s">
        <v>1</v>
      </c>
      <c r="N331" s="144" t="s">
        <v>38</v>
      </c>
      <c r="P331" s="145">
        <f>O331*H331</f>
        <v>0</v>
      </c>
      <c r="Q331" s="145">
        <v>6.6960000000000006E-2</v>
      </c>
      <c r="R331" s="145">
        <f>Q331*H331</f>
        <v>1.6740000000000002</v>
      </c>
      <c r="S331" s="145">
        <v>7.4999999999999997E-2</v>
      </c>
      <c r="T331" s="146">
        <f>S331*H331</f>
        <v>1.875</v>
      </c>
      <c r="AR331" s="147" t="s">
        <v>172</v>
      </c>
      <c r="AT331" s="147" t="s">
        <v>167</v>
      </c>
      <c r="AU331" s="147" t="s">
        <v>83</v>
      </c>
      <c r="AY331" s="17" t="s">
        <v>165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81</v>
      </c>
      <c r="BK331" s="148">
        <f>ROUND(I331*H331,2)</f>
        <v>0</v>
      </c>
      <c r="BL331" s="17" t="s">
        <v>172</v>
      </c>
      <c r="BM331" s="147" t="s">
        <v>2299</v>
      </c>
    </row>
    <row r="332" spans="2:65" s="1" customFormat="1" ht="29.25" x14ac:dyDescent="0.2">
      <c r="B332" s="32"/>
      <c r="D332" s="149" t="s">
        <v>174</v>
      </c>
      <c r="F332" s="150" t="s">
        <v>1471</v>
      </c>
      <c r="I332" s="151"/>
      <c r="L332" s="32"/>
      <c r="M332" s="152"/>
      <c r="T332" s="56"/>
      <c r="AT332" s="17" t="s">
        <v>174</v>
      </c>
      <c r="AU332" s="17" t="s">
        <v>83</v>
      </c>
    </row>
    <row r="333" spans="2:65" s="15" customFormat="1" x14ac:dyDescent="0.2">
      <c r="B333" s="184"/>
      <c r="D333" s="149" t="s">
        <v>176</v>
      </c>
      <c r="E333" s="185" t="s">
        <v>1</v>
      </c>
      <c r="F333" s="186" t="s">
        <v>1472</v>
      </c>
      <c r="H333" s="185" t="s">
        <v>1</v>
      </c>
      <c r="I333" s="187"/>
      <c r="L333" s="184"/>
      <c r="M333" s="188"/>
      <c r="T333" s="189"/>
      <c r="AT333" s="185" t="s">
        <v>176</v>
      </c>
      <c r="AU333" s="185" t="s">
        <v>83</v>
      </c>
      <c r="AV333" s="15" t="s">
        <v>81</v>
      </c>
      <c r="AW333" s="15" t="s">
        <v>30</v>
      </c>
      <c r="AX333" s="15" t="s">
        <v>73</v>
      </c>
      <c r="AY333" s="185" t="s">
        <v>165</v>
      </c>
    </row>
    <row r="334" spans="2:65" s="12" customFormat="1" x14ac:dyDescent="0.2">
      <c r="B334" s="153"/>
      <c r="D334" s="149" t="s">
        <v>176</v>
      </c>
      <c r="E334" s="154" t="s">
        <v>1</v>
      </c>
      <c r="F334" s="155" t="s">
        <v>323</v>
      </c>
      <c r="H334" s="156">
        <v>25</v>
      </c>
      <c r="I334" s="157"/>
      <c r="L334" s="153"/>
      <c r="M334" s="158"/>
      <c r="T334" s="159"/>
      <c r="AT334" s="154" t="s">
        <v>176</v>
      </c>
      <c r="AU334" s="154" t="s">
        <v>83</v>
      </c>
      <c r="AV334" s="12" t="s">
        <v>83</v>
      </c>
      <c r="AW334" s="12" t="s">
        <v>30</v>
      </c>
      <c r="AX334" s="12" t="s">
        <v>81</v>
      </c>
      <c r="AY334" s="154" t="s">
        <v>165</v>
      </c>
    </row>
    <row r="335" spans="2:65" s="11" customFormat="1" ht="22.9" customHeight="1" x14ac:dyDescent="0.2">
      <c r="B335" s="124"/>
      <c r="D335" s="125" t="s">
        <v>72</v>
      </c>
      <c r="E335" s="134" t="s">
        <v>209</v>
      </c>
      <c r="F335" s="134" t="s">
        <v>2300</v>
      </c>
      <c r="I335" s="127"/>
      <c r="J335" s="135">
        <f>BK335</f>
        <v>0</v>
      </c>
      <c r="L335" s="124"/>
      <c r="M335" s="129"/>
      <c r="P335" s="130">
        <f>SUM(P336:P347)</f>
        <v>0</v>
      </c>
      <c r="R335" s="130">
        <f>SUM(R336:R347)</f>
        <v>25.999989800000002</v>
      </c>
      <c r="T335" s="131">
        <f>SUM(T336:T347)</f>
        <v>0</v>
      </c>
      <c r="AR335" s="125" t="s">
        <v>81</v>
      </c>
      <c r="AT335" s="132" t="s">
        <v>72</v>
      </c>
      <c r="AU335" s="132" t="s">
        <v>81</v>
      </c>
      <c r="AY335" s="125" t="s">
        <v>165</v>
      </c>
      <c r="BK335" s="133">
        <f>SUM(BK336:BK347)</f>
        <v>0</v>
      </c>
    </row>
    <row r="336" spans="2:65" s="1" customFormat="1" ht="37.9" customHeight="1" x14ac:dyDescent="0.2">
      <c r="B336" s="32"/>
      <c r="C336" s="136" t="s">
        <v>449</v>
      </c>
      <c r="D336" s="136" t="s">
        <v>167</v>
      </c>
      <c r="E336" s="137" t="s">
        <v>2301</v>
      </c>
      <c r="F336" s="138" t="s">
        <v>2302</v>
      </c>
      <c r="G336" s="139" t="s">
        <v>303</v>
      </c>
      <c r="H336" s="140">
        <v>5</v>
      </c>
      <c r="I336" s="141"/>
      <c r="J336" s="142">
        <f>ROUND(I336*H336,2)</f>
        <v>0</v>
      </c>
      <c r="K336" s="138" t="s">
        <v>1254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3.9899999999999996E-3</v>
      </c>
      <c r="R336" s="145">
        <f>Q336*H336</f>
        <v>1.9949999999999999E-2</v>
      </c>
      <c r="S336" s="145">
        <v>0</v>
      </c>
      <c r="T336" s="146">
        <f>S336*H336</f>
        <v>0</v>
      </c>
      <c r="AR336" s="147" t="s">
        <v>172</v>
      </c>
      <c r="AT336" s="147" t="s">
        <v>167</v>
      </c>
      <c r="AU336" s="147" t="s">
        <v>83</v>
      </c>
      <c r="AY336" s="17" t="s">
        <v>165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172</v>
      </c>
      <c r="BM336" s="147" t="s">
        <v>2303</v>
      </c>
    </row>
    <row r="337" spans="2:65" s="1" customFormat="1" ht="29.25" x14ac:dyDescent="0.2">
      <c r="B337" s="32"/>
      <c r="D337" s="149" t="s">
        <v>174</v>
      </c>
      <c r="F337" s="150" t="s">
        <v>2304</v>
      </c>
      <c r="I337" s="151"/>
      <c r="L337" s="32"/>
      <c r="M337" s="152"/>
      <c r="T337" s="56"/>
      <c r="AT337" s="17" t="s">
        <v>174</v>
      </c>
      <c r="AU337" s="17" t="s">
        <v>83</v>
      </c>
    </row>
    <row r="338" spans="2:65" s="12" customFormat="1" x14ac:dyDescent="0.2">
      <c r="B338" s="153"/>
      <c r="D338" s="149" t="s">
        <v>176</v>
      </c>
      <c r="E338" s="154" t="s">
        <v>1</v>
      </c>
      <c r="F338" s="155" t="s">
        <v>2305</v>
      </c>
      <c r="H338" s="156">
        <v>5</v>
      </c>
      <c r="I338" s="157"/>
      <c r="L338" s="153"/>
      <c r="M338" s="158"/>
      <c r="T338" s="159"/>
      <c r="AT338" s="154" t="s">
        <v>176</v>
      </c>
      <c r="AU338" s="154" t="s">
        <v>83</v>
      </c>
      <c r="AV338" s="12" t="s">
        <v>83</v>
      </c>
      <c r="AW338" s="12" t="s">
        <v>30</v>
      </c>
      <c r="AX338" s="12" t="s">
        <v>81</v>
      </c>
      <c r="AY338" s="154" t="s">
        <v>165</v>
      </c>
    </row>
    <row r="339" spans="2:65" s="1" customFormat="1" ht="16.5" customHeight="1" x14ac:dyDescent="0.2">
      <c r="B339" s="32"/>
      <c r="C339" s="167" t="s">
        <v>456</v>
      </c>
      <c r="D339" s="167" t="s">
        <v>205</v>
      </c>
      <c r="E339" s="168" t="s">
        <v>2306</v>
      </c>
      <c r="F339" s="169" t="s">
        <v>2307</v>
      </c>
      <c r="G339" s="170" t="s">
        <v>303</v>
      </c>
      <c r="H339" s="171">
        <v>5.05</v>
      </c>
      <c r="I339" s="172"/>
      <c r="J339" s="173">
        <f>ROUND(I339*H339,2)</f>
        <v>0</v>
      </c>
      <c r="K339" s="169" t="s">
        <v>1254</v>
      </c>
      <c r="L339" s="174"/>
      <c r="M339" s="175" t="s">
        <v>1</v>
      </c>
      <c r="N339" s="176" t="s">
        <v>38</v>
      </c>
      <c r="P339" s="145">
        <f>O339*H339</f>
        <v>0</v>
      </c>
      <c r="Q339" s="145">
        <v>0.5655</v>
      </c>
      <c r="R339" s="145">
        <f>Q339*H339</f>
        <v>2.855775</v>
      </c>
      <c r="S339" s="145">
        <v>0</v>
      </c>
      <c r="T339" s="146">
        <f>S339*H339</f>
        <v>0</v>
      </c>
      <c r="AR339" s="147" t="s">
        <v>209</v>
      </c>
      <c r="AT339" s="147" t="s">
        <v>205</v>
      </c>
      <c r="AU339" s="147" t="s">
        <v>83</v>
      </c>
      <c r="AY339" s="17" t="s">
        <v>165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81</v>
      </c>
      <c r="BK339" s="148">
        <f>ROUND(I339*H339,2)</f>
        <v>0</v>
      </c>
      <c r="BL339" s="17" t="s">
        <v>172</v>
      </c>
      <c r="BM339" s="147" t="s">
        <v>2308</v>
      </c>
    </row>
    <row r="340" spans="2:65" s="1" customFormat="1" x14ac:dyDescent="0.2">
      <c r="B340" s="32"/>
      <c r="D340" s="149" t="s">
        <v>174</v>
      </c>
      <c r="F340" s="150" t="s">
        <v>2307</v>
      </c>
      <c r="I340" s="151"/>
      <c r="L340" s="32"/>
      <c r="M340" s="152"/>
      <c r="T340" s="56"/>
      <c r="AT340" s="17" t="s">
        <v>174</v>
      </c>
      <c r="AU340" s="17" t="s">
        <v>83</v>
      </c>
    </row>
    <row r="341" spans="2:65" s="12" customFormat="1" x14ac:dyDescent="0.2">
      <c r="B341" s="153"/>
      <c r="D341" s="149" t="s">
        <v>176</v>
      </c>
      <c r="E341" s="154" t="s">
        <v>1</v>
      </c>
      <c r="F341" s="155" t="s">
        <v>2309</v>
      </c>
      <c r="H341" s="156">
        <v>5.05</v>
      </c>
      <c r="I341" s="157"/>
      <c r="L341" s="153"/>
      <c r="M341" s="158"/>
      <c r="T341" s="159"/>
      <c r="AT341" s="154" t="s">
        <v>176</v>
      </c>
      <c r="AU341" s="154" t="s">
        <v>83</v>
      </c>
      <c r="AV341" s="12" t="s">
        <v>83</v>
      </c>
      <c r="AW341" s="12" t="s">
        <v>30</v>
      </c>
      <c r="AX341" s="12" t="s">
        <v>81</v>
      </c>
      <c r="AY341" s="154" t="s">
        <v>165</v>
      </c>
    </row>
    <row r="342" spans="2:65" s="1" customFormat="1" ht="21.75" customHeight="1" x14ac:dyDescent="0.2">
      <c r="B342" s="32"/>
      <c r="C342" s="136" t="s">
        <v>463</v>
      </c>
      <c r="D342" s="136" t="s">
        <v>167</v>
      </c>
      <c r="E342" s="137" t="s">
        <v>2310</v>
      </c>
      <c r="F342" s="138" t="s">
        <v>2311</v>
      </c>
      <c r="G342" s="139" t="s">
        <v>170</v>
      </c>
      <c r="H342" s="140">
        <v>7.3630000000000004</v>
      </c>
      <c r="I342" s="141"/>
      <c r="J342" s="142">
        <f>ROUND(I342*H342,2)</f>
        <v>0</v>
      </c>
      <c r="K342" s="138" t="s">
        <v>1</v>
      </c>
      <c r="L342" s="32"/>
      <c r="M342" s="143" t="s">
        <v>1</v>
      </c>
      <c r="N342" s="144" t="s">
        <v>38</v>
      </c>
      <c r="P342" s="145">
        <f>O342*H342</f>
        <v>0</v>
      </c>
      <c r="Q342" s="145">
        <v>2.8552</v>
      </c>
      <c r="R342" s="145">
        <f>Q342*H342</f>
        <v>21.022837600000003</v>
      </c>
      <c r="S342" s="145">
        <v>0</v>
      </c>
      <c r="T342" s="146">
        <f>S342*H342</f>
        <v>0</v>
      </c>
      <c r="AR342" s="147" t="s">
        <v>172</v>
      </c>
      <c r="AT342" s="147" t="s">
        <v>167</v>
      </c>
      <c r="AU342" s="147" t="s">
        <v>83</v>
      </c>
      <c r="AY342" s="17" t="s">
        <v>165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81</v>
      </c>
      <c r="BK342" s="148">
        <f>ROUND(I342*H342,2)</f>
        <v>0</v>
      </c>
      <c r="BL342" s="17" t="s">
        <v>172</v>
      </c>
      <c r="BM342" s="147" t="s">
        <v>2312</v>
      </c>
    </row>
    <row r="343" spans="2:65" s="1" customFormat="1" x14ac:dyDescent="0.2">
      <c r="B343" s="32"/>
      <c r="D343" s="149" t="s">
        <v>174</v>
      </c>
      <c r="F343" s="150" t="s">
        <v>2311</v>
      </c>
      <c r="I343" s="151"/>
      <c r="L343" s="32"/>
      <c r="M343" s="152"/>
      <c r="T343" s="56"/>
      <c r="AT343" s="17" t="s">
        <v>174</v>
      </c>
      <c r="AU343" s="17" t="s">
        <v>83</v>
      </c>
    </row>
    <row r="344" spans="2:65" s="12" customFormat="1" ht="22.5" x14ac:dyDescent="0.2">
      <c r="B344" s="153"/>
      <c r="D344" s="149" t="s">
        <v>176</v>
      </c>
      <c r="E344" s="154" t="s">
        <v>1</v>
      </c>
      <c r="F344" s="155" t="s">
        <v>2313</v>
      </c>
      <c r="H344" s="156">
        <v>7.3630000000000004</v>
      </c>
      <c r="I344" s="157"/>
      <c r="L344" s="153"/>
      <c r="M344" s="158"/>
      <c r="T344" s="159"/>
      <c r="AT344" s="154" t="s">
        <v>176</v>
      </c>
      <c r="AU344" s="154" t="s">
        <v>83</v>
      </c>
      <c r="AV344" s="12" t="s">
        <v>83</v>
      </c>
      <c r="AW344" s="12" t="s">
        <v>30</v>
      </c>
      <c r="AX344" s="12" t="s">
        <v>81</v>
      </c>
      <c r="AY344" s="154" t="s">
        <v>165</v>
      </c>
    </row>
    <row r="345" spans="2:65" s="1" customFormat="1" ht="16.5" customHeight="1" x14ac:dyDescent="0.2">
      <c r="B345" s="32"/>
      <c r="C345" s="136" t="s">
        <v>468</v>
      </c>
      <c r="D345" s="136" t="s">
        <v>167</v>
      </c>
      <c r="E345" s="137" t="s">
        <v>2314</v>
      </c>
      <c r="F345" s="138" t="s">
        <v>2315</v>
      </c>
      <c r="G345" s="139" t="s">
        <v>238</v>
      </c>
      <c r="H345" s="140">
        <v>0.73599999999999999</v>
      </c>
      <c r="I345" s="141"/>
      <c r="J345" s="142">
        <f>ROUND(I345*H345,2)</f>
        <v>0</v>
      </c>
      <c r="K345" s="138" t="s">
        <v>1</v>
      </c>
      <c r="L345" s="32"/>
      <c r="M345" s="143" t="s">
        <v>1</v>
      </c>
      <c r="N345" s="144" t="s">
        <v>38</v>
      </c>
      <c r="P345" s="145">
        <f>O345*H345</f>
        <v>0</v>
      </c>
      <c r="Q345" s="145">
        <v>2.8552</v>
      </c>
      <c r="R345" s="145">
        <f>Q345*H345</f>
        <v>2.1014271999999998</v>
      </c>
      <c r="S345" s="145">
        <v>0</v>
      </c>
      <c r="T345" s="146">
        <f>S345*H345</f>
        <v>0</v>
      </c>
      <c r="AR345" s="147" t="s">
        <v>172</v>
      </c>
      <c r="AT345" s="147" t="s">
        <v>167</v>
      </c>
      <c r="AU345" s="147" t="s">
        <v>83</v>
      </c>
      <c r="AY345" s="17" t="s">
        <v>165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7" t="s">
        <v>81</v>
      </c>
      <c r="BK345" s="148">
        <f>ROUND(I345*H345,2)</f>
        <v>0</v>
      </c>
      <c r="BL345" s="17" t="s">
        <v>172</v>
      </c>
      <c r="BM345" s="147" t="s">
        <v>2316</v>
      </c>
    </row>
    <row r="346" spans="2:65" s="1" customFormat="1" x14ac:dyDescent="0.2">
      <c r="B346" s="32"/>
      <c r="D346" s="149" t="s">
        <v>174</v>
      </c>
      <c r="F346" s="150" t="s">
        <v>2315</v>
      </c>
      <c r="I346" s="151"/>
      <c r="L346" s="32"/>
      <c r="M346" s="152"/>
      <c r="T346" s="56"/>
      <c r="AT346" s="17" t="s">
        <v>174</v>
      </c>
      <c r="AU346" s="17" t="s">
        <v>83</v>
      </c>
    </row>
    <row r="347" spans="2:65" s="12" customFormat="1" x14ac:dyDescent="0.2">
      <c r="B347" s="153"/>
      <c r="D347" s="149" t="s">
        <v>176</v>
      </c>
      <c r="E347" s="154" t="s">
        <v>1</v>
      </c>
      <c r="F347" s="155" t="s">
        <v>2317</v>
      </c>
      <c r="H347" s="156">
        <v>0.73599999999999999</v>
      </c>
      <c r="I347" s="157"/>
      <c r="L347" s="153"/>
      <c r="M347" s="158"/>
      <c r="T347" s="159"/>
      <c r="AT347" s="154" t="s">
        <v>176</v>
      </c>
      <c r="AU347" s="154" t="s">
        <v>83</v>
      </c>
      <c r="AV347" s="12" t="s">
        <v>83</v>
      </c>
      <c r="AW347" s="12" t="s">
        <v>30</v>
      </c>
      <c r="AX347" s="12" t="s">
        <v>81</v>
      </c>
      <c r="AY347" s="154" t="s">
        <v>165</v>
      </c>
    </row>
    <row r="348" spans="2:65" s="11" customFormat="1" ht="22.9" customHeight="1" x14ac:dyDescent="0.2">
      <c r="B348" s="124"/>
      <c r="D348" s="125" t="s">
        <v>72</v>
      </c>
      <c r="E348" s="134" t="s">
        <v>216</v>
      </c>
      <c r="F348" s="134" t="s">
        <v>429</v>
      </c>
      <c r="I348" s="127"/>
      <c r="J348" s="135">
        <f>BK348</f>
        <v>0</v>
      </c>
      <c r="L348" s="124"/>
      <c r="M348" s="129"/>
      <c r="P348" s="130">
        <f>SUM(P349:P453)</f>
        <v>0</v>
      </c>
      <c r="R348" s="130">
        <f>SUM(R349:R453)</f>
        <v>71.953547829999991</v>
      </c>
      <c r="T348" s="131">
        <f>SUM(T349:T453)</f>
        <v>754.96757000000002</v>
      </c>
      <c r="AR348" s="125" t="s">
        <v>81</v>
      </c>
      <c r="AT348" s="132" t="s">
        <v>72</v>
      </c>
      <c r="AU348" s="132" t="s">
        <v>81</v>
      </c>
      <c r="AY348" s="125" t="s">
        <v>165</v>
      </c>
      <c r="BK348" s="133">
        <f>SUM(BK349:BK453)</f>
        <v>0</v>
      </c>
    </row>
    <row r="349" spans="2:65" s="1" customFormat="1" ht="16.5" customHeight="1" x14ac:dyDescent="0.2">
      <c r="B349" s="32"/>
      <c r="C349" s="136" t="s">
        <v>473</v>
      </c>
      <c r="D349" s="136" t="s">
        <v>167</v>
      </c>
      <c r="E349" s="137" t="s">
        <v>1474</v>
      </c>
      <c r="F349" s="138" t="s">
        <v>1475</v>
      </c>
      <c r="G349" s="139" t="s">
        <v>303</v>
      </c>
      <c r="H349" s="140">
        <v>27.847000000000001</v>
      </c>
      <c r="I349" s="141"/>
      <c r="J349" s="142">
        <f>ROUND(I349*H349,2)</f>
        <v>0</v>
      </c>
      <c r="K349" s="138" t="s">
        <v>1254</v>
      </c>
      <c r="L349" s="32"/>
      <c r="M349" s="143" t="s">
        <v>1</v>
      </c>
      <c r="N349" s="144" t="s">
        <v>38</v>
      </c>
      <c r="P349" s="145">
        <f>O349*H349</f>
        <v>0</v>
      </c>
      <c r="Q349" s="145">
        <v>1.17E-3</v>
      </c>
      <c r="R349" s="145">
        <f>Q349*H349</f>
        <v>3.2580990000000004E-2</v>
      </c>
      <c r="S349" s="145">
        <v>0</v>
      </c>
      <c r="T349" s="146">
        <f>S349*H349</f>
        <v>0</v>
      </c>
      <c r="AR349" s="147" t="s">
        <v>172</v>
      </c>
      <c r="AT349" s="147" t="s">
        <v>167</v>
      </c>
      <c r="AU349" s="147" t="s">
        <v>83</v>
      </c>
      <c r="AY349" s="17" t="s">
        <v>165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7" t="s">
        <v>81</v>
      </c>
      <c r="BK349" s="148">
        <f>ROUND(I349*H349,2)</f>
        <v>0</v>
      </c>
      <c r="BL349" s="17" t="s">
        <v>172</v>
      </c>
      <c r="BM349" s="147" t="s">
        <v>2318</v>
      </c>
    </row>
    <row r="350" spans="2:65" s="1" customFormat="1" x14ac:dyDescent="0.2">
      <c r="B350" s="32"/>
      <c r="D350" s="149" t="s">
        <v>174</v>
      </c>
      <c r="F350" s="150" t="s">
        <v>1477</v>
      </c>
      <c r="I350" s="151"/>
      <c r="L350" s="32"/>
      <c r="M350" s="152"/>
      <c r="T350" s="56"/>
      <c r="AT350" s="17" t="s">
        <v>174</v>
      </c>
      <c r="AU350" s="17" t="s">
        <v>83</v>
      </c>
    </row>
    <row r="351" spans="2:65" s="15" customFormat="1" x14ac:dyDescent="0.2">
      <c r="B351" s="184"/>
      <c r="D351" s="149" t="s">
        <v>176</v>
      </c>
      <c r="E351" s="185" t="s">
        <v>1</v>
      </c>
      <c r="F351" s="186" t="s">
        <v>1478</v>
      </c>
      <c r="H351" s="185" t="s">
        <v>1</v>
      </c>
      <c r="I351" s="187"/>
      <c r="L351" s="184"/>
      <c r="M351" s="188"/>
      <c r="T351" s="189"/>
      <c r="AT351" s="185" t="s">
        <v>176</v>
      </c>
      <c r="AU351" s="185" t="s">
        <v>83</v>
      </c>
      <c r="AV351" s="15" t="s">
        <v>81</v>
      </c>
      <c r="AW351" s="15" t="s">
        <v>30</v>
      </c>
      <c r="AX351" s="15" t="s">
        <v>73</v>
      </c>
      <c r="AY351" s="185" t="s">
        <v>165</v>
      </c>
    </row>
    <row r="352" spans="2:65" s="12" customFormat="1" x14ac:dyDescent="0.2">
      <c r="B352" s="153"/>
      <c r="D352" s="149" t="s">
        <v>176</v>
      </c>
      <c r="E352" s="154" t="s">
        <v>1</v>
      </c>
      <c r="F352" s="155" t="s">
        <v>2319</v>
      </c>
      <c r="H352" s="156">
        <v>10.06</v>
      </c>
      <c r="I352" s="157"/>
      <c r="L352" s="153"/>
      <c r="M352" s="158"/>
      <c r="T352" s="159"/>
      <c r="AT352" s="154" t="s">
        <v>176</v>
      </c>
      <c r="AU352" s="154" t="s">
        <v>83</v>
      </c>
      <c r="AV352" s="12" t="s">
        <v>83</v>
      </c>
      <c r="AW352" s="12" t="s">
        <v>30</v>
      </c>
      <c r="AX352" s="12" t="s">
        <v>73</v>
      </c>
      <c r="AY352" s="154" t="s">
        <v>165</v>
      </c>
    </row>
    <row r="353" spans="2:65" s="12" customFormat="1" x14ac:dyDescent="0.2">
      <c r="B353" s="153"/>
      <c r="D353" s="149" t="s">
        <v>176</v>
      </c>
      <c r="E353" s="154" t="s">
        <v>1</v>
      </c>
      <c r="F353" s="155" t="s">
        <v>2320</v>
      </c>
      <c r="H353" s="156">
        <v>8.0619999999999994</v>
      </c>
      <c r="I353" s="157"/>
      <c r="L353" s="153"/>
      <c r="M353" s="158"/>
      <c r="T353" s="159"/>
      <c r="AT353" s="154" t="s">
        <v>176</v>
      </c>
      <c r="AU353" s="154" t="s">
        <v>83</v>
      </c>
      <c r="AV353" s="12" t="s">
        <v>83</v>
      </c>
      <c r="AW353" s="12" t="s">
        <v>30</v>
      </c>
      <c r="AX353" s="12" t="s">
        <v>73</v>
      </c>
      <c r="AY353" s="154" t="s">
        <v>165</v>
      </c>
    </row>
    <row r="354" spans="2:65" s="12" customFormat="1" x14ac:dyDescent="0.2">
      <c r="B354" s="153"/>
      <c r="D354" s="149" t="s">
        <v>176</v>
      </c>
      <c r="E354" s="154" t="s">
        <v>1</v>
      </c>
      <c r="F354" s="155" t="s">
        <v>2321</v>
      </c>
      <c r="H354" s="156">
        <v>5.0999999999999996</v>
      </c>
      <c r="I354" s="157"/>
      <c r="L354" s="153"/>
      <c r="M354" s="158"/>
      <c r="T354" s="159"/>
      <c r="AT354" s="154" t="s">
        <v>176</v>
      </c>
      <c r="AU354" s="154" t="s">
        <v>83</v>
      </c>
      <c r="AV354" s="12" t="s">
        <v>83</v>
      </c>
      <c r="AW354" s="12" t="s">
        <v>30</v>
      </c>
      <c r="AX354" s="12" t="s">
        <v>73</v>
      </c>
      <c r="AY354" s="154" t="s">
        <v>165</v>
      </c>
    </row>
    <row r="355" spans="2:65" s="12" customFormat="1" x14ac:dyDescent="0.2">
      <c r="B355" s="153"/>
      <c r="D355" s="149" t="s">
        <v>176</v>
      </c>
      <c r="E355" s="154" t="s">
        <v>1</v>
      </c>
      <c r="F355" s="155" t="s">
        <v>2322</v>
      </c>
      <c r="H355" s="156">
        <v>4.625</v>
      </c>
      <c r="I355" s="157"/>
      <c r="L355" s="153"/>
      <c r="M355" s="158"/>
      <c r="T355" s="159"/>
      <c r="AT355" s="154" t="s">
        <v>176</v>
      </c>
      <c r="AU355" s="154" t="s">
        <v>83</v>
      </c>
      <c r="AV355" s="12" t="s">
        <v>83</v>
      </c>
      <c r="AW355" s="12" t="s">
        <v>30</v>
      </c>
      <c r="AX355" s="12" t="s">
        <v>73</v>
      </c>
      <c r="AY355" s="154" t="s">
        <v>165</v>
      </c>
    </row>
    <row r="356" spans="2:65" s="13" customFormat="1" x14ac:dyDescent="0.2">
      <c r="B356" s="160"/>
      <c r="D356" s="149" t="s">
        <v>176</v>
      </c>
      <c r="E356" s="161" t="s">
        <v>2085</v>
      </c>
      <c r="F356" s="162" t="s">
        <v>189</v>
      </c>
      <c r="H356" s="163">
        <v>27.847000000000001</v>
      </c>
      <c r="I356" s="164"/>
      <c r="L356" s="160"/>
      <c r="M356" s="165"/>
      <c r="T356" s="166"/>
      <c r="AT356" s="161" t="s">
        <v>176</v>
      </c>
      <c r="AU356" s="161" t="s">
        <v>83</v>
      </c>
      <c r="AV356" s="13" t="s">
        <v>172</v>
      </c>
      <c r="AW356" s="13" t="s">
        <v>30</v>
      </c>
      <c r="AX356" s="13" t="s">
        <v>81</v>
      </c>
      <c r="AY356" s="161" t="s">
        <v>165</v>
      </c>
    </row>
    <row r="357" spans="2:65" s="1" customFormat="1" ht="24.2" customHeight="1" x14ac:dyDescent="0.2">
      <c r="B357" s="32"/>
      <c r="C357" s="167" t="s">
        <v>477</v>
      </c>
      <c r="D357" s="167" t="s">
        <v>205</v>
      </c>
      <c r="E357" s="168" t="s">
        <v>1480</v>
      </c>
      <c r="F357" s="169" t="s">
        <v>1481</v>
      </c>
      <c r="G357" s="170" t="s">
        <v>238</v>
      </c>
      <c r="H357" s="171">
        <v>0.55400000000000005</v>
      </c>
      <c r="I357" s="172"/>
      <c r="J357" s="173">
        <f>ROUND(I357*H357,2)</f>
        <v>0</v>
      </c>
      <c r="K357" s="169" t="s">
        <v>1254</v>
      </c>
      <c r="L357" s="174"/>
      <c r="M357" s="175" t="s">
        <v>1</v>
      </c>
      <c r="N357" s="176" t="s">
        <v>38</v>
      </c>
      <c r="P357" s="145">
        <f>O357*H357</f>
        <v>0</v>
      </c>
      <c r="Q357" s="145">
        <v>1</v>
      </c>
      <c r="R357" s="145">
        <f>Q357*H357</f>
        <v>0.55400000000000005</v>
      </c>
      <c r="S357" s="145">
        <v>0</v>
      </c>
      <c r="T357" s="146">
        <f>S357*H357</f>
        <v>0</v>
      </c>
      <c r="AR357" s="147" t="s">
        <v>209</v>
      </c>
      <c r="AT357" s="147" t="s">
        <v>205</v>
      </c>
      <c r="AU357" s="147" t="s">
        <v>83</v>
      </c>
      <c r="AY357" s="17" t="s">
        <v>165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7" t="s">
        <v>81</v>
      </c>
      <c r="BK357" s="148">
        <f>ROUND(I357*H357,2)</f>
        <v>0</v>
      </c>
      <c r="BL357" s="17" t="s">
        <v>172</v>
      </c>
      <c r="BM357" s="147" t="s">
        <v>2323</v>
      </c>
    </row>
    <row r="358" spans="2:65" s="1" customFormat="1" x14ac:dyDescent="0.2">
      <c r="B358" s="32"/>
      <c r="D358" s="149" t="s">
        <v>174</v>
      </c>
      <c r="F358" s="150" t="s">
        <v>1481</v>
      </c>
      <c r="I358" s="151"/>
      <c r="L358" s="32"/>
      <c r="M358" s="152"/>
      <c r="T358" s="56"/>
      <c r="AT358" s="17" t="s">
        <v>174</v>
      </c>
      <c r="AU358" s="17" t="s">
        <v>83</v>
      </c>
    </row>
    <row r="359" spans="2:65" s="12" customFormat="1" x14ac:dyDescent="0.2">
      <c r="B359" s="153"/>
      <c r="D359" s="149" t="s">
        <v>176</v>
      </c>
      <c r="E359" s="154" t="s">
        <v>1</v>
      </c>
      <c r="F359" s="155" t="s">
        <v>2324</v>
      </c>
      <c r="H359" s="156">
        <v>0.55400000000000005</v>
      </c>
      <c r="I359" s="157"/>
      <c r="L359" s="153"/>
      <c r="M359" s="158"/>
      <c r="T359" s="159"/>
      <c r="AT359" s="154" t="s">
        <v>176</v>
      </c>
      <c r="AU359" s="154" t="s">
        <v>83</v>
      </c>
      <c r="AV359" s="12" t="s">
        <v>83</v>
      </c>
      <c r="AW359" s="12" t="s">
        <v>30</v>
      </c>
      <c r="AX359" s="12" t="s">
        <v>81</v>
      </c>
      <c r="AY359" s="154" t="s">
        <v>165</v>
      </c>
    </row>
    <row r="360" spans="2:65" s="1" customFormat="1" ht="24.2" customHeight="1" x14ac:dyDescent="0.2">
      <c r="B360" s="32"/>
      <c r="C360" s="167" t="s">
        <v>484</v>
      </c>
      <c r="D360" s="167" t="s">
        <v>205</v>
      </c>
      <c r="E360" s="168" t="s">
        <v>1484</v>
      </c>
      <c r="F360" s="169" t="s">
        <v>1485</v>
      </c>
      <c r="G360" s="170" t="s">
        <v>238</v>
      </c>
      <c r="H360" s="171">
        <v>0.19400000000000001</v>
      </c>
      <c r="I360" s="172"/>
      <c r="J360" s="173">
        <f>ROUND(I360*H360,2)</f>
        <v>0</v>
      </c>
      <c r="K360" s="169" t="s">
        <v>1254</v>
      </c>
      <c r="L360" s="174"/>
      <c r="M360" s="175" t="s">
        <v>1</v>
      </c>
      <c r="N360" s="176" t="s">
        <v>38</v>
      </c>
      <c r="P360" s="145">
        <f>O360*H360</f>
        <v>0</v>
      </c>
      <c r="Q360" s="145">
        <v>1</v>
      </c>
      <c r="R360" s="145">
        <f>Q360*H360</f>
        <v>0.19400000000000001</v>
      </c>
      <c r="S360" s="145">
        <v>0</v>
      </c>
      <c r="T360" s="146">
        <f>S360*H360</f>
        <v>0</v>
      </c>
      <c r="AR360" s="147" t="s">
        <v>209</v>
      </c>
      <c r="AT360" s="147" t="s">
        <v>205</v>
      </c>
      <c r="AU360" s="147" t="s">
        <v>83</v>
      </c>
      <c r="AY360" s="17" t="s">
        <v>165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81</v>
      </c>
      <c r="BK360" s="148">
        <f>ROUND(I360*H360,2)</f>
        <v>0</v>
      </c>
      <c r="BL360" s="17" t="s">
        <v>172</v>
      </c>
      <c r="BM360" s="147" t="s">
        <v>2325</v>
      </c>
    </row>
    <row r="361" spans="2:65" s="1" customFormat="1" x14ac:dyDescent="0.2">
      <c r="B361" s="32"/>
      <c r="D361" s="149" t="s">
        <v>174</v>
      </c>
      <c r="F361" s="150" t="s">
        <v>1485</v>
      </c>
      <c r="I361" s="151"/>
      <c r="L361" s="32"/>
      <c r="M361" s="152"/>
      <c r="T361" s="56"/>
      <c r="AT361" s="17" t="s">
        <v>174</v>
      </c>
      <c r="AU361" s="17" t="s">
        <v>83</v>
      </c>
    </row>
    <row r="362" spans="2:65" s="12" customFormat="1" x14ac:dyDescent="0.2">
      <c r="B362" s="153"/>
      <c r="D362" s="149" t="s">
        <v>176</v>
      </c>
      <c r="E362" s="154" t="s">
        <v>1</v>
      </c>
      <c r="F362" s="155" t="s">
        <v>2326</v>
      </c>
      <c r="H362" s="156">
        <v>0.19400000000000001</v>
      </c>
      <c r="I362" s="157"/>
      <c r="L362" s="153"/>
      <c r="M362" s="158"/>
      <c r="T362" s="159"/>
      <c r="AT362" s="154" t="s">
        <v>176</v>
      </c>
      <c r="AU362" s="154" t="s">
        <v>83</v>
      </c>
      <c r="AV362" s="12" t="s">
        <v>83</v>
      </c>
      <c r="AW362" s="12" t="s">
        <v>30</v>
      </c>
      <c r="AX362" s="12" t="s">
        <v>81</v>
      </c>
      <c r="AY362" s="154" t="s">
        <v>165</v>
      </c>
    </row>
    <row r="363" spans="2:65" s="1" customFormat="1" ht="21.75" customHeight="1" x14ac:dyDescent="0.2">
      <c r="B363" s="32"/>
      <c r="C363" s="167" t="s">
        <v>488</v>
      </c>
      <c r="D363" s="167" t="s">
        <v>205</v>
      </c>
      <c r="E363" s="168" t="s">
        <v>1488</v>
      </c>
      <c r="F363" s="169" t="s">
        <v>1489</v>
      </c>
      <c r="G363" s="170" t="s">
        <v>238</v>
      </c>
      <c r="H363" s="171">
        <v>0.17699999999999999</v>
      </c>
      <c r="I363" s="172"/>
      <c r="J363" s="173">
        <f>ROUND(I363*H363,2)</f>
        <v>0</v>
      </c>
      <c r="K363" s="169" t="s">
        <v>1254</v>
      </c>
      <c r="L363" s="174"/>
      <c r="M363" s="175" t="s">
        <v>1</v>
      </c>
      <c r="N363" s="176" t="s">
        <v>38</v>
      </c>
      <c r="P363" s="145">
        <f>O363*H363</f>
        <v>0</v>
      </c>
      <c r="Q363" s="145">
        <v>1</v>
      </c>
      <c r="R363" s="145">
        <f>Q363*H363</f>
        <v>0.17699999999999999</v>
      </c>
      <c r="S363" s="145">
        <v>0</v>
      </c>
      <c r="T363" s="146">
        <f>S363*H363</f>
        <v>0</v>
      </c>
      <c r="AR363" s="147" t="s">
        <v>209</v>
      </c>
      <c r="AT363" s="147" t="s">
        <v>205</v>
      </c>
      <c r="AU363" s="147" t="s">
        <v>83</v>
      </c>
      <c r="AY363" s="17" t="s">
        <v>165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7" t="s">
        <v>81</v>
      </c>
      <c r="BK363" s="148">
        <f>ROUND(I363*H363,2)</f>
        <v>0</v>
      </c>
      <c r="BL363" s="17" t="s">
        <v>172</v>
      </c>
      <c r="BM363" s="147" t="s">
        <v>2327</v>
      </c>
    </row>
    <row r="364" spans="2:65" s="1" customFormat="1" x14ac:dyDescent="0.2">
      <c r="B364" s="32"/>
      <c r="D364" s="149" t="s">
        <v>174</v>
      </c>
      <c r="F364" s="150" t="s">
        <v>1489</v>
      </c>
      <c r="I364" s="151"/>
      <c r="L364" s="32"/>
      <c r="M364" s="152"/>
      <c r="T364" s="56"/>
      <c r="AT364" s="17" t="s">
        <v>174</v>
      </c>
      <c r="AU364" s="17" t="s">
        <v>83</v>
      </c>
    </row>
    <row r="365" spans="2:65" s="12" customFormat="1" x14ac:dyDescent="0.2">
      <c r="B365" s="153"/>
      <c r="D365" s="149" t="s">
        <v>176</v>
      </c>
      <c r="E365" s="154" t="s">
        <v>1</v>
      </c>
      <c r="F365" s="155" t="s">
        <v>2328</v>
      </c>
      <c r="H365" s="156">
        <v>0.17699999999999999</v>
      </c>
      <c r="I365" s="157"/>
      <c r="L365" s="153"/>
      <c r="M365" s="158"/>
      <c r="T365" s="159"/>
      <c r="AT365" s="154" t="s">
        <v>176</v>
      </c>
      <c r="AU365" s="154" t="s">
        <v>83</v>
      </c>
      <c r="AV365" s="12" t="s">
        <v>83</v>
      </c>
      <c r="AW365" s="12" t="s">
        <v>30</v>
      </c>
      <c r="AX365" s="12" t="s">
        <v>81</v>
      </c>
      <c r="AY365" s="154" t="s">
        <v>165</v>
      </c>
    </row>
    <row r="366" spans="2:65" s="1" customFormat="1" ht="16.5" customHeight="1" x14ac:dyDescent="0.2">
      <c r="B366" s="32"/>
      <c r="C366" s="136" t="s">
        <v>493</v>
      </c>
      <c r="D366" s="136" t="s">
        <v>167</v>
      </c>
      <c r="E366" s="137" t="s">
        <v>1492</v>
      </c>
      <c r="F366" s="138" t="s">
        <v>1493</v>
      </c>
      <c r="G366" s="139" t="s">
        <v>303</v>
      </c>
      <c r="H366" s="140">
        <v>27.847000000000001</v>
      </c>
      <c r="I366" s="141"/>
      <c r="J366" s="142">
        <f>ROUND(I366*H366,2)</f>
        <v>0</v>
      </c>
      <c r="K366" s="138" t="s">
        <v>1254</v>
      </c>
      <c r="L366" s="32"/>
      <c r="M366" s="143" t="s">
        <v>1</v>
      </c>
      <c r="N366" s="144" t="s">
        <v>38</v>
      </c>
      <c r="P366" s="145">
        <f>O366*H366</f>
        <v>0</v>
      </c>
      <c r="Q366" s="145">
        <v>5.8E-4</v>
      </c>
      <c r="R366" s="145">
        <f>Q366*H366</f>
        <v>1.6151260000000001E-2</v>
      </c>
      <c r="S366" s="145">
        <v>0</v>
      </c>
      <c r="T366" s="146">
        <f>S366*H366</f>
        <v>0</v>
      </c>
      <c r="AR366" s="147" t="s">
        <v>172</v>
      </c>
      <c r="AT366" s="147" t="s">
        <v>167</v>
      </c>
      <c r="AU366" s="147" t="s">
        <v>83</v>
      </c>
      <c r="AY366" s="17" t="s">
        <v>165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7" t="s">
        <v>81</v>
      </c>
      <c r="BK366" s="148">
        <f>ROUND(I366*H366,2)</f>
        <v>0</v>
      </c>
      <c r="BL366" s="17" t="s">
        <v>172</v>
      </c>
      <c r="BM366" s="147" t="s">
        <v>2329</v>
      </c>
    </row>
    <row r="367" spans="2:65" s="1" customFormat="1" x14ac:dyDescent="0.2">
      <c r="B367" s="32"/>
      <c r="D367" s="149" t="s">
        <v>174</v>
      </c>
      <c r="F367" s="150" t="s">
        <v>1495</v>
      </c>
      <c r="I367" s="151"/>
      <c r="L367" s="32"/>
      <c r="M367" s="152"/>
      <c r="T367" s="56"/>
      <c r="AT367" s="17" t="s">
        <v>174</v>
      </c>
      <c r="AU367" s="17" t="s">
        <v>83</v>
      </c>
    </row>
    <row r="368" spans="2:65" s="15" customFormat="1" x14ac:dyDescent="0.2">
      <c r="B368" s="184"/>
      <c r="D368" s="149" t="s">
        <v>176</v>
      </c>
      <c r="E368" s="185" t="s">
        <v>1</v>
      </c>
      <c r="F368" s="186" t="s">
        <v>1496</v>
      </c>
      <c r="H368" s="185" t="s">
        <v>1</v>
      </c>
      <c r="I368" s="187"/>
      <c r="L368" s="184"/>
      <c r="M368" s="188"/>
      <c r="T368" s="189"/>
      <c r="AT368" s="185" t="s">
        <v>176</v>
      </c>
      <c r="AU368" s="185" t="s">
        <v>83</v>
      </c>
      <c r="AV368" s="15" t="s">
        <v>81</v>
      </c>
      <c r="AW368" s="15" t="s">
        <v>30</v>
      </c>
      <c r="AX368" s="15" t="s">
        <v>73</v>
      </c>
      <c r="AY368" s="185" t="s">
        <v>165</v>
      </c>
    </row>
    <row r="369" spans="2:65" s="12" customFormat="1" x14ac:dyDescent="0.2">
      <c r="B369" s="153"/>
      <c r="D369" s="149" t="s">
        <v>176</v>
      </c>
      <c r="E369" s="154" t="s">
        <v>1</v>
      </c>
      <c r="F369" s="155" t="s">
        <v>2085</v>
      </c>
      <c r="H369" s="156">
        <v>27.847000000000001</v>
      </c>
      <c r="I369" s="157"/>
      <c r="L369" s="153"/>
      <c r="M369" s="158"/>
      <c r="T369" s="159"/>
      <c r="AT369" s="154" t="s">
        <v>176</v>
      </c>
      <c r="AU369" s="154" t="s">
        <v>83</v>
      </c>
      <c r="AV369" s="12" t="s">
        <v>83</v>
      </c>
      <c r="AW369" s="12" t="s">
        <v>30</v>
      </c>
      <c r="AX369" s="12" t="s">
        <v>81</v>
      </c>
      <c r="AY369" s="154" t="s">
        <v>165</v>
      </c>
    </row>
    <row r="370" spans="2:65" s="1" customFormat="1" ht="24.2" customHeight="1" x14ac:dyDescent="0.2">
      <c r="B370" s="32"/>
      <c r="C370" s="136" t="s">
        <v>499</v>
      </c>
      <c r="D370" s="136" t="s">
        <v>167</v>
      </c>
      <c r="E370" s="137" t="s">
        <v>2330</v>
      </c>
      <c r="F370" s="138" t="s">
        <v>2331</v>
      </c>
      <c r="G370" s="139" t="s">
        <v>303</v>
      </c>
      <c r="H370" s="140">
        <v>12.45</v>
      </c>
      <c r="I370" s="141"/>
      <c r="J370" s="142">
        <f>ROUND(I370*H370,2)</f>
        <v>0</v>
      </c>
      <c r="K370" s="138" t="s">
        <v>1254</v>
      </c>
      <c r="L370" s="32"/>
      <c r="M370" s="143" t="s">
        <v>1</v>
      </c>
      <c r="N370" s="144" t="s">
        <v>38</v>
      </c>
      <c r="P370" s="145">
        <f>O370*H370</f>
        <v>0</v>
      </c>
      <c r="Q370" s="145">
        <v>0.10095</v>
      </c>
      <c r="R370" s="145">
        <f>Q370*H370</f>
        <v>1.2568275</v>
      </c>
      <c r="S370" s="145">
        <v>0</v>
      </c>
      <c r="T370" s="146">
        <f>S370*H370</f>
        <v>0</v>
      </c>
      <c r="AR370" s="147" t="s">
        <v>172</v>
      </c>
      <c r="AT370" s="147" t="s">
        <v>167</v>
      </c>
      <c r="AU370" s="147" t="s">
        <v>83</v>
      </c>
      <c r="AY370" s="17" t="s">
        <v>165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7" t="s">
        <v>81</v>
      </c>
      <c r="BK370" s="148">
        <f>ROUND(I370*H370,2)</f>
        <v>0</v>
      </c>
      <c r="BL370" s="17" t="s">
        <v>172</v>
      </c>
      <c r="BM370" s="147" t="s">
        <v>2332</v>
      </c>
    </row>
    <row r="371" spans="2:65" s="1" customFormat="1" ht="29.25" x14ac:dyDescent="0.2">
      <c r="B371" s="32"/>
      <c r="D371" s="149" t="s">
        <v>174</v>
      </c>
      <c r="F371" s="150" t="s">
        <v>2333</v>
      </c>
      <c r="I371" s="151"/>
      <c r="L371" s="32"/>
      <c r="M371" s="152"/>
      <c r="T371" s="56"/>
      <c r="AT371" s="17" t="s">
        <v>174</v>
      </c>
      <c r="AU371" s="17" t="s">
        <v>83</v>
      </c>
    </row>
    <row r="372" spans="2:65" s="12" customFormat="1" x14ac:dyDescent="0.2">
      <c r="B372" s="153"/>
      <c r="D372" s="149" t="s">
        <v>176</v>
      </c>
      <c r="E372" s="154" t="s">
        <v>1</v>
      </c>
      <c r="F372" s="155" t="s">
        <v>2334</v>
      </c>
      <c r="H372" s="156">
        <v>6.4</v>
      </c>
      <c r="I372" s="157"/>
      <c r="L372" s="153"/>
      <c r="M372" s="158"/>
      <c r="T372" s="159"/>
      <c r="AT372" s="154" t="s">
        <v>176</v>
      </c>
      <c r="AU372" s="154" t="s">
        <v>83</v>
      </c>
      <c r="AV372" s="12" t="s">
        <v>83</v>
      </c>
      <c r="AW372" s="12" t="s">
        <v>30</v>
      </c>
      <c r="AX372" s="12" t="s">
        <v>73</v>
      </c>
      <c r="AY372" s="154" t="s">
        <v>165</v>
      </c>
    </row>
    <row r="373" spans="2:65" s="12" customFormat="1" x14ac:dyDescent="0.2">
      <c r="B373" s="153"/>
      <c r="D373" s="149" t="s">
        <v>176</v>
      </c>
      <c r="E373" s="154" t="s">
        <v>1</v>
      </c>
      <c r="F373" s="155" t="s">
        <v>2335</v>
      </c>
      <c r="H373" s="156">
        <v>6.05</v>
      </c>
      <c r="I373" s="157"/>
      <c r="L373" s="153"/>
      <c r="M373" s="158"/>
      <c r="T373" s="159"/>
      <c r="AT373" s="154" t="s">
        <v>176</v>
      </c>
      <c r="AU373" s="154" t="s">
        <v>83</v>
      </c>
      <c r="AV373" s="12" t="s">
        <v>83</v>
      </c>
      <c r="AW373" s="12" t="s">
        <v>30</v>
      </c>
      <c r="AX373" s="12" t="s">
        <v>73</v>
      </c>
      <c r="AY373" s="154" t="s">
        <v>165</v>
      </c>
    </row>
    <row r="374" spans="2:65" s="13" customFormat="1" x14ac:dyDescent="0.2">
      <c r="B374" s="160"/>
      <c r="D374" s="149" t="s">
        <v>176</v>
      </c>
      <c r="E374" s="161" t="s">
        <v>1</v>
      </c>
      <c r="F374" s="162" t="s">
        <v>189</v>
      </c>
      <c r="H374" s="163">
        <v>12.45</v>
      </c>
      <c r="I374" s="164"/>
      <c r="L374" s="160"/>
      <c r="M374" s="165"/>
      <c r="T374" s="166"/>
      <c r="AT374" s="161" t="s">
        <v>176</v>
      </c>
      <c r="AU374" s="161" t="s">
        <v>83</v>
      </c>
      <c r="AV374" s="13" t="s">
        <v>172</v>
      </c>
      <c r="AW374" s="13" t="s">
        <v>30</v>
      </c>
      <c r="AX374" s="13" t="s">
        <v>81</v>
      </c>
      <c r="AY374" s="161" t="s">
        <v>165</v>
      </c>
    </row>
    <row r="375" spans="2:65" s="1" customFormat="1" ht="21.75" customHeight="1" x14ac:dyDescent="0.2">
      <c r="B375" s="32"/>
      <c r="C375" s="167" t="s">
        <v>504</v>
      </c>
      <c r="D375" s="167" t="s">
        <v>205</v>
      </c>
      <c r="E375" s="168" t="s">
        <v>2336</v>
      </c>
      <c r="F375" s="169" t="s">
        <v>2337</v>
      </c>
      <c r="G375" s="170" t="s">
        <v>303</v>
      </c>
      <c r="H375" s="171">
        <v>12.699</v>
      </c>
      <c r="I375" s="172"/>
      <c r="J375" s="173">
        <f>ROUND(I375*H375,2)</f>
        <v>0</v>
      </c>
      <c r="K375" s="169" t="s">
        <v>1254</v>
      </c>
      <c r="L375" s="174"/>
      <c r="M375" s="175" t="s">
        <v>1</v>
      </c>
      <c r="N375" s="176" t="s">
        <v>38</v>
      </c>
      <c r="P375" s="145">
        <f>O375*H375</f>
        <v>0</v>
      </c>
      <c r="Q375" s="145">
        <v>2.1000000000000001E-2</v>
      </c>
      <c r="R375" s="145">
        <f>Q375*H375</f>
        <v>0.266679</v>
      </c>
      <c r="S375" s="145">
        <v>0</v>
      </c>
      <c r="T375" s="146">
        <f>S375*H375</f>
        <v>0</v>
      </c>
      <c r="AR375" s="147" t="s">
        <v>209</v>
      </c>
      <c r="AT375" s="147" t="s">
        <v>205</v>
      </c>
      <c r="AU375" s="147" t="s">
        <v>83</v>
      </c>
      <c r="AY375" s="17" t="s">
        <v>165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7" t="s">
        <v>81</v>
      </c>
      <c r="BK375" s="148">
        <f>ROUND(I375*H375,2)</f>
        <v>0</v>
      </c>
      <c r="BL375" s="17" t="s">
        <v>172</v>
      </c>
      <c r="BM375" s="147" t="s">
        <v>2338</v>
      </c>
    </row>
    <row r="376" spans="2:65" s="1" customFormat="1" x14ac:dyDescent="0.2">
      <c r="B376" s="32"/>
      <c r="D376" s="149" t="s">
        <v>174</v>
      </c>
      <c r="F376" s="150" t="s">
        <v>2337</v>
      </c>
      <c r="I376" s="151"/>
      <c r="L376" s="32"/>
      <c r="M376" s="152"/>
      <c r="T376" s="56"/>
      <c r="AT376" s="17" t="s">
        <v>174</v>
      </c>
      <c r="AU376" s="17" t="s">
        <v>83</v>
      </c>
    </row>
    <row r="377" spans="2:65" s="12" customFormat="1" x14ac:dyDescent="0.2">
      <c r="B377" s="153"/>
      <c r="D377" s="149" t="s">
        <v>176</v>
      </c>
      <c r="E377" s="154" t="s">
        <v>1</v>
      </c>
      <c r="F377" s="155" t="s">
        <v>2339</v>
      </c>
      <c r="H377" s="156">
        <v>12.699</v>
      </c>
      <c r="I377" s="157"/>
      <c r="L377" s="153"/>
      <c r="M377" s="158"/>
      <c r="T377" s="159"/>
      <c r="AT377" s="154" t="s">
        <v>176</v>
      </c>
      <c r="AU377" s="154" t="s">
        <v>83</v>
      </c>
      <c r="AV377" s="12" t="s">
        <v>83</v>
      </c>
      <c r="AW377" s="12" t="s">
        <v>30</v>
      </c>
      <c r="AX377" s="12" t="s">
        <v>81</v>
      </c>
      <c r="AY377" s="154" t="s">
        <v>165</v>
      </c>
    </row>
    <row r="378" spans="2:65" s="1" customFormat="1" ht="24.2" customHeight="1" x14ac:dyDescent="0.2">
      <c r="B378" s="32"/>
      <c r="C378" s="136" t="s">
        <v>508</v>
      </c>
      <c r="D378" s="136" t="s">
        <v>167</v>
      </c>
      <c r="E378" s="137" t="s">
        <v>2340</v>
      </c>
      <c r="F378" s="138" t="s">
        <v>2341</v>
      </c>
      <c r="G378" s="139" t="s">
        <v>303</v>
      </c>
      <c r="H378" s="140">
        <v>23.5</v>
      </c>
      <c r="I378" s="141"/>
      <c r="J378" s="142">
        <f>ROUND(I378*H378,2)</f>
        <v>0</v>
      </c>
      <c r="K378" s="138" t="s">
        <v>1254</v>
      </c>
      <c r="L378" s="32"/>
      <c r="M378" s="143" t="s">
        <v>1</v>
      </c>
      <c r="N378" s="144" t="s">
        <v>38</v>
      </c>
      <c r="P378" s="145">
        <f>O378*H378</f>
        <v>0</v>
      </c>
      <c r="Q378" s="145">
        <v>0.14760999999999999</v>
      </c>
      <c r="R378" s="145">
        <f>Q378*H378</f>
        <v>3.4688349999999999</v>
      </c>
      <c r="S378" s="145">
        <v>0</v>
      </c>
      <c r="T378" s="146">
        <f>S378*H378</f>
        <v>0</v>
      </c>
      <c r="AR378" s="147" t="s">
        <v>172</v>
      </c>
      <c r="AT378" s="147" t="s">
        <v>167</v>
      </c>
      <c r="AU378" s="147" t="s">
        <v>83</v>
      </c>
      <c r="AY378" s="17" t="s">
        <v>165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7" t="s">
        <v>81</v>
      </c>
      <c r="BK378" s="148">
        <f>ROUND(I378*H378,2)</f>
        <v>0</v>
      </c>
      <c r="BL378" s="17" t="s">
        <v>172</v>
      </c>
      <c r="BM378" s="147" t="s">
        <v>2342</v>
      </c>
    </row>
    <row r="379" spans="2:65" s="1" customFormat="1" ht="39" x14ac:dyDescent="0.2">
      <c r="B379" s="32"/>
      <c r="D379" s="149" t="s">
        <v>174</v>
      </c>
      <c r="F379" s="150" t="s">
        <v>2343</v>
      </c>
      <c r="I379" s="151"/>
      <c r="L379" s="32"/>
      <c r="M379" s="152"/>
      <c r="T379" s="56"/>
      <c r="AT379" s="17" t="s">
        <v>174</v>
      </c>
      <c r="AU379" s="17" t="s">
        <v>83</v>
      </c>
    </row>
    <row r="380" spans="2:65" s="12" customFormat="1" x14ac:dyDescent="0.2">
      <c r="B380" s="153"/>
      <c r="D380" s="149" t="s">
        <v>176</v>
      </c>
      <c r="E380" s="154" t="s">
        <v>1</v>
      </c>
      <c r="F380" s="155" t="s">
        <v>2344</v>
      </c>
      <c r="H380" s="156">
        <v>11</v>
      </c>
      <c r="I380" s="157"/>
      <c r="L380" s="153"/>
      <c r="M380" s="158"/>
      <c r="T380" s="159"/>
      <c r="AT380" s="154" t="s">
        <v>176</v>
      </c>
      <c r="AU380" s="154" t="s">
        <v>83</v>
      </c>
      <c r="AV380" s="12" t="s">
        <v>83</v>
      </c>
      <c r="AW380" s="12" t="s">
        <v>30</v>
      </c>
      <c r="AX380" s="12" t="s">
        <v>73</v>
      </c>
      <c r="AY380" s="154" t="s">
        <v>165</v>
      </c>
    </row>
    <row r="381" spans="2:65" s="12" customFormat="1" x14ac:dyDescent="0.2">
      <c r="B381" s="153"/>
      <c r="D381" s="149" t="s">
        <v>176</v>
      </c>
      <c r="E381" s="154" t="s">
        <v>1</v>
      </c>
      <c r="F381" s="155" t="s">
        <v>2345</v>
      </c>
      <c r="H381" s="156">
        <v>12.5</v>
      </c>
      <c r="I381" s="157"/>
      <c r="L381" s="153"/>
      <c r="M381" s="158"/>
      <c r="T381" s="159"/>
      <c r="AT381" s="154" t="s">
        <v>176</v>
      </c>
      <c r="AU381" s="154" t="s">
        <v>83</v>
      </c>
      <c r="AV381" s="12" t="s">
        <v>83</v>
      </c>
      <c r="AW381" s="12" t="s">
        <v>30</v>
      </c>
      <c r="AX381" s="12" t="s">
        <v>73</v>
      </c>
      <c r="AY381" s="154" t="s">
        <v>165</v>
      </c>
    </row>
    <row r="382" spans="2:65" s="13" customFormat="1" x14ac:dyDescent="0.2">
      <c r="B382" s="160"/>
      <c r="D382" s="149" t="s">
        <v>176</v>
      </c>
      <c r="E382" s="161" t="s">
        <v>1</v>
      </c>
      <c r="F382" s="162" t="s">
        <v>189</v>
      </c>
      <c r="H382" s="163">
        <v>23.5</v>
      </c>
      <c r="I382" s="164"/>
      <c r="L382" s="160"/>
      <c r="M382" s="165"/>
      <c r="T382" s="166"/>
      <c r="AT382" s="161" t="s">
        <v>176</v>
      </c>
      <c r="AU382" s="161" t="s">
        <v>83</v>
      </c>
      <c r="AV382" s="13" t="s">
        <v>172</v>
      </c>
      <c r="AW382" s="13" t="s">
        <v>30</v>
      </c>
      <c r="AX382" s="13" t="s">
        <v>81</v>
      </c>
      <c r="AY382" s="161" t="s">
        <v>165</v>
      </c>
    </row>
    <row r="383" spans="2:65" s="1" customFormat="1" ht="16.5" customHeight="1" x14ac:dyDescent="0.2">
      <c r="B383" s="32"/>
      <c r="C383" s="167" t="s">
        <v>513</v>
      </c>
      <c r="D383" s="167" t="s">
        <v>205</v>
      </c>
      <c r="E383" s="168" t="s">
        <v>2346</v>
      </c>
      <c r="F383" s="169" t="s">
        <v>2347</v>
      </c>
      <c r="G383" s="170" t="s">
        <v>303</v>
      </c>
      <c r="H383" s="171">
        <v>23.5</v>
      </c>
      <c r="I383" s="172"/>
      <c r="J383" s="173">
        <f>ROUND(I383*H383,2)</f>
        <v>0</v>
      </c>
      <c r="K383" s="169" t="s">
        <v>1254</v>
      </c>
      <c r="L383" s="174"/>
      <c r="M383" s="175" t="s">
        <v>1</v>
      </c>
      <c r="N383" s="176" t="s">
        <v>38</v>
      </c>
      <c r="P383" s="145">
        <f>O383*H383</f>
        <v>0</v>
      </c>
      <c r="Q383" s="145">
        <v>0.13131999999999999</v>
      </c>
      <c r="R383" s="145">
        <f>Q383*H383</f>
        <v>3.08602</v>
      </c>
      <c r="S383" s="145">
        <v>0</v>
      </c>
      <c r="T383" s="146">
        <f>S383*H383</f>
        <v>0</v>
      </c>
      <c r="AR383" s="147" t="s">
        <v>209</v>
      </c>
      <c r="AT383" s="147" t="s">
        <v>205</v>
      </c>
      <c r="AU383" s="147" t="s">
        <v>83</v>
      </c>
      <c r="AY383" s="17" t="s">
        <v>165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7" t="s">
        <v>81</v>
      </c>
      <c r="BK383" s="148">
        <f>ROUND(I383*H383,2)</f>
        <v>0</v>
      </c>
      <c r="BL383" s="17" t="s">
        <v>172</v>
      </c>
      <c r="BM383" s="147" t="s">
        <v>2348</v>
      </c>
    </row>
    <row r="384" spans="2:65" s="1" customFormat="1" x14ac:dyDescent="0.2">
      <c r="B384" s="32"/>
      <c r="D384" s="149" t="s">
        <v>174</v>
      </c>
      <c r="F384" s="150" t="s">
        <v>2347</v>
      </c>
      <c r="I384" s="151"/>
      <c r="L384" s="32"/>
      <c r="M384" s="152"/>
      <c r="T384" s="56"/>
      <c r="AT384" s="17" t="s">
        <v>174</v>
      </c>
      <c r="AU384" s="17" t="s">
        <v>83</v>
      </c>
    </row>
    <row r="385" spans="2:65" s="1" customFormat="1" ht="24.2" customHeight="1" x14ac:dyDescent="0.2">
      <c r="B385" s="32"/>
      <c r="C385" s="136" t="s">
        <v>519</v>
      </c>
      <c r="D385" s="136" t="s">
        <v>167</v>
      </c>
      <c r="E385" s="137" t="s">
        <v>2349</v>
      </c>
      <c r="F385" s="138" t="s">
        <v>2350</v>
      </c>
      <c r="G385" s="139" t="s">
        <v>303</v>
      </c>
      <c r="H385" s="140">
        <v>40</v>
      </c>
      <c r="I385" s="141"/>
      <c r="J385" s="142">
        <f>ROUND(I385*H385,2)</f>
        <v>0</v>
      </c>
      <c r="K385" s="138" t="s">
        <v>1254</v>
      </c>
      <c r="L385" s="32"/>
      <c r="M385" s="143" t="s">
        <v>1</v>
      </c>
      <c r="N385" s="144" t="s">
        <v>38</v>
      </c>
      <c r="P385" s="145">
        <f>O385*H385</f>
        <v>0</v>
      </c>
      <c r="Q385" s="145">
        <v>0.29032999999999998</v>
      </c>
      <c r="R385" s="145">
        <f>Q385*H385</f>
        <v>11.613199999999999</v>
      </c>
      <c r="S385" s="145">
        <v>0</v>
      </c>
      <c r="T385" s="146">
        <f>S385*H385</f>
        <v>0</v>
      </c>
      <c r="AR385" s="147" t="s">
        <v>172</v>
      </c>
      <c r="AT385" s="147" t="s">
        <v>167</v>
      </c>
      <c r="AU385" s="147" t="s">
        <v>83</v>
      </c>
      <c r="AY385" s="17" t="s">
        <v>165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7" t="s">
        <v>81</v>
      </c>
      <c r="BK385" s="148">
        <f>ROUND(I385*H385,2)</f>
        <v>0</v>
      </c>
      <c r="BL385" s="17" t="s">
        <v>172</v>
      </c>
      <c r="BM385" s="147" t="s">
        <v>2351</v>
      </c>
    </row>
    <row r="386" spans="2:65" s="1" customFormat="1" ht="39" x14ac:dyDescent="0.2">
      <c r="B386" s="32"/>
      <c r="D386" s="149" t="s">
        <v>174</v>
      </c>
      <c r="F386" s="150" t="s">
        <v>2352</v>
      </c>
      <c r="I386" s="151"/>
      <c r="L386" s="32"/>
      <c r="M386" s="152"/>
      <c r="T386" s="56"/>
      <c r="AT386" s="17" t="s">
        <v>174</v>
      </c>
      <c r="AU386" s="17" t="s">
        <v>83</v>
      </c>
    </row>
    <row r="387" spans="2:65" s="12" customFormat="1" x14ac:dyDescent="0.2">
      <c r="B387" s="153"/>
      <c r="D387" s="149" t="s">
        <v>176</v>
      </c>
      <c r="E387" s="154" t="s">
        <v>1</v>
      </c>
      <c r="F387" s="155" t="s">
        <v>2353</v>
      </c>
      <c r="H387" s="156">
        <v>40</v>
      </c>
      <c r="I387" s="157"/>
      <c r="L387" s="153"/>
      <c r="M387" s="158"/>
      <c r="T387" s="159"/>
      <c r="AT387" s="154" t="s">
        <v>176</v>
      </c>
      <c r="AU387" s="154" t="s">
        <v>83</v>
      </c>
      <c r="AV387" s="12" t="s">
        <v>83</v>
      </c>
      <c r="AW387" s="12" t="s">
        <v>30</v>
      </c>
      <c r="AX387" s="12" t="s">
        <v>73</v>
      </c>
      <c r="AY387" s="154" t="s">
        <v>165</v>
      </c>
    </row>
    <row r="388" spans="2:65" s="13" customFormat="1" x14ac:dyDescent="0.2">
      <c r="B388" s="160"/>
      <c r="D388" s="149" t="s">
        <v>176</v>
      </c>
      <c r="E388" s="161" t="s">
        <v>1</v>
      </c>
      <c r="F388" s="162" t="s">
        <v>189</v>
      </c>
      <c r="H388" s="163">
        <v>40</v>
      </c>
      <c r="I388" s="164"/>
      <c r="L388" s="160"/>
      <c r="M388" s="165"/>
      <c r="T388" s="166"/>
      <c r="AT388" s="161" t="s">
        <v>176</v>
      </c>
      <c r="AU388" s="161" t="s">
        <v>83</v>
      </c>
      <c r="AV388" s="13" t="s">
        <v>172</v>
      </c>
      <c r="AW388" s="13" t="s">
        <v>30</v>
      </c>
      <c r="AX388" s="13" t="s">
        <v>81</v>
      </c>
      <c r="AY388" s="161" t="s">
        <v>165</v>
      </c>
    </row>
    <row r="389" spans="2:65" s="1" customFormat="1" ht="16.5" customHeight="1" x14ac:dyDescent="0.2">
      <c r="B389" s="32"/>
      <c r="C389" s="167" t="s">
        <v>524</v>
      </c>
      <c r="D389" s="167" t="s">
        <v>205</v>
      </c>
      <c r="E389" s="168" t="s">
        <v>2354</v>
      </c>
      <c r="F389" s="169" t="s">
        <v>2355</v>
      </c>
      <c r="G389" s="170" t="s">
        <v>303</v>
      </c>
      <c r="H389" s="171">
        <v>40</v>
      </c>
      <c r="I389" s="172"/>
      <c r="J389" s="173">
        <f>ROUND(I389*H389,2)</f>
        <v>0</v>
      </c>
      <c r="K389" s="169" t="s">
        <v>1254</v>
      </c>
      <c r="L389" s="174"/>
      <c r="M389" s="175" t="s">
        <v>1</v>
      </c>
      <c r="N389" s="176" t="s">
        <v>38</v>
      </c>
      <c r="P389" s="145">
        <f>O389*H389</f>
        <v>0</v>
      </c>
      <c r="Q389" s="145">
        <v>0.30295</v>
      </c>
      <c r="R389" s="145">
        <f>Q389*H389</f>
        <v>12.118</v>
      </c>
      <c r="S389" s="145">
        <v>0</v>
      </c>
      <c r="T389" s="146">
        <f>S389*H389</f>
        <v>0</v>
      </c>
      <c r="AR389" s="147" t="s">
        <v>209</v>
      </c>
      <c r="AT389" s="147" t="s">
        <v>205</v>
      </c>
      <c r="AU389" s="147" t="s">
        <v>83</v>
      </c>
      <c r="AY389" s="17" t="s">
        <v>165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81</v>
      </c>
      <c r="BK389" s="148">
        <f>ROUND(I389*H389,2)</f>
        <v>0</v>
      </c>
      <c r="BL389" s="17" t="s">
        <v>172</v>
      </c>
      <c r="BM389" s="147" t="s">
        <v>2356</v>
      </c>
    </row>
    <row r="390" spans="2:65" s="1" customFormat="1" x14ac:dyDescent="0.2">
      <c r="B390" s="32"/>
      <c r="D390" s="149" t="s">
        <v>174</v>
      </c>
      <c r="F390" s="150" t="s">
        <v>2355</v>
      </c>
      <c r="I390" s="151"/>
      <c r="L390" s="32"/>
      <c r="M390" s="152"/>
      <c r="T390" s="56"/>
      <c r="AT390" s="17" t="s">
        <v>174</v>
      </c>
      <c r="AU390" s="17" t="s">
        <v>83</v>
      </c>
    </row>
    <row r="391" spans="2:65" s="1" customFormat="1" ht="24.2" customHeight="1" x14ac:dyDescent="0.2">
      <c r="B391" s="32"/>
      <c r="C391" s="136" t="s">
        <v>529</v>
      </c>
      <c r="D391" s="136" t="s">
        <v>167</v>
      </c>
      <c r="E391" s="137" t="s">
        <v>1497</v>
      </c>
      <c r="F391" s="138" t="s">
        <v>1498</v>
      </c>
      <c r="G391" s="139" t="s">
        <v>317</v>
      </c>
      <c r="H391" s="140">
        <v>1</v>
      </c>
      <c r="I391" s="141"/>
      <c r="J391" s="142">
        <f>ROUND(I391*H391,2)</f>
        <v>0</v>
      </c>
      <c r="K391" s="138" t="s">
        <v>1254</v>
      </c>
      <c r="L391" s="32"/>
      <c r="M391" s="143" t="s">
        <v>1</v>
      </c>
      <c r="N391" s="144" t="s">
        <v>38</v>
      </c>
      <c r="P391" s="145">
        <f>O391*H391</f>
        <v>0</v>
      </c>
      <c r="Q391" s="145">
        <v>6.4900000000000001E-3</v>
      </c>
      <c r="R391" s="145">
        <f>Q391*H391</f>
        <v>6.4900000000000001E-3</v>
      </c>
      <c r="S391" s="145">
        <v>0</v>
      </c>
      <c r="T391" s="146">
        <f>S391*H391</f>
        <v>0</v>
      </c>
      <c r="AR391" s="147" t="s">
        <v>172</v>
      </c>
      <c r="AT391" s="147" t="s">
        <v>167</v>
      </c>
      <c r="AU391" s="147" t="s">
        <v>83</v>
      </c>
      <c r="AY391" s="17" t="s">
        <v>165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7" t="s">
        <v>81</v>
      </c>
      <c r="BK391" s="148">
        <f>ROUND(I391*H391,2)</f>
        <v>0</v>
      </c>
      <c r="BL391" s="17" t="s">
        <v>172</v>
      </c>
      <c r="BM391" s="147" t="s">
        <v>2357</v>
      </c>
    </row>
    <row r="392" spans="2:65" s="1" customFormat="1" ht="19.5" x14ac:dyDescent="0.2">
      <c r="B392" s="32"/>
      <c r="D392" s="149" t="s">
        <v>174</v>
      </c>
      <c r="F392" s="150" t="s">
        <v>1500</v>
      </c>
      <c r="I392" s="151"/>
      <c r="L392" s="32"/>
      <c r="M392" s="152"/>
      <c r="T392" s="56"/>
      <c r="AT392" s="17" t="s">
        <v>174</v>
      </c>
      <c r="AU392" s="17" t="s">
        <v>83</v>
      </c>
    </row>
    <row r="393" spans="2:65" s="1" customFormat="1" ht="24.2" customHeight="1" x14ac:dyDescent="0.2">
      <c r="B393" s="32"/>
      <c r="C393" s="136" t="s">
        <v>539</v>
      </c>
      <c r="D393" s="136" t="s">
        <v>167</v>
      </c>
      <c r="E393" s="137" t="s">
        <v>1501</v>
      </c>
      <c r="F393" s="138" t="s">
        <v>1502</v>
      </c>
      <c r="G393" s="139" t="s">
        <v>192</v>
      </c>
      <c r="H393" s="140">
        <v>75</v>
      </c>
      <c r="I393" s="141"/>
      <c r="J393" s="142">
        <f>ROUND(I393*H393,2)</f>
        <v>0</v>
      </c>
      <c r="K393" s="138" t="s">
        <v>1254</v>
      </c>
      <c r="L393" s="32"/>
      <c r="M393" s="143" t="s">
        <v>1</v>
      </c>
      <c r="N393" s="144" t="s">
        <v>38</v>
      </c>
      <c r="P393" s="145">
        <f>O393*H393</f>
        <v>0</v>
      </c>
      <c r="Q393" s="145">
        <v>0</v>
      </c>
      <c r="R393" s="145">
        <f>Q393*H393</f>
        <v>0</v>
      </c>
      <c r="S393" s="145">
        <v>5.0000000000000001E-4</v>
      </c>
      <c r="T393" s="146">
        <f>S393*H393</f>
        <v>3.7499999999999999E-2</v>
      </c>
      <c r="AR393" s="147" t="s">
        <v>172</v>
      </c>
      <c r="AT393" s="147" t="s">
        <v>167</v>
      </c>
      <c r="AU393" s="147" t="s">
        <v>83</v>
      </c>
      <c r="AY393" s="17" t="s">
        <v>165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7" t="s">
        <v>81</v>
      </c>
      <c r="BK393" s="148">
        <f>ROUND(I393*H393,2)</f>
        <v>0</v>
      </c>
      <c r="BL393" s="17" t="s">
        <v>172</v>
      </c>
      <c r="BM393" s="147" t="s">
        <v>2358</v>
      </c>
    </row>
    <row r="394" spans="2:65" s="1" customFormat="1" ht="19.5" x14ac:dyDescent="0.2">
      <c r="B394" s="32"/>
      <c r="D394" s="149" t="s">
        <v>174</v>
      </c>
      <c r="F394" s="150" t="s">
        <v>1504</v>
      </c>
      <c r="I394" s="151"/>
      <c r="L394" s="32"/>
      <c r="M394" s="152"/>
      <c r="T394" s="56"/>
      <c r="AT394" s="17" t="s">
        <v>174</v>
      </c>
      <c r="AU394" s="17" t="s">
        <v>83</v>
      </c>
    </row>
    <row r="395" spans="2:65" s="12" customFormat="1" x14ac:dyDescent="0.2">
      <c r="B395" s="153"/>
      <c r="D395" s="149" t="s">
        <v>176</v>
      </c>
      <c r="E395" s="154" t="s">
        <v>1</v>
      </c>
      <c r="F395" s="155" t="s">
        <v>1636</v>
      </c>
      <c r="H395" s="156">
        <v>75</v>
      </c>
      <c r="I395" s="157"/>
      <c r="L395" s="153"/>
      <c r="M395" s="158"/>
      <c r="T395" s="159"/>
      <c r="AT395" s="154" t="s">
        <v>176</v>
      </c>
      <c r="AU395" s="154" t="s">
        <v>83</v>
      </c>
      <c r="AV395" s="12" t="s">
        <v>83</v>
      </c>
      <c r="AW395" s="12" t="s">
        <v>30</v>
      </c>
      <c r="AX395" s="12" t="s">
        <v>81</v>
      </c>
      <c r="AY395" s="154" t="s">
        <v>165</v>
      </c>
    </row>
    <row r="396" spans="2:65" s="1" customFormat="1" ht="16.5" customHeight="1" x14ac:dyDescent="0.2">
      <c r="B396" s="32"/>
      <c r="C396" s="136" t="s">
        <v>546</v>
      </c>
      <c r="D396" s="136" t="s">
        <v>167</v>
      </c>
      <c r="E396" s="137" t="s">
        <v>2359</v>
      </c>
      <c r="F396" s="138" t="s">
        <v>2360</v>
      </c>
      <c r="G396" s="139" t="s">
        <v>170</v>
      </c>
      <c r="H396" s="140">
        <v>88.2</v>
      </c>
      <c r="I396" s="141"/>
      <c r="J396" s="142">
        <f>ROUND(I396*H396,2)</f>
        <v>0</v>
      </c>
      <c r="K396" s="138" t="s">
        <v>1254</v>
      </c>
      <c r="L396" s="32"/>
      <c r="M396" s="143" t="s">
        <v>1</v>
      </c>
      <c r="N396" s="144" t="s">
        <v>38</v>
      </c>
      <c r="P396" s="145">
        <f>O396*H396</f>
        <v>0</v>
      </c>
      <c r="Q396" s="145">
        <v>0.12</v>
      </c>
      <c r="R396" s="145">
        <f>Q396*H396</f>
        <v>10.584</v>
      </c>
      <c r="S396" s="145">
        <v>2.4900000000000002</v>
      </c>
      <c r="T396" s="146">
        <f>S396*H396</f>
        <v>219.61800000000002</v>
      </c>
      <c r="AR396" s="147" t="s">
        <v>172</v>
      </c>
      <c r="AT396" s="147" t="s">
        <v>167</v>
      </c>
      <c r="AU396" s="147" t="s">
        <v>83</v>
      </c>
      <c r="AY396" s="17" t="s">
        <v>165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7" t="s">
        <v>81</v>
      </c>
      <c r="BK396" s="148">
        <f>ROUND(I396*H396,2)</f>
        <v>0</v>
      </c>
      <c r="BL396" s="17" t="s">
        <v>172</v>
      </c>
      <c r="BM396" s="147" t="s">
        <v>2361</v>
      </c>
    </row>
    <row r="397" spans="2:65" s="1" customFormat="1" ht="19.5" x14ac:dyDescent="0.2">
      <c r="B397" s="32"/>
      <c r="D397" s="149" t="s">
        <v>174</v>
      </c>
      <c r="F397" s="150" t="s">
        <v>2362</v>
      </c>
      <c r="I397" s="151"/>
      <c r="L397" s="32"/>
      <c r="M397" s="152"/>
      <c r="T397" s="56"/>
      <c r="AT397" s="17" t="s">
        <v>174</v>
      </c>
      <c r="AU397" s="17" t="s">
        <v>83</v>
      </c>
    </row>
    <row r="398" spans="2:65" s="12" customFormat="1" x14ac:dyDescent="0.2">
      <c r="B398" s="153"/>
      <c r="D398" s="149" t="s">
        <v>176</v>
      </c>
      <c r="E398" s="154" t="s">
        <v>1</v>
      </c>
      <c r="F398" s="155" t="s">
        <v>2363</v>
      </c>
      <c r="H398" s="156">
        <v>42.21</v>
      </c>
      <c r="I398" s="157"/>
      <c r="L398" s="153"/>
      <c r="M398" s="158"/>
      <c r="T398" s="159"/>
      <c r="AT398" s="154" t="s">
        <v>176</v>
      </c>
      <c r="AU398" s="154" t="s">
        <v>83</v>
      </c>
      <c r="AV398" s="12" t="s">
        <v>83</v>
      </c>
      <c r="AW398" s="12" t="s">
        <v>30</v>
      </c>
      <c r="AX398" s="12" t="s">
        <v>73</v>
      </c>
      <c r="AY398" s="154" t="s">
        <v>165</v>
      </c>
    </row>
    <row r="399" spans="2:65" s="12" customFormat="1" x14ac:dyDescent="0.2">
      <c r="B399" s="153"/>
      <c r="D399" s="149" t="s">
        <v>176</v>
      </c>
      <c r="E399" s="154" t="s">
        <v>1</v>
      </c>
      <c r="F399" s="155" t="s">
        <v>2364</v>
      </c>
      <c r="H399" s="156">
        <v>45.99</v>
      </c>
      <c r="I399" s="157"/>
      <c r="L399" s="153"/>
      <c r="M399" s="158"/>
      <c r="T399" s="159"/>
      <c r="AT399" s="154" t="s">
        <v>176</v>
      </c>
      <c r="AU399" s="154" t="s">
        <v>83</v>
      </c>
      <c r="AV399" s="12" t="s">
        <v>83</v>
      </c>
      <c r="AW399" s="12" t="s">
        <v>30</v>
      </c>
      <c r="AX399" s="12" t="s">
        <v>73</v>
      </c>
      <c r="AY399" s="154" t="s">
        <v>165</v>
      </c>
    </row>
    <row r="400" spans="2:65" s="13" customFormat="1" x14ac:dyDescent="0.2">
      <c r="B400" s="160"/>
      <c r="D400" s="149" t="s">
        <v>176</v>
      </c>
      <c r="E400" s="161" t="s">
        <v>2365</v>
      </c>
      <c r="F400" s="162" t="s">
        <v>189</v>
      </c>
      <c r="H400" s="163">
        <v>88.2</v>
      </c>
      <c r="I400" s="164"/>
      <c r="L400" s="160"/>
      <c r="M400" s="165"/>
      <c r="T400" s="166"/>
      <c r="AT400" s="161" t="s">
        <v>176</v>
      </c>
      <c r="AU400" s="161" t="s">
        <v>83</v>
      </c>
      <c r="AV400" s="13" t="s">
        <v>172</v>
      </c>
      <c r="AW400" s="13" t="s">
        <v>30</v>
      </c>
      <c r="AX400" s="13" t="s">
        <v>81</v>
      </c>
      <c r="AY400" s="161" t="s">
        <v>165</v>
      </c>
    </row>
    <row r="401" spans="2:65" s="1" customFormat="1" ht="21.75" customHeight="1" x14ac:dyDescent="0.2">
      <c r="B401" s="32"/>
      <c r="C401" s="136" t="s">
        <v>551</v>
      </c>
      <c r="D401" s="136" t="s">
        <v>167</v>
      </c>
      <c r="E401" s="137" t="s">
        <v>2366</v>
      </c>
      <c r="F401" s="138" t="s">
        <v>2367</v>
      </c>
      <c r="G401" s="139" t="s">
        <v>170</v>
      </c>
      <c r="H401" s="140">
        <v>199.37</v>
      </c>
      <c r="I401" s="141"/>
      <c r="J401" s="142">
        <f>ROUND(I401*H401,2)</f>
        <v>0</v>
      </c>
      <c r="K401" s="138" t="s">
        <v>1254</v>
      </c>
      <c r="L401" s="32"/>
      <c r="M401" s="143" t="s">
        <v>1</v>
      </c>
      <c r="N401" s="144" t="s">
        <v>38</v>
      </c>
      <c r="P401" s="145">
        <f>O401*H401</f>
        <v>0</v>
      </c>
      <c r="Q401" s="145">
        <v>0.12</v>
      </c>
      <c r="R401" s="145">
        <f>Q401*H401</f>
        <v>23.924399999999999</v>
      </c>
      <c r="S401" s="145">
        <v>2.2000000000000002</v>
      </c>
      <c r="T401" s="146">
        <f>S401*H401</f>
        <v>438.61400000000003</v>
      </c>
      <c r="AR401" s="147" t="s">
        <v>172</v>
      </c>
      <c r="AT401" s="147" t="s">
        <v>167</v>
      </c>
      <c r="AU401" s="147" t="s">
        <v>83</v>
      </c>
      <c r="AY401" s="17" t="s">
        <v>165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7" t="s">
        <v>81</v>
      </c>
      <c r="BK401" s="148">
        <f>ROUND(I401*H401,2)</f>
        <v>0</v>
      </c>
      <c r="BL401" s="17" t="s">
        <v>172</v>
      </c>
      <c r="BM401" s="147" t="s">
        <v>2368</v>
      </c>
    </row>
    <row r="402" spans="2:65" s="1" customFormat="1" x14ac:dyDescent="0.2">
      <c r="B402" s="32"/>
      <c r="D402" s="149" t="s">
        <v>174</v>
      </c>
      <c r="F402" s="150" t="s">
        <v>2369</v>
      </c>
      <c r="I402" s="151"/>
      <c r="L402" s="32"/>
      <c r="M402" s="152"/>
      <c r="T402" s="56"/>
      <c r="AT402" s="17" t="s">
        <v>174</v>
      </c>
      <c r="AU402" s="17" t="s">
        <v>83</v>
      </c>
    </row>
    <row r="403" spans="2:65" s="12" customFormat="1" x14ac:dyDescent="0.2">
      <c r="B403" s="153"/>
      <c r="D403" s="149" t="s">
        <v>176</v>
      </c>
      <c r="E403" s="154" t="s">
        <v>1</v>
      </c>
      <c r="F403" s="155" t="s">
        <v>2370</v>
      </c>
      <c r="H403" s="156">
        <v>98.4</v>
      </c>
      <c r="I403" s="157"/>
      <c r="L403" s="153"/>
      <c r="M403" s="158"/>
      <c r="T403" s="159"/>
      <c r="AT403" s="154" t="s">
        <v>176</v>
      </c>
      <c r="AU403" s="154" t="s">
        <v>83</v>
      </c>
      <c r="AV403" s="12" t="s">
        <v>83</v>
      </c>
      <c r="AW403" s="12" t="s">
        <v>30</v>
      </c>
      <c r="AX403" s="12" t="s">
        <v>73</v>
      </c>
      <c r="AY403" s="154" t="s">
        <v>165</v>
      </c>
    </row>
    <row r="404" spans="2:65" s="12" customFormat="1" x14ac:dyDescent="0.2">
      <c r="B404" s="153"/>
      <c r="D404" s="149" t="s">
        <v>176</v>
      </c>
      <c r="E404" s="154" t="s">
        <v>1</v>
      </c>
      <c r="F404" s="155" t="s">
        <v>2371</v>
      </c>
      <c r="H404" s="156">
        <v>30.315000000000001</v>
      </c>
      <c r="I404" s="157"/>
      <c r="L404" s="153"/>
      <c r="M404" s="158"/>
      <c r="T404" s="159"/>
      <c r="AT404" s="154" t="s">
        <v>176</v>
      </c>
      <c r="AU404" s="154" t="s">
        <v>83</v>
      </c>
      <c r="AV404" s="12" t="s">
        <v>83</v>
      </c>
      <c r="AW404" s="12" t="s">
        <v>30</v>
      </c>
      <c r="AX404" s="12" t="s">
        <v>73</v>
      </c>
      <c r="AY404" s="154" t="s">
        <v>165</v>
      </c>
    </row>
    <row r="405" spans="2:65" s="12" customFormat="1" x14ac:dyDescent="0.2">
      <c r="B405" s="153"/>
      <c r="D405" s="149" t="s">
        <v>176</v>
      </c>
      <c r="E405" s="154" t="s">
        <v>1</v>
      </c>
      <c r="F405" s="155" t="s">
        <v>2372</v>
      </c>
      <c r="H405" s="156">
        <v>29.67</v>
      </c>
      <c r="I405" s="157"/>
      <c r="L405" s="153"/>
      <c r="M405" s="158"/>
      <c r="T405" s="159"/>
      <c r="AT405" s="154" t="s">
        <v>176</v>
      </c>
      <c r="AU405" s="154" t="s">
        <v>83</v>
      </c>
      <c r="AV405" s="12" t="s">
        <v>83</v>
      </c>
      <c r="AW405" s="12" t="s">
        <v>30</v>
      </c>
      <c r="AX405" s="12" t="s">
        <v>73</v>
      </c>
      <c r="AY405" s="154" t="s">
        <v>165</v>
      </c>
    </row>
    <row r="406" spans="2:65" s="12" customFormat="1" ht="22.5" x14ac:dyDescent="0.2">
      <c r="B406" s="153"/>
      <c r="D406" s="149" t="s">
        <v>176</v>
      </c>
      <c r="E406" s="154" t="s">
        <v>1</v>
      </c>
      <c r="F406" s="155" t="s">
        <v>2373</v>
      </c>
      <c r="H406" s="156">
        <v>9.07</v>
      </c>
      <c r="I406" s="157"/>
      <c r="L406" s="153"/>
      <c r="M406" s="158"/>
      <c r="T406" s="159"/>
      <c r="AT406" s="154" t="s">
        <v>176</v>
      </c>
      <c r="AU406" s="154" t="s">
        <v>83</v>
      </c>
      <c r="AV406" s="12" t="s">
        <v>83</v>
      </c>
      <c r="AW406" s="12" t="s">
        <v>30</v>
      </c>
      <c r="AX406" s="12" t="s">
        <v>73</v>
      </c>
      <c r="AY406" s="154" t="s">
        <v>165</v>
      </c>
    </row>
    <row r="407" spans="2:65" s="12" customFormat="1" ht="22.5" x14ac:dyDescent="0.2">
      <c r="B407" s="153"/>
      <c r="D407" s="149" t="s">
        <v>176</v>
      </c>
      <c r="E407" s="154" t="s">
        <v>1</v>
      </c>
      <c r="F407" s="155" t="s">
        <v>2374</v>
      </c>
      <c r="H407" s="156">
        <v>7.9480000000000004</v>
      </c>
      <c r="I407" s="157"/>
      <c r="L407" s="153"/>
      <c r="M407" s="158"/>
      <c r="T407" s="159"/>
      <c r="AT407" s="154" t="s">
        <v>176</v>
      </c>
      <c r="AU407" s="154" t="s">
        <v>83</v>
      </c>
      <c r="AV407" s="12" t="s">
        <v>83</v>
      </c>
      <c r="AW407" s="12" t="s">
        <v>30</v>
      </c>
      <c r="AX407" s="12" t="s">
        <v>73</v>
      </c>
      <c r="AY407" s="154" t="s">
        <v>165</v>
      </c>
    </row>
    <row r="408" spans="2:65" s="12" customFormat="1" ht="22.5" x14ac:dyDescent="0.2">
      <c r="B408" s="153"/>
      <c r="D408" s="149" t="s">
        <v>176</v>
      </c>
      <c r="E408" s="154" t="s">
        <v>1</v>
      </c>
      <c r="F408" s="155" t="s">
        <v>2375</v>
      </c>
      <c r="H408" s="156">
        <v>3.2970000000000002</v>
      </c>
      <c r="I408" s="157"/>
      <c r="L408" s="153"/>
      <c r="M408" s="158"/>
      <c r="T408" s="159"/>
      <c r="AT408" s="154" t="s">
        <v>176</v>
      </c>
      <c r="AU408" s="154" t="s">
        <v>83</v>
      </c>
      <c r="AV408" s="12" t="s">
        <v>83</v>
      </c>
      <c r="AW408" s="12" t="s">
        <v>30</v>
      </c>
      <c r="AX408" s="12" t="s">
        <v>73</v>
      </c>
      <c r="AY408" s="154" t="s">
        <v>165</v>
      </c>
    </row>
    <row r="409" spans="2:65" s="12" customFormat="1" x14ac:dyDescent="0.2">
      <c r="B409" s="153"/>
      <c r="D409" s="149" t="s">
        <v>176</v>
      </c>
      <c r="E409" s="154" t="s">
        <v>1</v>
      </c>
      <c r="F409" s="155" t="s">
        <v>2376</v>
      </c>
      <c r="H409" s="156">
        <v>2.34</v>
      </c>
      <c r="I409" s="157"/>
      <c r="L409" s="153"/>
      <c r="M409" s="158"/>
      <c r="T409" s="159"/>
      <c r="AT409" s="154" t="s">
        <v>176</v>
      </c>
      <c r="AU409" s="154" t="s">
        <v>83</v>
      </c>
      <c r="AV409" s="12" t="s">
        <v>83</v>
      </c>
      <c r="AW409" s="12" t="s">
        <v>30</v>
      </c>
      <c r="AX409" s="12" t="s">
        <v>73</v>
      </c>
      <c r="AY409" s="154" t="s">
        <v>165</v>
      </c>
    </row>
    <row r="410" spans="2:65" s="12" customFormat="1" x14ac:dyDescent="0.2">
      <c r="B410" s="153"/>
      <c r="D410" s="149" t="s">
        <v>176</v>
      </c>
      <c r="E410" s="154" t="s">
        <v>1</v>
      </c>
      <c r="F410" s="155" t="s">
        <v>2377</v>
      </c>
      <c r="H410" s="156">
        <v>6.08</v>
      </c>
      <c r="I410" s="157"/>
      <c r="L410" s="153"/>
      <c r="M410" s="158"/>
      <c r="T410" s="159"/>
      <c r="AT410" s="154" t="s">
        <v>176</v>
      </c>
      <c r="AU410" s="154" t="s">
        <v>83</v>
      </c>
      <c r="AV410" s="12" t="s">
        <v>83</v>
      </c>
      <c r="AW410" s="12" t="s">
        <v>30</v>
      </c>
      <c r="AX410" s="12" t="s">
        <v>73</v>
      </c>
      <c r="AY410" s="154" t="s">
        <v>165</v>
      </c>
    </row>
    <row r="411" spans="2:65" s="12" customFormat="1" x14ac:dyDescent="0.2">
      <c r="B411" s="153"/>
      <c r="D411" s="149" t="s">
        <v>176</v>
      </c>
      <c r="E411" s="154" t="s">
        <v>1</v>
      </c>
      <c r="F411" s="155" t="s">
        <v>2378</v>
      </c>
      <c r="H411" s="156">
        <v>12.25</v>
      </c>
      <c r="I411" s="157"/>
      <c r="L411" s="153"/>
      <c r="M411" s="158"/>
      <c r="T411" s="159"/>
      <c r="AT411" s="154" t="s">
        <v>176</v>
      </c>
      <c r="AU411" s="154" t="s">
        <v>83</v>
      </c>
      <c r="AV411" s="12" t="s">
        <v>83</v>
      </c>
      <c r="AW411" s="12" t="s">
        <v>30</v>
      </c>
      <c r="AX411" s="12" t="s">
        <v>73</v>
      </c>
      <c r="AY411" s="154" t="s">
        <v>165</v>
      </c>
    </row>
    <row r="412" spans="2:65" s="13" customFormat="1" x14ac:dyDescent="0.2">
      <c r="B412" s="160"/>
      <c r="D412" s="149" t="s">
        <v>176</v>
      </c>
      <c r="E412" s="161" t="s">
        <v>2379</v>
      </c>
      <c r="F412" s="162" t="s">
        <v>189</v>
      </c>
      <c r="H412" s="163">
        <v>199.37</v>
      </c>
      <c r="I412" s="164"/>
      <c r="L412" s="160"/>
      <c r="M412" s="165"/>
      <c r="T412" s="166"/>
      <c r="AT412" s="161" t="s">
        <v>176</v>
      </c>
      <c r="AU412" s="161" t="s">
        <v>83</v>
      </c>
      <c r="AV412" s="13" t="s">
        <v>172</v>
      </c>
      <c r="AW412" s="13" t="s">
        <v>30</v>
      </c>
      <c r="AX412" s="13" t="s">
        <v>81</v>
      </c>
      <c r="AY412" s="161" t="s">
        <v>165</v>
      </c>
    </row>
    <row r="413" spans="2:65" s="1" customFormat="1" ht="16.5" customHeight="1" x14ac:dyDescent="0.2">
      <c r="B413" s="32"/>
      <c r="C413" s="136" t="s">
        <v>556</v>
      </c>
      <c r="D413" s="136" t="s">
        <v>167</v>
      </c>
      <c r="E413" s="137" t="s">
        <v>2380</v>
      </c>
      <c r="F413" s="138" t="s">
        <v>2381</v>
      </c>
      <c r="G413" s="139" t="s">
        <v>170</v>
      </c>
      <c r="H413" s="140">
        <v>37.247999999999998</v>
      </c>
      <c r="I413" s="141"/>
      <c r="J413" s="142">
        <f>ROUND(I413*H413,2)</f>
        <v>0</v>
      </c>
      <c r="K413" s="138" t="s">
        <v>1254</v>
      </c>
      <c r="L413" s="32"/>
      <c r="M413" s="143" t="s">
        <v>1</v>
      </c>
      <c r="N413" s="144" t="s">
        <v>38</v>
      </c>
      <c r="P413" s="145">
        <f>O413*H413</f>
        <v>0</v>
      </c>
      <c r="Q413" s="145">
        <v>0.12171</v>
      </c>
      <c r="R413" s="145">
        <f>Q413*H413</f>
        <v>4.5334540799999994</v>
      </c>
      <c r="S413" s="145">
        <v>2.4</v>
      </c>
      <c r="T413" s="146">
        <f>S413*H413</f>
        <v>89.395199999999988</v>
      </c>
      <c r="AR413" s="147" t="s">
        <v>172</v>
      </c>
      <c r="AT413" s="147" t="s">
        <v>167</v>
      </c>
      <c r="AU413" s="147" t="s">
        <v>83</v>
      </c>
      <c r="AY413" s="17" t="s">
        <v>165</v>
      </c>
      <c r="BE413" s="148">
        <f>IF(N413="základní",J413,0)</f>
        <v>0</v>
      </c>
      <c r="BF413" s="148">
        <f>IF(N413="snížená",J413,0)</f>
        <v>0</v>
      </c>
      <c r="BG413" s="148">
        <f>IF(N413="zákl. přenesená",J413,0)</f>
        <v>0</v>
      </c>
      <c r="BH413" s="148">
        <f>IF(N413="sníž. přenesená",J413,0)</f>
        <v>0</v>
      </c>
      <c r="BI413" s="148">
        <f>IF(N413="nulová",J413,0)</f>
        <v>0</v>
      </c>
      <c r="BJ413" s="17" t="s">
        <v>81</v>
      </c>
      <c r="BK413" s="148">
        <f>ROUND(I413*H413,2)</f>
        <v>0</v>
      </c>
      <c r="BL413" s="17" t="s">
        <v>172</v>
      </c>
      <c r="BM413" s="147" t="s">
        <v>2382</v>
      </c>
    </row>
    <row r="414" spans="2:65" s="1" customFormat="1" ht="19.5" x14ac:dyDescent="0.2">
      <c r="B414" s="32"/>
      <c r="D414" s="149" t="s">
        <v>174</v>
      </c>
      <c r="F414" s="150" t="s">
        <v>2383</v>
      </c>
      <c r="I414" s="151"/>
      <c r="L414" s="32"/>
      <c r="M414" s="152"/>
      <c r="T414" s="56"/>
      <c r="AT414" s="17" t="s">
        <v>174</v>
      </c>
      <c r="AU414" s="17" t="s">
        <v>83</v>
      </c>
    </row>
    <row r="415" spans="2:65" s="12" customFormat="1" ht="22.5" x14ac:dyDescent="0.2">
      <c r="B415" s="153"/>
      <c r="D415" s="149" t="s">
        <v>176</v>
      </c>
      <c r="E415" s="154" t="s">
        <v>1</v>
      </c>
      <c r="F415" s="155" t="s">
        <v>2384</v>
      </c>
      <c r="H415" s="156">
        <v>21.12</v>
      </c>
      <c r="I415" s="157"/>
      <c r="L415" s="153"/>
      <c r="M415" s="158"/>
      <c r="T415" s="159"/>
      <c r="AT415" s="154" t="s">
        <v>176</v>
      </c>
      <c r="AU415" s="154" t="s">
        <v>83</v>
      </c>
      <c r="AV415" s="12" t="s">
        <v>83</v>
      </c>
      <c r="AW415" s="12" t="s">
        <v>30</v>
      </c>
      <c r="AX415" s="12" t="s">
        <v>73</v>
      </c>
      <c r="AY415" s="154" t="s">
        <v>165</v>
      </c>
    </row>
    <row r="416" spans="2:65" s="12" customFormat="1" x14ac:dyDescent="0.2">
      <c r="B416" s="153"/>
      <c r="D416" s="149" t="s">
        <v>176</v>
      </c>
      <c r="E416" s="154" t="s">
        <v>1</v>
      </c>
      <c r="F416" s="155" t="s">
        <v>2385</v>
      </c>
      <c r="H416" s="156">
        <v>3.36</v>
      </c>
      <c r="I416" s="157"/>
      <c r="L416" s="153"/>
      <c r="M416" s="158"/>
      <c r="T416" s="159"/>
      <c r="AT416" s="154" t="s">
        <v>176</v>
      </c>
      <c r="AU416" s="154" t="s">
        <v>83</v>
      </c>
      <c r="AV416" s="12" t="s">
        <v>83</v>
      </c>
      <c r="AW416" s="12" t="s">
        <v>30</v>
      </c>
      <c r="AX416" s="12" t="s">
        <v>73</v>
      </c>
      <c r="AY416" s="154" t="s">
        <v>165</v>
      </c>
    </row>
    <row r="417" spans="2:65" s="12" customFormat="1" ht="22.5" x14ac:dyDescent="0.2">
      <c r="B417" s="153"/>
      <c r="D417" s="149" t="s">
        <v>176</v>
      </c>
      <c r="E417" s="154" t="s">
        <v>1</v>
      </c>
      <c r="F417" s="155" t="s">
        <v>2386</v>
      </c>
      <c r="H417" s="156">
        <v>12.768000000000001</v>
      </c>
      <c r="I417" s="157"/>
      <c r="L417" s="153"/>
      <c r="M417" s="158"/>
      <c r="T417" s="159"/>
      <c r="AT417" s="154" t="s">
        <v>176</v>
      </c>
      <c r="AU417" s="154" t="s">
        <v>83</v>
      </c>
      <c r="AV417" s="12" t="s">
        <v>83</v>
      </c>
      <c r="AW417" s="12" t="s">
        <v>30</v>
      </c>
      <c r="AX417" s="12" t="s">
        <v>73</v>
      </c>
      <c r="AY417" s="154" t="s">
        <v>165</v>
      </c>
    </row>
    <row r="418" spans="2:65" s="13" customFormat="1" x14ac:dyDescent="0.2">
      <c r="B418" s="160"/>
      <c r="D418" s="149" t="s">
        <v>176</v>
      </c>
      <c r="E418" s="161" t="s">
        <v>2387</v>
      </c>
      <c r="F418" s="162" t="s">
        <v>189</v>
      </c>
      <c r="H418" s="163">
        <v>37.248000000000005</v>
      </c>
      <c r="I418" s="164"/>
      <c r="L418" s="160"/>
      <c r="M418" s="165"/>
      <c r="T418" s="166"/>
      <c r="AT418" s="161" t="s">
        <v>176</v>
      </c>
      <c r="AU418" s="161" t="s">
        <v>83</v>
      </c>
      <c r="AV418" s="13" t="s">
        <v>172</v>
      </c>
      <c r="AW418" s="13" t="s">
        <v>30</v>
      </c>
      <c r="AX418" s="13" t="s">
        <v>81</v>
      </c>
      <c r="AY418" s="161" t="s">
        <v>165</v>
      </c>
    </row>
    <row r="419" spans="2:65" s="1" customFormat="1" ht="21.75" customHeight="1" x14ac:dyDescent="0.2">
      <c r="B419" s="32"/>
      <c r="C419" s="136" t="s">
        <v>560</v>
      </c>
      <c r="D419" s="136" t="s">
        <v>167</v>
      </c>
      <c r="E419" s="137" t="s">
        <v>2388</v>
      </c>
      <c r="F419" s="138" t="s">
        <v>2389</v>
      </c>
      <c r="G419" s="139" t="s">
        <v>170</v>
      </c>
      <c r="H419" s="140">
        <v>0.24</v>
      </c>
      <c r="I419" s="141"/>
      <c r="J419" s="142">
        <f>ROUND(I419*H419,2)</f>
        <v>0</v>
      </c>
      <c r="K419" s="138" t="s">
        <v>1254</v>
      </c>
      <c r="L419" s="32"/>
      <c r="M419" s="143" t="s">
        <v>1</v>
      </c>
      <c r="N419" s="144" t="s">
        <v>38</v>
      </c>
      <c r="P419" s="145">
        <f>O419*H419</f>
        <v>0</v>
      </c>
      <c r="Q419" s="145">
        <v>0</v>
      </c>
      <c r="R419" s="145">
        <f>Q419*H419</f>
        <v>0</v>
      </c>
      <c r="S419" s="145">
        <v>0.56999999999999995</v>
      </c>
      <c r="T419" s="146">
        <f>S419*H419</f>
        <v>0.13679999999999998</v>
      </c>
      <c r="AR419" s="147" t="s">
        <v>172</v>
      </c>
      <c r="AT419" s="147" t="s">
        <v>167</v>
      </c>
      <c r="AU419" s="147" t="s">
        <v>83</v>
      </c>
      <c r="AY419" s="17" t="s">
        <v>165</v>
      </c>
      <c r="BE419" s="148">
        <f>IF(N419="základní",J419,0)</f>
        <v>0</v>
      </c>
      <c r="BF419" s="148">
        <f>IF(N419="snížená",J419,0)</f>
        <v>0</v>
      </c>
      <c r="BG419" s="148">
        <f>IF(N419="zákl. přenesená",J419,0)</f>
        <v>0</v>
      </c>
      <c r="BH419" s="148">
        <f>IF(N419="sníž. přenesená",J419,0)</f>
        <v>0</v>
      </c>
      <c r="BI419" s="148">
        <f>IF(N419="nulová",J419,0)</f>
        <v>0</v>
      </c>
      <c r="BJ419" s="17" t="s">
        <v>81</v>
      </c>
      <c r="BK419" s="148">
        <f>ROUND(I419*H419,2)</f>
        <v>0</v>
      </c>
      <c r="BL419" s="17" t="s">
        <v>172</v>
      </c>
      <c r="BM419" s="147" t="s">
        <v>2390</v>
      </c>
    </row>
    <row r="420" spans="2:65" s="1" customFormat="1" ht="19.5" x14ac:dyDescent="0.2">
      <c r="B420" s="32"/>
      <c r="D420" s="149" t="s">
        <v>174</v>
      </c>
      <c r="F420" s="150" t="s">
        <v>2391</v>
      </c>
      <c r="I420" s="151"/>
      <c r="L420" s="32"/>
      <c r="M420" s="152"/>
      <c r="T420" s="56"/>
      <c r="AT420" s="17" t="s">
        <v>174</v>
      </c>
      <c r="AU420" s="17" t="s">
        <v>83</v>
      </c>
    </row>
    <row r="421" spans="2:65" s="12" customFormat="1" x14ac:dyDescent="0.2">
      <c r="B421" s="153"/>
      <c r="D421" s="149" t="s">
        <v>176</v>
      </c>
      <c r="E421" s="154" t="s">
        <v>1</v>
      </c>
      <c r="F421" s="155" t="s">
        <v>2392</v>
      </c>
      <c r="H421" s="156">
        <v>0.24</v>
      </c>
      <c r="I421" s="157"/>
      <c r="L421" s="153"/>
      <c r="M421" s="158"/>
      <c r="T421" s="159"/>
      <c r="AT421" s="154" t="s">
        <v>176</v>
      </c>
      <c r="AU421" s="154" t="s">
        <v>83</v>
      </c>
      <c r="AV421" s="12" t="s">
        <v>83</v>
      </c>
      <c r="AW421" s="12" t="s">
        <v>30</v>
      </c>
      <c r="AX421" s="12" t="s">
        <v>81</v>
      </c>
      <c r="AY421" s="154" t="s">
        <v>165</v>
      </c>
    </row>
    <row r="422" spans="2:65" s="1" customFormat="1" ht="24.2" customHeight="1" x14ac:dyDescent="0.2">
      <c r="B422" s="32"/>
      <c r="C422" s="136" t="s">
        <v>564</v>
      </c>
      <c r="D422" s="136" t="s">
        <v>167</v>
      </c>
      <c r="E422" s="137" t="s">
        <v>2393</v>
      </c>
      <c r="F422" s="138" t="s">
        <v>2394</v>
      </c>
      <c r="G422" s="139" t="s">
        <v>208</v>
      </c>
      <c r="H422" s="140">
        <v>7130.07</v>
      </c>
      <c r="I422" s="141"/>
      <c r="J422" s="142">
        <f>ROUND(I422*H422,2)</f>
        <v>0</v>
      </c>
      <c r="K422" s="138" t="s">
        <v>1254</v>
      </c>
      <c r="L422" s="32"/>
      <c r="M422" s="143" t="s">
        <v>1</v>
      </c>
      <c r="N422" s="144" t="s">
        <v>38</v>
      </c>
      <c r="P422" s="145">
        <f>O422*H422</f>
        <v>0</v>
      </c>
      <c r="Q422" s="145">
        <v>0</v>
      </c>
      <c r="R422" s="145">
        <f>Q422*H422</f>
        <v>0</v>
      </c>
      <c r="S422" s="145">
        <v>1E-3</v>
      </c>
      <c r="T422" s="146">
        <f>S422*H422</f>
        <v>7.1300699999999999</v>
      </c>
      <c r="AR422" s="147" t="s">
        <v>172</v>
      </c>
      <c r="AT422" s="147" t="s">
        <v>167</v>
      </c>
      <c r="AU422" s="147" t="s">
        <v>83</v>
      </c>
      <c r="AY422" s="17" t="s">
        <v>165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7" t="s">
        <v>81</v>
      </c>
      <c r="BK422" s="148">
        <f>ROUND(I422*H422,2)</f>
        <v>0</v>
      </c>
      <c r="BL422" s="17" t="s">
        <v>172</v>
      </c>
      <c r="BM422" s="147" t="s">
        <v>2395</v>
      </c>
    </row>
    <row r="423" spans="2:65" s="1" customFormat="1" ht="48.75" x14ac:dyDescent="0.2">
      <c r="B423" s="32"/>
      <c r="D423" s="149" t="s">
        <v>174</v>
      </c>
      <c r="F423" s="150" t="s">
        <v>2396</v>
      </c>
      <c r="I423" s="151"/>
      <c r="L423" s="32"/>
      <c r="M423" s="152"/>
      <c r="T423" s="56"/>
      <c r="AT423" s="17" t="s">
        <v>174</v>
      </c>
      <c r="AU423" s="17" t="s">
        <v>83</v>
      </c>
    </row>
    <row r="424" spans="2:65" s="12" customFormat="1" x14ac:dyDescent="0.2">
      <c r="B424" s="153"/>
      <c r="D424" s="149" t="s">
        <v>176</v>
      </c>
      <c r="E424" s="154" t="s">
        <v>1</v>
      </c>
      <c r="F424" s="155" t="s">
        <v>2397</v>
      </c>
      <c r="H424" s="156">
        <v>319.5</v>
      </c>
      <c r="I424" s="157"/>
      <c r="L424" s="153"/>
      <c r="M424" s="158"/>
      <c r="T424" s="159"/>
      <c r="AT424" s="154" t="s">
        <v>176</v>
      </c>
      <c r="AU424" s="154" t="s">
        <v>83</v>
      </c>
      <c r="AV424" s="12" t="s">
        <v>83</v>
      </c>
      <c r="AW424" s="12" t="s">
        <v>30</v>
      </c>
      <c r="AX424" s="12" t="s">
        <v>73</v>
      </c>
      <c r="AY424" s="154" t="s">
        <v>165</v>
      </c>
    </row>
    <row r="425" spans="2:65" s="12" customFormat="1" x14ac:dyDescent="0.2">
      <c r="B425" s="153"/>
      <c r="D425" s="149" t="s">
        <v>176</v>
      </c>
      <c r="E425" s="154" t="s">
        <v>1</v>
      </c>
      <c r="F425" s="155" t="s">
        <v>2398</v>
      </c>
      <c r="H425" s="156">
        <v>113.04</v>
      </c>
      <c r="I425" s="157"/>
      <c r="L425" s="153"/>
      <c r="M425" s="158"/>
      <c r="T425" s="159"/>
      <c r="AT425" s="154" t="s">
        <v>176</v>
      </c>
      <c r="AU425" s="154" t="s">
        <v>83</v>
      </c>
      <c r="AV425" s="12" t="s">
        <v>83</v>
      </c>
      <c r="AW425" s="12" t="s">
        <v>30</v>
      </c>
      <c r="AX425" s="12" t="s">
        <v>73</v>
      </c>
      <c r="AY425" s="154" t="s">
        <v>165</v>
      </c>
    </row>
    <row r="426" spans="2:65" s="12" customFormat="1" x14ac:dyDescent="0.2">
      <c r="B426" s="153"/>
      <c r="D426" s="149" t="s">
        <v>176</v>
      </c>
      <c r="E426" s="154" t="s">
        <v>1</v>
      </c>
      <c r="F426" s="155" t="s">
        <v>2399</v>
      </c>
      <c r="H426" s="156">
        <v>1055.04</v>
      </c>
      <c r="I426" s="157"/>
      <c r="L426" s="153"/>
      <c r="M426" s="158"/>
      <c r="T426" s="159"/>
      <c r="AT426" s="154" t="s">
        <v>176</v>
      </c>
      <c r="AU426" s="154" t="s">
        <v>83</v>
      </c>
      <c r="AV426" s="12" t="s">
        <v>83</v>
      </c>
      <c r="AW426" s="12" t="s">
        <v>30</v>
      </c>
      <c r="AX426" s="12" t="s">
        <v>73</v>
      </c>
      <c r="AY426" s="154" t="s">
        <v>165</v>
      </c>
    </row>
    <row r="427" spans="2:65" s="12" customFormat="1" x14ac:dyDescent="0.2">
      <c r="B427" s="153"/>
      <c r="D427" s="149" t="s">
        <v>176</v>
      </c>
      <c r="E427" s="154" t="s">
        <v>1</v>
      </c>
      <c r="F427" s="155" t="s">
        <v>2400</v>
      </c>
      <c r="H427" s="156">
        <v>301.44</v>
      </c>
      <c r="I427" s="157"/>
      <c r="L427" s="153"/>
      <c r="M427" s="158"/>
      <c r="T427" s="159"/>
      <c r="AT427" s="154" t="s">
        <v>176</v>
      </c>
      <c r="AU427" s="154" t="s">
        <v>83</v>
      </c>
      <c r="AV427" s="12" t="s">
        <v>83</v>
      </c>
      <c r="AW427" s="12" t="s">
        <v>30</v>
      </c>
      <c r="AX427" s="12" t="s">
        <v>73</v>
      </c>
      <c r="AY427" s="154" t="s">
        <v>165</v>
      </c>
    </row>
    <row r="428" spans="2:65" s="12" customFormat="1" x14ac:dyDescent="0.2">
      <c r="B428" s="153"/>
      <c r="D428" s="149" t="s">
        <v>176</v>
      </c>
      <c r="E428" s="154" t="s">
        <v>1</v>
      </c>
      <c r="F428" s="155" t="s">
        <v>2401</v>
      </c>
      <c r="H428" s="156">
        <v>1884</v>
      </c>
      <c r="I428" s="157"/>
      <c r="L428" s="153"/>
      <c r="M428" s="158"/>
      <c r="T428" s="159"/>
      <c r="AT428" s="154" t="s">
        <v>176</v>
      </c>
      <c r="AU428" s="154" t="s">
        <v>83</v>
      </c>
      <c r="AV428" s="12" t="s">
        <v>83</v>
      </c>
      <c r="AW428" s="12" t="s">
        <v>30</v>
      </c>
      <c r="AX428" s="12" t="s">
        <v>73</v>
      </c>
      <c r="AY428" s="154" t="s">
        <v>165</v>
      </c>
    </row>
    <row r="429" spans="2:65" s="12" customFormat="1" x14ac:dyDescent="0.2">
      <c r="B429" s="153"/>
      <c r="D429" s="149" t="s">
        <v>176</v>
      </c>
      <c r="E429" s="154" t="s">
        <v>1</v>
      </c>
      <c r="F429" s="155" t="s">
        <v>2402</v>
      </c>
      <c r="H429" s="156">
        <v>565.20000000000005</v>
      </c>
      <c r="I429" s="157"/>
      <c r="L429" s="153"/>
      <c r="M429" s="158"/>
      <c r="T429" s="159"/>
      <c r="AT429" s="154" t="s">
        <v>176</v>
      </c>
      <c r="AU429" s="154" t="s">
        <v>83</v>
      </c>
      <c r="AV429" s="12" t="s">
        <v>83</v>
      </c>
      <c r="AW429" s="12" t="s">
        <v>30</v>
      </c>
      <c r="AX429" s="12" t="s">
        <v>73</v>
      </c>
      <c r="AY429" s="154" t="s">
        <v>165</v>
      </c>
    </row>
    <row r="430" spans="2:65" s="12" customFormat="1" x14ac:dyDescent="0.2">
      <c r="B430" s="153"/>
      <c r="D430" s="149" t="s">
        <v>176</v>
      </c>
      <c r="E430" s="154" t="s">
        <v>1</v>
      </c>
      <c r="F430" s="155" t="s">
        <v>2403</v>
      </c>
      <c r="H430" s="156">
        <v>62.8</v>
      </c>
      <c r="I430" s="157"/>
      <c r="L430" s="153"/>
      <c r="M430" s="158"/>
      <c r="T430" s="159"/>
      <c r="AT430" s="154" t="s">
        <v>176</v>
      </c>
      <c r="AU430" s="154" t="s">
        <v>83</v>
      </c>
      <c r="AV430" s="12" t="s">
        <v>83</v>
      </c>
      <c r="AW430" s="12" t="s">
        <v>30</v>
      </c>
      <c r="AX430" s="12" t="s">
        <v>73</v>
      </c>
      <c r="AY430" s="154" t="s">
        <v>165</v>
      </c>
    </row>
    <row r="431" spans="2:65" s="12" customFormat="1" x14ac:dyDescent="0.2">
      <c r="B431" s="153"/>
      <c r="D431" s="149" t="s">
        <v>176</v>
      </c>
      <c r="E431" s="154" t="s">
        <v>1</v>
      </c>
      <c r="F431" s="155" t="s">
        <v>2404</v>
      </c>
      <c r="H431" s="156">
        <v>785</v>
      </c>
      <c r="I431" s="157"/>
      <c r="L431" s="153"/>
      <c r="M431" s="158"/>
      <c r="T431" s="159"/>
      <c r="AT431" s="154" t="s">
        <v>176</v>
      </c>
      <c r="AU431" s="154" t="s">
        <v>83</v>
      </c>
      <c r="AV431" s="12" t="s">
        <v>83</v>
      </c>
      <c r="AW431" s="12" t="s">
        <v>30</v>
      </c>
      <c r="AX431" s="12" t="s">
        <v>73</v>
      </c>
      <c r="AY431" s="154" t="s">
        <v>165</v>
      </c>
    </row>
    <row r="432" spans="2:65" s="12" customFormat="1" x14ac:dyDescent="0.2">
      <c r="B432" s="153"/>
      <c r="D432" s="149" t="s">
        <v>176</v>
      </c>
      <c r="E432" s="154" t="s">
        <v>1</v>
      </c>
      <c r="F432" s="155" t="s">
        <v>2405</v>
      </c>
      <c r="H432" s="156">
        <v>365.02499999999998</v>
      </c>
      <c r="I432" s="157"/>
      <c r="L432" s="153"/>
      <c r="M432" s="158"/>
      <c r="T432" s="159"/>
      <c r="AT432" s="154" t="s">
        <v>176</v>
      </c>
      <c r="AU432" s="154" t="s">
        <v>83</v>
      </c>
      <c r="AV432" s="12" t="s">
        <v>83</v>
      </c>
      <c r="AW432" s="12" t="s">
        <v>30</v>
      </c>
      <c r="AX432" s="12" t="s">
        <v>73</v>
      </c>
      <c r="AY432" s="154" t="s">
        <v>165</v>
      </c>
    </row>
    <row r="433" spans="2:65" s="12" customFormat="1" x14ac:dyDescent="0.2">
      <c r="B433" s="153"/>
      <c r="D433" s="149" t="s">
        <v>176</v>
      </c>
      <c r="E433" s="154" t="s">
        <v>1</v>
      </c>
      <c r="F433" s="155" t="s">
        <v>2406</v>
      </c>
      <c r="H433" s="156">
        <v>55</v>
      </c>
      <c r="I433" s="157"/>
      <c r="L433" s="153"/>
      <c r="M433" s="158"/>
      <c r="T433" s="159"/>
      <c r="AT433" s="154" t="s">
        <v>176</v>
      </c>
      <c r="AU433" s="154" t="s">
        <v>83</v>
      </c>
      <c r="AV433" s="12" t="s">
        <v>83</v>
      </c>
      <c r="AW433" s="12" t="s">
        <v>30</v>
      </c>
      <c r="AX433" s="12" t="s">
        <v>73</v>
      </c>
      <c r="AY433" s="154" t="s">
        <v>165</v>
      </c>
    </row>
    <row r="434" spans="2:65" s="12" customFormat="1" x14ac:dyDescent="0.2">
      <c r="B434" s="153"/>
      <c r="D434" s="149" t="s">
        <v>176</v>
      </c>
      <c r="E434" s="154" t="s">
        <v>1</v>
      </c>
      <c r="F434" s="155" t="s">
        <v>2407</v>
      </c>
      <c r="H434" s="156">
        <v>282.60000000000002</v>
      </c>
      <c r="I434" s="157"/>
      <c r="L434" s="153"/>
      <c r="M434" s="158"/>
      <c r="T434" s="159"/>
      <c r="AT434" s="154" t="s">
        <v>176</v>
      </c>
      <c r="AU434" s="154" t="s">
        <v>83</v>
      </c>
      <c r="AV434" s="12" t="s">
        <v>83</v>
      </c>
      <c r="AW434" s="12" t="s">
        <v>30</v>
      </c>
      <c r="AX434" s="12" t="s">
        <v>73</v>
      </c>
      <c r="AY434" s="154" t="s">
        <v>165</v>
      </c>
    </row>
    <row r="435" spans="2:65" s="12" customFormat="1" x14ac:dyDescent="0.2">
      <c r="B435" s="153"/>
      <c r="D435" s="149" t="s">
        <v>176</v>
      </c>
      <c r="E435" s="154" t="s">
        <v>1</v>
      </c>
      <c r="F435" s="155" t="s">
        <v>2408</v>
      </c>
      <c r="H435" s="156">
        <v>153.07499999999999</v>
      </c>
      <c r="I435" s="157"/>
      <c r="L435" s="153"/>
      <c r="M435" s="158"/>
      <c r="T435" s="159"/>
      <c r="AT435" s="154" t="s">
        <v>176</v>
      </c>
      <c r="AU435" s="154" t="s">
        <v>83</v>
      </c>
      <c r="AV435" s="12" t="s">
        <v>83</v>
      </c>
      <c r="AW435" s="12" t="s">
        <v>30</v>
      </c>
      <c r="AX435" s="12" t="s">
        <v>73</v>
      </c>
      <c r="AY435" s="154" t="s">
        <v>165</v>
      </c>
    </row>
    <row r="436" spans="2:65" s="12" customFormat="1" x14ac:dyDescent="0.2">
      <c r="B436" s="153"/>
      <c r="D436" s="149" t="s">
        <v>176</v>
      </c>
      <c r="E436" s="154" t="s">
        <v>1</v>
      </c>
      <c r="F436" s="155" t="s">
        <v>2409</v>
      </c>
      <c r="H436" s="156">
        <v>1188.3499999999999</v>
      </c>
      <c r="I436" s="157"/>
      <c r="L436" s="153"/>
      <c r="M436" s="158"/>
      <c r="T436" s="159"/>
      <c r="AT436" s="154" t="s">
        <v>176</v>
      </c>
      <c r="AU436" s="154" t="s">
        <v>83</v>
      </c>
      <c r="AV436" s="12" t="s">
        <v>83</v>
      </c>
      <c r="AW436" s="12" t="s">
        <v>30</v>
      </c>
      <c r="AX436" s="12" t="s">
        <v>73</v>
      </c>
      <c r="AY436" s="154" t="s">
        <v>165</v>
      </c>
    </row>
    <row r="437" spans="2:65" s="13" customFormat="1" x14ac:dyDescent="0.2">
      <c r="B437" s="160"/>
      <c r="D437" s="149" t="s">
        <v>176</v>
      </c>
      <c r="E437" s="161" t="s">
        <v>1</v>
      </c>
      <c r="F437" s="162" t="s">
        <v>189</v>
      </c>
      <c r="H437" s="163">
        <v>7130.07</v>
      </c>
      <c r="I437" s="164"/>
      <c r="L437" s="160"/>
      <c r="M437" s="165"/>
      <c r="T437" s="166"/>
      <c r="AT437" s="161" t="s">
        <v>176</v>
      </c>
      <c r="AU437" s="161" t="s">
        <v>83</v>
      </c>
      <c r="AV437" s="13" t="s">
        <v>172</v>
      </c>
      <c r="AW437" s="13" t="s">
        <v>30</v>
      </c>
      <c r="AX437" s="13" t="s">
        <v>81</v>
      </c>
      <c r="AY437" s="161" t="s">
        <v>165</v>
      </c>
    </row>
    <row r="438" spans="2:65" s="1" customFormat="1" ht="24.2" customHeight="1" x14ac:dyDescent="0.2">
      <c r="B438" s="32"/>
      <c r="C438" s="136" t="s">
        <v>570</v>
      </c>
      <c r="D438" s="136" t="s">
        <v>167</v>
      </c>
      <c r="E438" s="137" t="s">
        <v>2410</v>
      </c>
      <c r="F438" s="138" t="s">
        <v>2411</v>
      </c>
      <c r="G438" s="139" t="s">
        <v>317</v>
      </c>
      <c r="H438" s="140">
        <v>2</v>
      </c>
      <c r="I438" s="141"/>
      <c r="J438" s="142">
        <f>ROUND(I438*H438,2)</f>
        <v>0</v>
      </c>
      <c r="K438" s="138" t="s">
        <v>1254</v>
      </c>
      <c r="L438" s="32"/>
      <c r="M438" s="143" t="s">
        <v>1</v>
      </c>
      <c r="N438" s="144" t="s">
        <v>38</v>
      </c>
      <c r="P438" s="145">
        <f>O438*H438</f>
        <v>0</v>
      </c>
      <c r="Q438" s="145">
        <v>9.0000000000000006E-5</v>
      </c>
      <c r="R438" s="145">
        <f>Q438*H438</f>
        <v>1.8000000000000001E-4</v>
      </c>
      <c r="S438" s="145">
        <v>0</v>
      </c>
      <c r="T438" s="146">
        <f>S438*H438</f>
        <v>0</v>
      </c>
      <c r="AR438" s="147" t="s">
        <v>172</v>
      </c>
      <c r="AT438" s="147" t="s">
        <v>167</v>
      </c>
      <c r="AU438" s="147" t="s">
        <v>83</v>
      </c>
      <c r="AY438" s="17" t="s">
        <v>165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7" t="s">
        <v>81</v>
      </c>
      <c r="BK438" s="148">
        <f>ROUND(I438*H438,2)</f>
        <v>0</v>
      </c>
      <c r="BL438" s="17" t="s">
        <v>172</v>
      </c>
      <c r="BM438" s="147" t="s">
        <v>2412</v>
      </c>
    </row>
    <row r="439" spans="2:65" s="1" customFormat="1" ht="19.5" x14ac:dyDescent="0.2">
      <c r="B439" s="32"/>
      <c r="D439" s="149" t="s">
        <v>174</v>
      </c>
      <c r="F439" s="150" t="s">
        <v>2413</v>
      </c>
      <c r="I439" s="151"/>
      <c r="L439" s="32"/>
      <c r="M439" s="152"/>
      <c r="T439" s="56"/>
      <c r="AT439" s="17" t="s">
        <v>174</v>
      </c>
      <c r="AU439" s="17" t="s">
        <v>83</v>
      </c>
    </row>
    <row r="440" spans="2:65" s="1" customFormat="1" ht="33" customHeight="1" x14ac:dyDescent="0.2">
      <c r="B440" s="32"/>
      <c r="C440" s="136" t="s">
        <v>579</v>
      </c>
      <c r="D440" s="136" t="s">
        <v>167</v>
      </c>
      <c r="E440" s="137" t="s">
        <v>2414</v>
      </c>
      <c r="F440" s="138" t="s">
        <v>2415</v>
      </c>
      <c r="G440" s="139" t="s">
        <v>317</v>
      </c>
      <c r="H440" s="140">
        <v>1</v>
      </c>
      <c r="I440" s="141"/>
      <c r="J440" s="142">
        <f>ROUND(I440*H440,2)</f>
        <v>0</v>
      </c>
      <c r="K440" s="138" t="s">
        <v>1254</v>
      </c>
      <c r="L440" s="32"/>
      <c r="M440" s="143" t="s">
        <v>1</v>
      </c>
      <c r="N440" s="144" t="s">
        <v>38</v>
      </c>
      <c r="P440" s="145">
        <f>O440*H440</f>
        <v>0</v>
      </c>
      <c r="Q440" s="145">
        <v>1.7000000000000001E-4</v>
      </c>
      <c r="R440" s="145">
        <f>Q440*H440</f>
        <v>1.7000000000000001E-4</v>
      </c>
      <c r="S440" s="145">
        <v>0</v>
      </c>
      <c r="T440" s="146">
        <f>S440*H440</f>
        <v>0</v>
      </c>
      <c r="AR440" s="147" t="s">
        <v>172</v>
      </c>
      <c r="AT440" s="147" t="s">
        <v>167</v>
      </c>
      <c r="AU440" s="147" t="s">
        <v>83</v>
      </c>
      <c r="AY440" s="17" t="s">
        <v>165</v>
      </c>
      <c r="BE440" s="148">
        <f>IF(N440="základní",J440,0)</f>
        <v>0</v>
      </c>
      <c r="BF440" s="148">
        <f>IF(N440="snížená",J440,0)</f>
        <v>0</v>
      </c>
      <c r="BG440" s="148">
        <f>IF(N440="zákl. přenesená",J440,0)</f>
        <v>0</v>
      </c>
      <c r="BH440" s="148">
        <f>IF(N440="sníž. přenesená",J440,0)</f>
        <v>0</v>
      </c>
      <c r="BI440" s="148">
        <f>IF(N440="nulová",J440,0)</f>
        <v>0</v>
      </c>
      <c r="BJ440" s="17" t="s">
        <v>81</v>
      </c>
      <c r="BK440" s="148">
        <f>ROUND(I440*H440,2)</f>
        <v>0</v>
      </c>
      <c r="BL440" s="17" t="s">
        <v>172</v>
      </c>
      <c r="BM440" s="147" t="s">
        <v>2416</v>
      </c>
    </row>
    <row r="441" spans="2:65" s="1" customFormat="1" ht="19.5" x14ac:dyDescent="0.2">
      <c r="B441" s="32"/>
      <c r="D441" s="149" t="s">
        <v>174</v>
      </c>
      <c r="F441" s="150" t="s">
        <v>2417</v>
      </c>
      <c r="I441" s="151"/>
      <c r="L441" s="32"/>
      <c r="M441" s="152"/>
      <c r="T441" s="56"/>
      <c r="AT441" s="17" t="s">
        <v>174</v>
      </c>
      <c r="AU441" s="17" t="s">
        <v>83</v>
      </c>
    </row>
    <row r="442" spans="2:65" s="1" customFormat="1" ht="33" customHeight="1" x14ac:dyDescent="0.2">
      <c r="B442" s="32"/>
      <c r="C442" s="136" t="s">
        <v>585</v>
      </c>
      <c r="D442" s="136" t="s">
        <v>167</v>
      </c>
      <c r="E442" s="137" t="s">
        <v>2418</v>
      </c>
      <c r="F442" s="138" t="s">
        <v>2419</v>
      </c>
      <c r="G442" s="139" t="s">
        <v>303</v>
      </c>
      <c r="H442" s="140">
        <v>24</v>
      </c>
      <c r="I442" s="141"/>
      <c r="J442" s="142">
        <f>ROUND(I442*H442,2)</f>
        <v>0</v>
      </c>
      <c r="K442" s="138" t="s">
        <v>1254</v>
      </c>
      <c r="L442" s="32"/>
      <c r="M442" s="143" t="s">
        <v>1</v>
      </c>
      <c r="N442" s="144" t="s">
        <v>38</v>
      </c>
      <c r="P442" s="145">
        <f>O442*H442</f>
        <v>0</v>
      </c>
      <c r="Q442" s="145">
        <v>5.1999999999999995E-4</v>
      </c>
      <c r="R442" s="145">
        <f>Q442*H442</f>
        <v>1.2479999999999998E-2</v>
      </c>
      <c r="S442" s="145">
        <v>0</v>
      </c>
      <c r="T442" s="146">
        <f>S442*H442</f>
        <v>0</v>
      </c>
      <c r="AR442" s="147" t="s">
        <v>172</v>
      </c>
      <c r="AT442" s="147" t="s">
        <v>167</v>
      </c>
      <c r="AU442" s="147" t="s">
        <v>83</v>
      </c>
      <c r="AY442" s="17" t="s">
        <v>165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7" t="s">
        <v>81</v>
      </c>
      <c r="BK442" s="148">
        <f>ROUND(I442*H442,2)</f>
        <v>0</v>
      </c>
      <c r="BL442" s="17" t="s">
        <v>172</v>
      </c>
      <c r="BM442" s="147" t="s">
        <v>2420</v>
      </c>
    </row>
    <row r="443" spans="2:65" s="1" customFormat="1" ht="29.25" x14ac:dyDescent="0.2">
      <c r="B443" s="32"/>
      <c r="D443" s="149" t="s">
        <v>174</v>
      </c>
      <c r="F443" s="150" t="s">
        <v>2421</v>
      </c>
      <c r="I443" s="151"/>
      <c r="L443" s="32"/>
      <c r="M443" s="152"/>
      <c r="T443" s="56"/>
      <c r="AT443" s="17" t="s">
        <v>174</v>
      </c>
      <c r="AU443" s="17" t="s">
        <v>83</v>
      </c>
    </row>
    <row r="444" spans="2:65" s="12" customFormat="1" x14ac:dyDescent="0.2">
      <c r="B444" s="153"/>
      <c r="D444" s="149" t="s">
        <v>176</v>
      </c>
      <c r="E444" s="154" t="s">
        <v>1</v>
      </c>
      <c r="F444" s="155" t="s">
        <v>2422</v>
      </c>
      <c r="H444" s="156">
        <v>24</v>
      </c>
      <c r="I444" s="157"/>
      <c r="L444" s="153"/>
      <c r="M444" s="158"/>
      <c r="T444" s="159"/>
      <c r="AT444" s="154" t="s">
        <v>176</v>
      </c>
      <c r="AU444" s="154" t="s">
        <v>83</v>
      </c>
      <c r="AV444" s="12" t="s">
        <v>83</v>
      </c>
      <c r="AW444" s="12" t="s">
        <v>30</v>
      </c>
      <c r="AX444" s="12" t="s">
        <v>81</v>
      </c>
      <c r="AY444" s="154" t="s">
        <v>165</v>
      </c>
    </row>
    <row r="445" spans="2:65" s="1" customFormat="1" ht="24.2" customHeight="1" x14ac:dyDescent="0.2">
      <c r="B445" s="32"/>
      <c r="C445" s="167" t="s">
        <v>269</v>
      </c>
      <c r="D445" s="167" t="s">
        <v>205</v>
      </c>
      <c r="E445" s="168" t="s">
        <v>2423</v>
      </c>
      <c r="F445" s="169" t="s">
        <v>2424</v>
      </c>
      <c r="G445" s="170" t="s">
        <v>238</v>
      </c>
      <c r="H445" s="171">
        <v>2.1999999999999999E-2</v>
      </c>
      <c r="I445" s="172"/>
      <c r="J445" s="173">
        <f>ROUND(I445*H445,2)</f>
        <v>0</v>
      </c>
      <c r="K445" s="169" t="s">
        <v>1254</v>
      </c>
      <c r="L445" s="174"/>
      <c r="M445" s="175" t="s">
        <v>1</v>
      </c>
      <c r="N445" s="176" t="s">
        <v>38</v>
      </c>
      <c r="P445" s="145">
        <f>O445*H445</f>
        <v>0</v>
      </c>
      <c r="Q445" s="145">
        <v>1</v>
      </c>
      <c r="R445" s="145">
        <f>Q445*H445</f>
        <v>2.1999999999999999E-2</v>
      </c>
      <c r="S445" s="145">
        <v>0</v>
      </c>
      <c r="T445" s="146">
        <f>S445*H445</f>
        <v>0</v>
      </c>
      <c r="AR445" s="147" t="s">
        <v>209</v>
      </c>
      <c r="AT445" s="147" t="s">
        <v>205</v>
      </c>
      <c r="AU445" s="147" t="s">
        <v>83</v>
      </c>
      <c r="AY445" s="17" t="s">
        <v>165</v>
      </c>
      <c r="BE445" s="148">
        <f>IF(N445="základní",J445,0)</f>
        <v>0</v>
      </c>
      <c r="BF445" s="148">
        <f>IF(N445="snížená",J445,0)</f>
        <v>0</v>
      </c>
      <c r="BG445" s="148">
        <f>IF(N445="zákl. přenesená",J445,0)</f>
        <v>0</v>
      </c>
      <c r="BH445" s="148">
        <f>IF(N445="sníž. přenesená",J445,0)</f>
        <v>0</v>
      </c>
      <c r="BI445" s="148">
        <f>IF(N445="nulová",J445,0)</f>
        <v>0</v>
      </c>
      <c r="BJ445" s="17" t="s">
        <v>81</v>
      </c>
      <c r="BK445" s="148">
        <f>ROUND(I445*H445,2)</f>
        <v>0</v>
      </c>
      <c r="BL445" s="17" t="s">
        <v>172</v>
      </c>
      <c r="BM445" s="147" t="s">
        <v>2425</v>
      </c>
    </row>
    <row r="446" spans="2:65" s="1" customFormat="1" ht="19.5" x14ac:dyDescent="0.2">
      <c r="B446" s="32"/>
      <c r="D446" s="149" t="s">
        <v>174</v>
      </c>
      <c r="F446" s="150" t="s">
        <v>2424</v>
      </c>
      <c r="I446" s="151"/>
      <c r="L446" s="32"/>
      <c r="M446" s="152"/>
      <c r="T446" s="56"/>
      <c r="AT446" s="17" t="s">
        <v>174</v>
      </c>
      <c r="AU446" s="17" t="s">
        <v>83</v>
      </c>
    </row>
    <row r="447" spans="2:65" s="12" customFormat="1" x14ac:dyDescent="0.2">
      <c r="B447" s="153"/>
      <c r="D447" s="149" t="s">
        <v>176</v>
      </c>
      <c r="E447" s="154" t="s">
        <v>1</v>
      </c>
      <c r="F447" s="155" t="s">
        <v>2426</v>
      </c>
      <c r="H447" s="156">
        <v>2.1999999999999999E-2</v>
      </c>
      <c r="I447" s="157"/>
      <c r="L447" s="153"/>
      <c r="M447" s="158"/>
      <c r="T447" s="159"/>
      <c r="AT447" s="154" t="s">
        <v>176</v>
      </c>
      <c r="AU447" s="154" t="s">
        <v>83</v>
      </c>
      <c r="AV447" s="12" t="s">
        <v>83</v>
      </c>
      <c r="AW447" s="12" t="s">
        <v>30</v>
      </c>
      <c r="AX447" s="12" t="s">
        <v>81</v>
      </c>
      <c r="AY447" s="154" t="s">
        <v>165</v>
      </c>
    </row>
    <row r="448" spans="2:65" s="1" customFormat="1" ht="33" customHeight="1" x14ac:dyDescent="0.2">
      <c r="B448" s="32"/>
      <c r="C448" s="136" t="s">
        <v>1612</v>
      </c>
      <c r="D448" s="136" t="s">
        <v>167</v>
      </c>
      <c r="E448" s="137" t="s">
        <v>2427</v>
      </c>
      <c r="F448" s="138" t="s">
        <v>2428</v>
      </c>
      <c r="G448" s="139" t="s">
        <v>303</v>
      </c>
      <c r="H448" s="140">
        <v>36</v>
      </c>
      <c r="I448" s="141"/>
      <c r="J448" s="142">
        <f>ROUND(I448*H448,2)</f>
        <v>0</v>
      </c>
      <c r="K448" s="138" t="s">
        <v>1254</v>
      </c>
      <c r="L448" s="32"/>
      <c r="M448" s="143" t="s">
        <v>1</v>
      </c>
      <c r="N448" s="144" t="s">
        <v>38</v>
      </c>
      <c r="P448" s="145">
        <f>O448*H448</f>
        <v>0</v>
      </c>
      <c r="Q448" s="145">
        <v>7.7999999999999999E-4</v>
      </c>
      <c r="R448" s="145">
        <f>Q448*H448</f>
        <v>2.8080000000000001E-2</v>
      </c>
      <c r="S448" s="145">
        <v>1E-3</v>
      </c>
      <c r="T448" s="146">
        <f>S448*H448</f>
        <v>3.6000000000000004E-2</v>
      </c>
      <c r="AR448" s="147" t="s">
        <v>172</v>
      </c>
      <c r="AT448" s="147" t="s">
        <v>167</v>
      </c>
      <c r="AU448" s="147" t="s">
        <v>83</v>
      </c>
      <c r="AY448" s="17" t="s">
        <v>165</v>
      </c>
      <c r="BE448" s="148">
        <f>IF(N448="základní",J448,0)</f>
        <v>0</v>
      </c>
      <c r="BF448" s="148">
        <f>IF(N448="snížená",J448,0)</f>
        <v>0</v>
      </c>
      <c r="BG448" s="148">
        <f>IF(N448="zákl. přenesená",J448,0)</f>
        <v>0</v>
      </c>
      <c r="BH448" s="148">
        <f>IF(N448="sníž. přenesená",J448,0)</f>
        <v>0</v>
      </c>
      <c r="BI448" s="148">
        <f>IF(N448="nulová",J448,0)</f>
        <v>0</v>
      </c>
      <c r="BJ448" s="17" t="s">
        <v>81</v>
      </c>
      <c r="BK448" s="148">
        <f>ROUND(I448*H448,2)</f>
        <v>0</v>
      </c>
      <c r="BL448" s="17" t="s">
        <v>172</v>
      </c>
      <c r="BM448" s="147" t="s">
        <v>2429</v>
      </c>
    </row>
    <row r="449" spans="2:65" s="1" customFormat="1" ht="29.25" x14ac:dyDescent="0.2">
      <c r="B449" s="32"/>
      <c r="D449" s="149" t="s">
        <v>174</v>
      </c>
      <c r="F449" s="150" t="s">
        <v>2430</v>
      </c>
      <c r="I449" s="151"/>
      <c r="L449" s="32"/>
      <c r="M449" s="152"/>
      <c r="T449" s="56"/>
      <c r="AT449" s="17" t="s">
        <v>174</v>
      </c>
      <c r="AU449" s="17" t="s">
        <v>83</v>
      </c>
    </row>
    <row r="450" spans="2:65" s="12" customFormat="1" x14ac:dyDescent="0.2">
      <c r="B450" s="153"/>
      <c r="D450" s="149" t="s">
        <v>176</v>
      </c>
      <c r="E450" s="154" t="s">
        <v>1</v>
      </c>
      <c r="F450" s="155" t="s">
        <v>2431</v>
      </c>
      <c r="H450" s="156">
        <v>36</v>
      </c>
      <c r="I450" s="157"/>
      <c r="L450" s="153"/>
      <c r="M450" s="158"/>
      <c r="T450" s="159"/>
      <c r="AT450" s="154" t="s">
        <v>176</v>
      </c>
      <c r="AU450" s="154" t="s">
        <v>83</v>
      </c>
      <c r="AV450" s="12" t="s">
        <v>83</v>
      </c>
      <c r="AW450" s="12" t="s">
        <v>30</v>
      </c>
      <c r="AX450" s="12" t="s">
        <v>81</v>
      </c>
      <c r="AY450" s="154" t="s">
        <v>165</v>
      </c>
    </row>
    <row r="451" spans="2:65" s="1" customFormat="1" ht="24.2" customHeight="1" x14ac:dyDescent="0.2">
      <c r="B451" s="32"/>
      <c r="C451" s="167" t="s">
        <v>1617</v>
      </c>
      <c r="D451" s="167" t="s">
        <v>205</v>
      </c>
      <c r="E451" s="168" t="s">
        <v>1663</v>
      </c>
      <c r="F451" s="169" t="s">
        <v>1664</v>
      </c>
      <c r="G451" s="170" t="s">
        <v>238</v>
      </c>
      <c r="H451" s="171">
        <v>5.8999999999999997E-2</v>
      </c>
      <c r="I451" s="172"/>
      <c r="J451" s="173">
        <f>ROUND(I451*H451,2)</f>
        <v>0</v>
      </c>
      <c r="K451" s="169" t="s">
        <v>1254</v>
      </c>
      <c r="L451" s="174"/>
      <c r="M451" s="175" t="s">
        <v>1</v>
      </c>
      <c r="N451" s="176" t="s">
        <v>38</v>
      </c>
      <c r="P451" s="145">
        <f>O451*H451</f>
        <v>0</v>
      </c>
      <c r="Q451" s="145">
        <v>1</v>
      </c>
      <c r="R451" s="145">
        <f>Q451*H451</f>
        <v>5.8999999999999997E-2</v>
      </c>
      <c r="S451" s="145">
        <v>0</v>
      </c>
      <c r="T451" s="146">
        <f>S451*H451</f>
        <v>0</v>
      </c>
      <c r="AR451" s="147" t="s">
        <v>209</v>
      </c>
      <c r="AT451" s="147" t="s">
        <v>205</v>
      </c>
      <c r="AU451" s="147" t="s">
        <v>83</v>
      </c>
      <c r="AY451" s="17" t="s">
        <v>165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7" t="s">
        <v>81</v>
      </c>
      <c r="BK451" s="148">
        <f>ROUND(I451*H451,2)</f>
        <v>0</v>
      </c>
      <c r="BL451" s="17" t="s">
        <v>172</v>
      </c>
      <c r="BM451" s="147" t="s">
        <v>2432</v>
      </c>
    </row>
    <row r="452" spans="2:65" s="1" customFormat="1" ht="19.5" x14ac:dyDescent="0.2">
      <c r="B452" s="32"/>
      <c r="D452" s="149" t="s">
        <v>174</v>
      </c>
      <c r="F452" s="150" t="s">
        <v>1664</v>
      </c>
      <c r="I452" s="151"/>
      <c r="L452" s="32"/>
      <c r="M452" s="152"/>
      <c r="T452" s="56"/>
      <c r="AT452" s="17" t="s">
        <v>174</v>
      </c>
      <c r="AU452" s="17" t="s">
        <v>83</v>
      </c>
    </row>
    <row r="453" spans="2:65" s="12" customFormat="1" x14ac:dyDescent="0.2">
      <c r="B453" s="153"/>
      <c r="D453" s="149" t="s">
        <v>176</v>
      </c>
      <c r="E453" s="154" t="s">
        <v>1</v>
      </c>
      <c r="F453" s="155" t="s">
        <v>2433</v>
      </c>
      <c r="H453" s="156">
        <v>5.8999999999999997E-2</v>
      </c>
      <c r="I453" s="157"/>
      <c r="L453" s="153"/>
      <c r="M453" s="158"/>
      <c r="T453" s="159"/>
      <c r="AT453" s="154" t="s">
        <v>176</v>
      </c>
      <c r="AU453" s="154" t="s">
        <v>83</v>
      </c>
      <c r="AV453" s="12" t="s">
        <v>83</v>
      </c>
      <c r="AW453" s="12" t="s">
        <v>30</v>
      </c>
      <c r="AX453" s="12" t="s">
        <v>81</v>
      </c>
      <c r="AY453" s="154" t="s">
        <v>165</v>
      </c>
    </row>
    <row r="454" spans="2:65" s="11" customFormat="1" ht="22.9" customHeight="1" x14ac:dyDescent="0.2">
      <c r="B454" s="124"/>
      <c r="D454" s="125" t="s">
        <v>72</v>
      </c>
      <c r="E454" s="134" t="s">
        <v>1667</v>
      </c>
      <c r="F454" s="134" t="s">
        <v>1668</v>
      </c>
      <c r="I454" s="127"/>
      <c r="J454" s="135">
        <f>BK454</f>
        <v>0</v>
      </c>
      <c r="L454" s="124"/>
      <c r="M454" s="129"/>
      <c r="P454" s="130">
        <f>SUM(P455:P456)</f>
        <v>0</v>
      </c>
      <c r="R454" s="130">
        <f>SUM(R455:R456)</f>
        <v>0</v>
      </c>
      <c r="T454" s="131">
        <f>SUM(T455:T456)</f>
        <v>0</v>
      </c>
      <c r="AR454" s="125" t="s">
        <v>81</v>
      </c>
      <c r="AT454" s="132" t="s">
        <v>72</v>
      </c>
      <c r="AU454" s="132" t="s">
        <v>81</v>
      </c>
      <c r="AY454" s="125" t="s">
        <v>165</v>
      </c>
      <c r="BK454" s="133">
        <f>SUM(BK455:BK456)</f>
        <v>0</v>
      </c>
    </row>
    <row r="455" spans="2:65" s="1" customFormat="1" ht="24.2" customHeight="1" x14ac:dyDescent="0.2">
      <c r="B455" s="32"/>
      <c r="C455" s="136" t="s">
        <v>1624</v>
      </c>
      <c r="D455" s="136" t="s">
        <v>167</v>
      </c>
      <c r="E455" s="137" t="s">
        <v>1670</v>
      </c>
      <c r="F455" s="138" t="s">
        <v>1671</v>
      </c>
      <c r="G455" s="139" t="s">
        <v>238</v>
      </c>
      <c r="H455" s="140">
        <v>2724.5619999999999</v>
      </c>
      <c r="I455" s="141"/>
      <c r="J455" s="142">
        <f>ROUND(I455*H455,2)</f>
        <v>0</v>
      </c>
      <c r="K455" s="138" t="s">
        <v>1254</v>
      </c>
      <c r="L455" s="32"/>
      <c r="M455" s="143" t="s">
        <v>1</v>
      </c>
      <c r="N455" s="144" t="s">
        <v>38</v>
      </c>
      <c r="P455" s="145">
        <f>O455*H455</f>
        <v>0</v>
      </c>
      <c r="Q455" s="145">
        <v>0</v>
      </c>
      <c r="R455" s="145">
        <f>Q455*H455</f>
        <v>0</v>
      </c>
      <c r="S455" s="145">
        <v>0</v>
      </c>
      <c r="T455" s="146">
        <f>S455*H455</f>
        <v>0</v>
      </c>
      <c r="AR455" s="147" t="s">
        <v>172</v>
      </c>
      <c r="AT455" s="147" t="s">
        <v>167</v>
      </c>
      <c r="AU455" s="147" t="s">
        <v>83</v>
      </c>
      <c r="AY455" s="17" t="s">
        <v>165</v>
      </c>
      <c r="BE455" s="148">
        <f>IF(N455="základní",J455,0)</f>
        <v>0</v>
      </c>
      <c r="BF455" s="148">
        <f>IF(N455="snížená",J455,0)</f>
        <v>0</v>
      </c>
      <c r="BG455" s="148">
        <f>IF(N455="zákl. přenesená",J455,0)</f>
        <v>0</v>
      </c>
      <c r="BH455" s="148">
        <f>IF(N455="sníž. přenesená",J455,0)</f>
        <v>0</v>
      </c>
      <c r="BI455" s="148">
        <f>IF(N455="nulová",J455,0)</f>
        <v>0</v>
      </c>
      <c r="BJ455" s="17" t="s">
        <v>81</v>
      </c>
      <c r="BK455" s="148">
        <f>ROUND(I455*H455,2)</f>
        <v>0</v>
      </c>
      <c r="BL455" s="17" t="s">
        <v>172</v>
      </c>
      <c r="BM455" s="147" t="s">
        <v>2434</v>
      </c>
    </row>
    <row r="456" spans="2:65" s="1" customFormat="1" ht="29.25" x14ac:dyDescent="0.2">
      <c r="B456" s="32"/>
      <c r="D456" s="149" t="s">
        <v>174</v>
      </c>
      <c r="F456" s="150" t="s">
        <v>1673</v>
      </c>
      <c r="I456" s="151"/>
      <c r="L456" s="32"/>
      <c r="M456" s="152"/>
      <c r="T456" s="56"/>
      <c r="AT456" s="17" t="s">
        <v>174</v>
      </c>
      <c r="AU456" s="17" t="s">
        <v>83</v>
      </c>
    </row>
    <row r="457" spans="2:65" s="11" customFormat="1" ht="25.9" customHeight="1" x14ac:dyDescent="0.2">
      <c r="B457" s="124"/>
      <c r="D457" s="125" t="s">
        <v>72</v>
      </c>
      <c r="E457" s="126" t="s">
        <v>1674</v>
      </c>
      <c r="F457" s="126" t="s">
        <v>1675</v>
      </c>
      <c r="I457" s="127"/>
      <c r="J457" s="128">
        <f>BK457</f>
        <v>0</v>
      </c>
      <c r="L457" s="124"/>
      <c r="M457" s="129"/>
      <c r="P457" s="130">
        <f>P458</f>
        <v>0</v>
      </c>
      <c r="R457" s="130">
        <f>R458</f>
        <v>0.67865066000000007</v>
      </c>
      <c r="T457" s="131">
        <f>T458</f>
        <v>0</v>
      </c>
      <c r="AR457" s="125" t="s">
        <v>83</v>
      </c>
      <c r="AT457" s="132" t="s">
        <v>72</v>
      </c>
      <c r="AU457" s="132" t="s">
        <v>73</v>
      </c>
      <c r="AY457" s="125" t="s">
        <v>165</v>
      </c>
      <c r="BK457" s="133">
        <f>BK458</f>
        <v>0</v>
      </c>
    </row>
    <row r="458" spans="2:65" s="11" customFormat="1" ht="22.9" customHeight="1" x14ac:dyDescent="0.2">
      <c r="B458" s="124"/>
      <c r="D458" s="125" t="s">
        <v>72</v>
      </c>
      <c r="E458" s="134" t="s">
        <v>1676</v>
      </c>
      <c r="F458" s="134" t="s">
        <v>1677</v>
      </c>
      <c r="I458" s="127"/>
      <c r="J458" s="135">
        <f>BK458</f>
        <v>0</v>
      </c>
      <c r="L458" s="124"/>
      <c r="M458" s="129"/>
      <c r="P458" s="130">
        <f>SUM(P459:P508)</f>
        <v>0</v>
      </c>
      <c r="R458" s="130">
        <f>SUM(R459:R508)</f>
        <v>0.67865066000000007</v>
      </c>
      <c r="T458" s="131">
        <f>SUM(T459:T508)</f>
        <v>0</v>
      </c>
      <c r="AR458" s="125" t="s">
        <v>83</v>
      </c>
      <c r="AT458" s="132" t="s">
        <v>72</v>
      </c>
      <c r="AU458" s="132" t="s">
        <v>81</v>
      </c>
      <c r="AY458" s="125" t="s">
        <v>165</v>
      </c>
      <c r="BK458" s="133">
        <f>SUM(BK459:BK508)</f>
        <v>0</v>
      </c>
    </row>
    <row r="459" spans="2:65" s="1" customFormat="1" ht="24.2" customHeight="1" x14ac:dyDescent="0.2">
      <c r="B459" s="32"/>
      <c r="C459" s="136" t="s">
        <v>1631</v>
      </c>
      <c r="D459" s="136" t="s">
        <v>167</v>
      </c>
      <c r="E459" s="137" t="s">
        <v>1694</v>
      </c>
      <c r="F459" s="138" t="s">
        <v>1695</v>
      </c>
      <c r="G459" s="139" t="s">
        <v>192</v>
      </c>
      <c r="H459" s="140">
        <v>170.17500000000001</v>
      </c>
      <c r="I459" s="141"/>
      <c r="J459" s="142">
        <f>ROUND(I459*H459,2)</f>
        <v>0</v>
      </c>
      <c r="K459" s="138" t="s">
        <v>1254</v>
      </c>
      <c r="L459" s="32"/>
      <c r="M459" s="143" t="s">
        <v>1</v>
      </c>
      <c r="N459" s="144" t="s">
        <v>38</v>
      </c>
      <c r="P459" s="145">
        <f>O459*H459</f>
        <v>0</v>
      </c>
      <c r="Q459" s="145">
        <v>0</v>
      </c>
      <c r="R459" s="145">
        <f>Q459*H459</f>
        <v>0</v>
      </c>
      <c r="S459" s="145">
        <v>0</v>
      </c>
      <c r="T459" s="146">
        <f>S459*H459</f>
        <v>0</v>
      </c>
      <c r="AR459" s="147" t="s">
        <v>264</v>
      </c>
      <c r="AT459" s="147" t="s">
        <v>167</v>
      </c>
      <c r="AU459" s="147" t="s">
        <v>83</v>
      </c>
      <c r="AY459" s="17" t="s">
        <v>165</v>
      </c>
      <c r="BE459" s="148">
        <f>IF(N459="základní",J459,0)</f>
        <v>0</v>
      </c>
      <c r="BF459" s="148">
        <f>IF(N459="snížená",J459,0)</f>
        <v>0</v>
      </c>
      <c r="BG459" s="148">
        <f>IF(N459="zákl. přenesená",J459,0)</f>
        <v>0</v>
      </c>
      <c r="BH459" s="148">
        <f>IF(N459="sníž. přenesená",J459,0)</f>
        <v>0</v>
      </c>
      <c r="BI459" s="148">
        <f>IF(N459="nulová",J459,0)</f>
        <v>0</v>
      </c>
      <c r="BJ459" s="17" t="s">
        <v>81</v>
      </c>
      <c r="BK459" s="148">
        <f>ROUND(I459*H459,2)</f>
        <v>0</v>
      </c>
      <c r="BL459" s="17" t="s">
        <v>264</v>
      </c>
      <c r="BM459" s="147" t="s">
        <v>2435</v>
      </c>
    </row>
    <row r="460" spans="2:65" s="1" customFormat="1" ht="19.5" x14ac:dyDescent="0.2">
      <c r="B460" s="32"/>
      <c r="D460" s="149" t="s">
        <v>174</v>
      </c>
      <c r="F460" s="150" t="s">
        <v>1697</v>
      </c>
      <c r="I460" s="151"/>
      <c r="L460" s="32"/>
      <c r="M460" s="152"/>
      <c r="T460" s="56"/>
      <c r="AT460" s="17" t="s">
        <v>174</v>
      </c>
      <c r="AU460" s="17" t="s">
        <v>83</v>
      </c>
    </row>
    <row r="461" spans="2:65" s="12" customFormat="1" x14ac:dyDescent="0.2">
      <c r="B461" s="153"/>
      <c r="D461" s="149" t="s">
        <v>176</v>
      </c>
      <c r="E461" s="154" t="s">
        <v>1</v>
      </c>
      <c r="F461" s="155" t="s">
        <v>2436</v>
      </c>
      <c r="H461" s="156">
        <v>35.700000000000003</v>
      </c>
      <c r="I461" s="157"/>
      <c r="L461" s="153"/>
      <c r="M461" s="158"/>
      <c r="T461" s="159"/>
      <c r="AT461" s="154" t="s">
        <v>176</v>
      </c>
      <c r="AU461" s="154" t="s">
        <v>83</v>
      </c>
      <c r="AV461" s="12" t="s">
        <v>83</v>
      </c>
      <c r="AW461" s="12" t="s">
        <v>30</v>
      </c>
      <c r="AX461" s="12" t="s">
        <v>73</v>
      </c>
      <c r="AY461" s="154" t="s">
        <v>165</v>
      </c>
    </row>
    <row r="462" spans="2:65" s="12" customFormat="1" x14ac:dyDescent="0.2">
      <c r="B462" s="153"/>
      <c r="D462" s="149" t="s">
        <v>176</v>
      </c>
      <c r="E462" s="154" t="s">
        <v>1</v>
      </c>
      <c r="F462" s="155" t="s">
        <v>2437</v>
      </c>
      <c r="H462" s="156">
        <v>40.4</v>
      </c>
      <c r="I462" s="157"/>
      <c r="L462" s="153"/>
      <c r="M462" s="158"/>
      <c r="T462" s="159"/>
      <c r="AT462" s="154" t="s">
        <v>176</v>
      </c>
      <c r="AU462" s="154" t="s">
        <v>83</v>
      </c>
      <c r="AV462" s="12" t="s">
        <v>83</v>
      </c>
      <c r="AW462" s="12" t="s">
        <v>30</v>
      </c>
      <c r="AX462" s="12" t="s">
        <v>73</v>
      </c>
      <c r="AY462" s="154" t="s">
        <v>165</v>
      </c>
    </row>
    <row r="463" spans="2:65" s="12" customFormat="1" x14ac:dyDescent="0.2">
      <c r="B463" s="153"/>
      <c r="D463" s="149" t="s">
        <v>176</v>
      </c>
      <c r="E463" s="154" t="s">
        <v>1</v>
      </c>
      <c r="F463" s="155" t="s">
        <v>2438</v>
      </c>
      <c r="H463" s="156">
        <v>22</v>
      </c>
      <c r="I463" s="157"/>
      <c r="L463" s="153"/>
      <c r="M463" s="158"/>
      <c r="T463" s="159"/>
      <c r="AT463" s="154" t="s">
        <v>176</v>
      </c>
      <c r="AU463" s="154" t="s">
        <v>83</v>
      </c>
      <c r="AV463" s="12" t="s">
        <v>83</v>
      </c>
      <c r="AW463" s="12" t="s">
        <v>30</v>
      </c>
      <c r="AX463" s="12" t="s">
        <v>73</v>
      </c>
      <c r="AY463" s="154" t="s">
        <v>165</v>
      </c>
    </row>
    <row r="464" spans="2:65" s="12" customFormat="1" x14ac:dyDescent="0.2">
      <c r="B464" s="153"/>
      <c r="D464" s="149" t="s">
        <v>176</v>
      </c>
      <c r="E464" s="154" t="s">
        <v>1</v>
      </c>
      <c r="F464" s="155" t="s">
        <v>2439</v>
      </c>
      <c r="H464" s="156">
        <v>46.5</v>
      </c>
      <c r="I464" s="157"/>
      <c r="L464" s="153"/>
      <c r="M464" s="158"/>
      <c r="T464" s="159"/>
      <c r="AT464" s="154" t="s">
        <v>176</v>
      </c>
      <c r="AU464" s="154" t="s">
        <v>83</v>
      </c>
      <c r="AV464" s="12" t="s">
        <v>83</v>
      </c>
      <c r="AW464" s="12" t="s">
        <v>30</v>
      </c>
      <c r="AX464" s="12" t="s">
        <v>73</v>
      </c>
      <c r="AY464" s="154" t="s">
        <v>165</v>
      </c>
    </row>
    <row r="465" spans="2:65" s="12" customFormat="1" x14ac:dyDescent="0.2">
      <c r="B465" s="153"/>
      <c r="D465" s="149" t="s">
        <v>176</v>
      </c>
      <c r="E465" s="154" t="s">
        <v>1</v>
      </c>
      <c r="F465" s="155" t="s">
        <v>2440</v>
      </c>
      <c r="H465" s="156">
        <v>19.574999999999999</v>
      </c>
      <c r="I465" s="157"/>
      <c r="L465" s="153"/>
      <c r="M465" s="158"/>
      <c r="T465" s="159"/>
      <c r="AT465" s="154" t="s">
        <v>176</v>
      </c>
      <c r="AU465" s="154" t="s">
        <v>83</v>
      </c>
      <c r="AV465" s="12" t="s">
        <v>83</v>
      </c>
      <c r="AW465" s="12" t="s">
        <v>30</v>
      </c>
      <c r="AX465" s="12" t="s">
        <v>73</v>
      </c>
      <c r="AY465" s="154" t="s">
        <v>165</v>
      </c>
    </row>
    <row r="466" spans="2:65" s="12" customFormat="1" x14ac:dyDescent="0.2">
      <c r="B466" s="153"/>
      <c r="D466" s="149" t="s">
        <v>176</v>
      </c>
      <c r="E466" s="154" t="s">
        <v>1</v>
      </c>
      <c r="F466" s="155" t="s">
        <v>2441</v>
      </c>
      <c r="H466" s="156">
        <v>6</v>
      </c>
      <c r="I466" s="157"/>
      <c r="L466" s="153"/>
      <c r="M466" s="158"/>
      <c r="T466" s="159"/>
      <c r="AT466" s="154" t="s">
        <v>176</v>
      </c>
      <c r="AU466" s="154" t="s">
        <v>83</v>
      </c>
      <c r="AV466" s="12" t="s">
        <v>83</v>
      </c>
      <c r="AW466" s="12" t="s">
        <v>30</v>
      </c>
      <c r="AX466" s="12" t="s">
        <v>73</v>
      </c>
      <c r="AY466" s="154" t="s">
        <v>165</v>
      </c>
    </row>
    <row r="467" spans="2:65" s="13" customFormat="1" x14ac:dyDescent="0.2">
      <c r="B467" s="160"/>
      <c r="D467" s="149" t="s">
        <v>176</v>
      </c>
      <c r="E467" s="161" t="s">
        <v>2082</v>
      </c>
      <c r="F467" s="162" t="s">
        <v>189</v>
      </c>
      <c r="H467" s="163">
        <v>170.17499999999998</v>
      </c>
      <c r="I467" s="164"/>
      <c r="L467" s="160"/>
      <c r="M467" s="165"/>
      <c r="T467" s="166"/>
      <c r="AT467" s="161" t="s">
        <v>176</v>
      </c>
      <c r="AU467" s="161" t="s">
        <v>83</v>
      </c>
      <c r="AV467" s="13" t="s">
        <v>172</v>
      </c>
      <c r="AW467" s="13" t="s">
        <v>30</v>
      </c>
      <c r="AX467" s="13" t="s">
        <v>81</v>
      </c>
      <c r="AY467" s="161" t="s">
        <v>165</v>
      </c>
    </row>
    <row r="468" spans="2:65" s="1" customFormat="1" ht="16.5" customHeight="1" x14ac:dyDescent="0.2">
      <c r="B468" s="32"/>
      <c r="C468" s="167" t="s">
        <v>1636</v>
      </c>
      <c r="D468" s="167" t="s">
        <v>205</v>
      </c>
      <c r="E468" s="168" t="s">
        <v>1698</v>
      </c>
      <c r="F468" s="169" t="s">
        <v>1699</v>
      </c>
      <c r="G468" s="170" t="s">
        <v>238</v>
      </c>
      <c r="H468" s="171">
        <v>5.8000000000000003E-2</v>
      </c>
      <c r="I468" s="172"/>
      <c r="J468" s="173">
        <f>ROUND(I468*H468,2)</f>
        <v>0</v>
      </c>
      <c r="K468" s="169" t="s">
        <v>1254</v>
      </c>
      <c r="L468" s="174"/>
      <c r="M468" s="175" t="s">
        <v>1</v>
      </c>
      <c r="N468" s="176" t="s">
        <v>38</v>
      </c>
      <c r="P468" s="145">
        <f>O468*H468</f>
        <v>0</v>
      </c>
      <c r="Q468" s="145">
        <v>1</v>
      </c>
      <c r="R468" s="145">
        <f>Q468*H468</f>
        <v>5.8000000000000003E-2</v>
      </c>
      <c r="S468" s="145">
        <v>0</v>
      </c>
      <c r="T468" s="146">
        <f>S468*H468</f>
        <v>0</v>
      </c>
      <c r="AR468" s="147" t="s">
        <v>382</v>
      </c>
      <c r="AT468" s="147" t="s">
        <v>205</v>
      </c>
      <c r="AU468" s="147" t="s">
        <v>83</v>
      </c>
      <c r="AY468" s="17" t="s">
        <v>165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7" t="s">
        <v>81</v>
      </c>
      <c r="BK468" s="148">
        <f>ROUND(I468*H468,2)</f>
        <v>0</v>
      </c>
      <c r="BL468" s="17" t="s">
        <v>264</v>
      </c>
      <c r="BM468" s="147" t="s">
        <v>2442</v>
      </c>
    </row>
    <row r="469" spans="2:65" s="1" customFormat="1" x14ac:dyDescent="0.2">
      <c r="B469" s="32"/>
      <c r="D469" s="149" t="s">
        <v>174</v>
      </c>
      <c r="F469" s="150" t="s">
        <v>1699</v>
      </c>
      <c r="I469" s="151"/>
      <c r="L469" s="32"/>
      <c r="M469" s="152"/>
      <c r="T469" s="56"/>
      <c r="AT469" s="17" t="s">
        <v>174</v>
      </c>
      <c r="AU469" s="17" t="s">
        <v>83</v>
      </c>
    </row>
    <row r="470" spans="2:65" s="12" customFormat="1" x14ac:dyDescent="0.2">
      <c r="B470" s="153"/>
      <c r="D470" s="149" t="s">
        <v>176</v>
      </c>
      <c r="E470" s="154" t="s">
        <v>1</v>
      </c>
      <c r="F470" s="155" t="s">
        <v>2443</v>
      </c>
      <c r="H470" s="156">
        <v>5.8000000000000003E-2</v>
      </c>
      <c r="I470" s="157"/>
      <c r="L470" s="153"/>
      <c r="M470" s="158"/>
      <c r="T470" s="159"/>
      <c r="AT470" s="154" t="s">
        <v>176</v>
      </c>
      <c r="AU470" s="154" t="s">
        <v>83</v>
      </c>
      <c r="AV470" s="12" t="s">
        <v>83</v>
      </c>
      <c r="AW470" s="12" t="s">
        <v>30</v>
      </c>
      <c r="AX470" s="12" t="s">
        <v>81</v>
      </c>
      <c r="AY470" s="154" t="s">
        <v>165</v>
      </c>
    </row>
    <row r="471" spans="2:65" s="1" customFormat="1" ht="24.2" customHeight="1" x14ac:dyDescent="0.2">
      <c r="B471" s="32"/>
      <c r="C471" s="136" t="s">
        <v>1641</v>
      </c>
      <c r="D471" s="136" t="s">
        <v>167</v>
      </c>
      <c r="E471" s="137" t="s">
        <v>2444</v>
      </c>
      <c r="F471" s="138" t="s">
        <v>2445</v>
      </c>
      <c r="G471" s="139" t="s">
        <v>192</v>
      </c>
      <c r="H471" s="140">
        <v>340.35</v>
      </c>
      <c r="I471" s="141"/>
      <c r="J471" s="142">
        <f>ROUND(I471*H471,2)</f>
        <v>0</v>
      </c>
      <c r="K471" s="138" t="s">
        <v>1254</v>
      </c>
      <c r="L471" s="32"/>
      <c r="M471" s="143" t="s">
        <v>1</v>
      </c>
      <c r="N471" s="144" t="s">
        <v>38</v>
      </c>
      <c r="P471" s="145">
        <f>O471*H471</f>
        <v>0</v>
      </c>
      <c r="Q471" s="145">
        <v>0</v>
      </c>
      <c r="R471" s="145">
        <f>Q471*H471</f>
        <v>0</v>
      </c>
      <c r="S471" s="145">
        <v>0</v>
      </c>
      <c r="T471" s="146">
        <f>S471*H471</f>
        <v>0</v>
      </c>
      <c r="AR471" s="147" t="s">
        <v>264</v>
      </c>
      <c r="AT471" s="147" t="s">
        <v>167</v>
      </c>
      <c r="AU471" s="147" t="s">
        <v>83</v>
      </c>
      <c r="AY471" s="17" t="s">
        <v>165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7" t="s">
        <v>81</v>
      </c>
      <c r="BK471" s="148">
        <f>ROUND(I471*H471,2)</f>
        <v>0</v>
      </c>
      <c r="BL471" s="17" t="s">
        <v>264</v>
      </c>
      <c r="BM471" s="147" t="s">
        <v>2446</v>
      </c>
    </row>
    <row r="472" spans="2:65" s="1" customFormat="1" ht="19.5" x14ac:dyDescent="0.2">
      <c r="B472" s="32"/>
      <c r="D472" s="149" t="s">
        <v>174</v>
      </c>
      <c r="F472" s="150" t="s">
        <v>2447</v>
      </c>
      <c r="I472" s="151"/>
      <c r="L472" s="32"/>
      <c r="M472" s="152"/>
      <c r="T472" s="56"/>
      <c r="AT472" s="17" t="s">
        <v>174</v>
      </c>
      <c r="AU472" s="17" t="s">
        <v>83</v>
      </c>
    </row>
    <row r="473" spans="2:65" s="12" customFormat="1" x14ac:dyDescent="0.2">
      <c r="B473" s="153"/>
      <c r="D473" s="149" t="s">
        <v>176</v>
      </c>
      <c r="E473" s="154" t="s">
        <v>1</v>
      </c>
      <c r="F473" s="155" t="s">
        <v>2448</v>
      </c>
      <c r="H473" s="156">
        <v>340.35</v>
      </c>
      <c r="I473" s="157"/>
      <c r="L473" s="153"/>
      <c r="M473" s="158"/>
      <c r="T473" s="159"/>
      <c r="AT473" s="154" t="s">
        <v>176</v>
      </c>
      <c r="AU473" s="154" t="s">
        <v>83</v>
      </c>
      <c r="AV473" s="12" t="s">
        <v>83</v>
      </c>
      <c r="AW473" s="12" t="s">
        <v>30</v>
      </c>
      <c r="AX473" s="12" t="s">
        <v>81</v>
      </c>
      <c r="AY473" s="154" t="s">
        <v>165</v>
      </c>
    </row>
    <row r="474" spans="2:65" s="1" customFormat="1" ht="16.5" customHeight="1" x14ac:dyDescent="0.2">
      <c r="B474" s="32"/>
      <c r="C474" s="167" t="s">
        <v>1646</v>
      </c>
      <c r="D474" s="167" t="s">
        <v>205</v>
      </c>
      <c r="E474" s="168" t="s">
        <v>2449</v>
      </c>
      <c r="F474" s="169" t="s">
        <v>2450</v>
      </c>
      <c r="G474" s="170" t="s">
        <v>238</v>
      </c>
      <c r="H474" s="171">
        <v>0.14000000000000001</v>
      </c>
      <c r="I474" s="172"/>
      <c r="J474" s="173">
        <f>ROUND(I474*H474,2)</f>
        <v>0</v>
      </c>
      <c r="K474" s="169" t="s">
        <v>1254</v>
      </c>
      <c r="L474" s="174"/>
      <c r="M474" s="175" t="s">
        <v>1</v>
      </c>
      <c r="N474" s="176" t="s">
        <v>38</v>
      </c>
      <c r="P474" s="145">
        <f>O474*H474</f>
        <v>0</v>
      </c>
      <c r="Q474" s="145">
        <v>1</v>
      </c>
      <c r="R474" s="145">
        <f>Q474*H474</f>
        <v>0.14000000000000001</v>
      </c>
      <c r="S474" s="145">
        <v>0</v>
      </c>
      <c r="T474" s="146">
        <f>S474*H474</f>
        <v>0</v>
      </c>
      <c r="AR474" s="147" t="s">
        <v>382</v>
      </c>
      <c r="AT474" s="147" t="s">
        <v>205</v>
      </c>
      <c r="AU474" s="147" t="s">
        <v>83</v>
      </c>
      <c r="AY474" s="17" t="s">
        <v>165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7" t="s">
        <v>81</v>
      </c>
      <c r="BK474" s="148">
        <f>ROUND(I474*H474,2)</f>
        <v>0</v>
      </c>
      <c r="BL474" s="17" t="s">
        <v>264</v>
      </c>
      <c r="BM474" s="147" t="s">
        <v>2451</v>
      </c>
    </row>
    <row r="475" spans="2:65" s="1" customFormat="1" x14ac:dyDescent="0.2">
      <c r="B475" s="32"/>
      <c r="D475" s="149" t="s">
        <v>174</v>
      </c>
      <c r="F475" s="150" t="s">
        <v>2450</v>
      </c>
      <c r="I475" s="151"/>
      <c r="L475" s="32"/>
      <c r="M475" s="152"/>
      <c r="T475" s="56"/>
      <c r="AT475" s="17" t="s">
        <v>174</v>
      </c>
      <c r="AU475" s="17" t="s">
        <v>83</v>
      </c>
    </row>
    <row r="476" spans="2:65" s="12" customFormat="1" x14ac:dyDescent="0.2">
      <c r="B476" s="153"/>
      <c r="D476" s="149" t="s">
        <v>176</v>
      </c>
      <c r="E476" s="154" t="s">
        <v>1</v>
      </c>
      <c r="F476" s="155" t="s">
        <v>2452</v>
      </c>
      <c r="H476" s="156">
        <v>0.14000000000000001</v>
      </c>
      <c r="I476" s="157"/>
      <c r="L476" s="153"/>
      <c r="M476" s="158"/>
      <c r="T476" s="159"/>
      <c r="AT476" s="154" t="s">
        <v>176</v>
      </c>
      <c r="AU476" s="154" t="s">
        <v>83</v>
      </c>
      <c r="AV476" s="12" t="s">
        <v>83</v>
      </c>
      <c r="AW476" s="12" t="s">
        <v>30</v>
      </c>
      <c r="AX476" s="12" t="s">
        <v>81</v>
      </c>
      <c r="AY476" s="154" t="s">
        <v>165</v>
      </c>
    </row>
    <row r="477" spans="2:65" s="1" customFormat="1" ht="24.2" customHeight="1" x14ac:dyDescent="0.2">
      <c r="B477" s="32"/>
      <c r="C477" s="136" t="s">
        <v>1653</v>
      </c>
      <c r="D477" s="136" t="s">
        <v>167</v>
      </c>
      <c r="E477" s="137" t="s">
        <v>2013</v>
      </c>
      <c r="F477" s="138" t="s">
        <v>2014</v>
      </c>
      <c r="G477" s="139" t="s">
        <v>192</v>
      </c>
      <c r="H477" s="140">
        <v>200.57499999999999</v>
      </c>
      <c r="I477" s="141"/>
      <c r="J477" s="142">
        <f>ROUND(I477*H477,2)</f>
        <v>0</v>
      </c>
      <c r="K477" s="138" t="s">
        <v>1254</v>
      </c>
      <c r="L477" s="32"/>
      <c r="M477" s="143" t="s">
        <v>1</v>
      </c>
      <c r="N477" s="144" t="s">
        <v>38</v>
      </c>
      <c r="P477" s="145">
        <f>O477*H477</f>
        <v>0</v>
      </c>
      <c r="Q477" s="145">
        <v>0</v>
      </c>
      <c r="R477" s="145">
        <f>Q477*H477</f>
        <v>0</v>
      </c>
      <c r="S477" s="145">
        <v>0</v>
      </c>
      <c r="T477" s="146">
        <f>S477*H477</f>
        <v>0</v>
      </c>
      <c r="AR477" s="147" t="s">
        <v>264</v>
      </c>
      <c r="AT477" s="147" t="s">
        <v>167</v>
      </c>
      <c r="AU477" s="147" t="s">
        <v>83</v>
      </c>
      <c r="AY477" s="17" t="s">
        <v>165</v>
      </c>
      <c r="BE477" s="148">
        <f>IF(N477="základní",J477,0)</f>
        <v>0</v>
      </c>
      <c r="BF477" s="148">
        <f>IF(N477="snížená",J477,0)</f>
        <v>0</v>
      </c>
      <c r="BG477" s="148">
        <f>IF(N477="zákl. přenesená",J477,0)</f>
        <v>0</v>
      </c>
      <c r="BH477" s="148">
        <f>IF(N477="sníž. přenesená",J477,0)</f>
        <v>0</v>
      </c>
      <c r="BI477" s="148">
        <f>IF(N477="nulová",J477,0)</f>
        <v>0</v>
      </c>
      <c r="BJ477" s="17" t="s">
        <v>81</v>
      </c>
      <c r="BK477" s="148">
        <f>ROUND(I477*H477,2)</f>
        <v>0</v>
      </c>
      <c r="BL477" s="17" t="s">
        <v>264</v>
      </c>
      <c r="BM477" s="147" t="s">
        <v>2453</v>
      </c>
    </row>
    <row r="478" spans="2:65" s="1" customFormat="1" ht="19.5" x14ac:dyDescent="0.2">
      <c r="B478" s="32"/>
      <c r="D478" s="149" t="s">
        <v>174</v>
      </c>
      <c r="F478" s="150" t="s">
        <v>2016</v>
      </c>
      <c r="I478" s="151"/>
      <c r="L478" s="32"/>
      <c r="M478" s="152"/>
      <c r="T478" s="56"/>
      <c r="AT478" s="17" t="s">
        <v>174</v>
      </c>
      <c r="AU478" s="17" t="s">
        <v>83</v>
      </c>
    </row>
    <row r="479" spans="2:65" s="12" customFormat="1" x14ac:dyDescent="0.2">
      <c r="B479" s="153"/>
      <c r="D479" s="149" t="s">
        <v>176</v>
      </c>
      <c r="E479" s="154" t="s">
        <v>1</v>
      </c>
      <c r="F479" s="155" t="s">
        <v>2454</v>
      </c>
      <c r="H479" s="156">
        <v>88.2</v>
      </c>
      <c r="I479" s="157"/>
      <c r="L479" s="153"/>
      <c r="M479" s="158"/>
      <c r="T479" s="159"/>
      <c r="AT479" s="154" t="s">
        <v>176</v>
      </c>
      <c r="AU479" s="154" t="s">
        <v>83</v>
      </c>
      <c r="AV479" s="12" t="s">
        <v>83</v>
      </c>
      <c r="AW479" s="12" t="s">
        <v>30</v>
      </c>
      <c r="AX479" s="12" t="s">
        <v>73</v>
      </c>
      <c r="AY479" s="154" t="s">
        <v>165</v>
      </c>
    </row>
    <row r="480" spans="2:65" s="12" customFormat="1" x14ac:dyDescent="0.2">
      <c r="B480" s="153"/>
      <c r="D480" s="149" t="s">
        <v>176</v>
      </c>
      <c r="E480" s="154" t="s">
        <v>1</v>
      </c>
      <c r="F480" s="155" t="s">
        <v>2455</v>
      </c>
      <c r="H480" s="156">
        <v>31.524999999999999</v>
      </c>
      <c r="I480" s="157"/>
      <c r="L480" s="153"/>
      <c r="M480" s="158"/>
      <c r="T480" s="159"/>
      <c r="AT480" s="154" t="s">
        <v>176</v>
      </c>
      <c r="AU480" s="154" t="s">
        <v>83</v>
      </c>
      <c r="AV480" s="12" t="s">
        <v>83</v>
      </c>
      <c r="AW480" s="12" t="s">
        <v>30</v>
      </c>
      <c r="AX480" s="12" t="s">
        <v>73</v>
      </c>
      <c r="AY480" s="154" t="s">
        <v>165</v>
      </c>
    </row>
    <row r="481" spans="2:65" s="12" customFormat="1" x14ac:dyDescent="0.2">
      <c r="B481" s="153"/>
      <c r="D481" s="149" t="s">
        <v>176</v>
      </c>
      <c r="E481" s="154" t="s">
        <v>1</v>
      </c>
      <c r="F481" s="155" t="s">
        <v>2456</v>
      </c>
      <c r="H481" s="156">
        <v>23.75</v>
      </c>
      <c r="I481" s="157"/>
      <c r="L481" s="153"/>
      <c r="M481" s="158"/>
      <c r="T481" s="159"/>
      <c r="AT481" s="154" t="s">
        <v>176</v>
      </c>
      <c r="AU481" s="154" t="s">
        <v>83</v>
      </c>
      <c r="AV481" s="12" t="s">
        <v>83</v>
      </c>
      <c r="AW481" s="12" t="s">
        <v>30</v>
      </c>
      <c r="AX481" s="12" t="s">
        <v>73</v>
      </c>
      <c r="AY481" s="154" t="s">
        <v>165</v>
      </c>
    </row>
    <row r="482" spans="2:65" s="12" customFormat="1" x14ac:dyDescent="0.2">
      <c r="B482" s="153"/>
      <c r="D482" s="149" t="s">
        <v>176</v>
      </c>
      <c r="E482" s="154" t="s">
        <v>1</v>
      </c>
      <c r="F482" s="155" t="s">
        <v>2457</v>
      </c>
      <c r="H482" s="156">
        <v>39.1</v>
      </c>
      <c r="I482" s="157"/>
      <c r="L482" s="153"/>
      <c r="M482" s="158"/>
      <c r="T482" s="159"/>
      <c r="AT482" s="154" t="s">
        <v>176</v>
      </c>
      <c r="AU482" s="154" t="s">
        <v>83</v>
      </c>
      <c r="AV482" s="12" t="s">
        <v>83</v>
      </c>
      <c r="AW482" s="12" t="s">
        <v>30</v>
      </c>
      <c r="AX482" s="12" t="s">
        <v>73</v>
      </c>
      <c r="AY482" s="154" t="s">
        <v>165</v>
      </c>
    </row>
    <row r="483" spans="2:65" s="12" customFormat="1" x14ac:dyDescent="0.2">
      <c r="B483" s="153"/>
      <c r="D483" s="149" t="s">
        <v>176</v>
      </c>
      <c r="E483" s="154" t="s">
        <v>1</v>
      </c>
      <c r="F483" s="155" t="s">
        <v>2458</v>
      </c>
      <c r="H483" s="156">
        <v>18</v>
      </c>
      <c r="I483" s="157"/>
      <c r="L483" s="153"/>
      <c r="M483" s="158"/>
      <c r="T483" s="159"/>
      <c r="AT483" s="154" t="s">
        <v>176</v>
      </c>
      <c r="AU483" s="154" t="s">
        <v>83</v>
      </c>
      <c r="AV483" s="12" t="s">
        <v>83</v>
      </c>
      <c r="AW483" s="12" t="s">
        <v>30</v>
      </c>
      <c r="AX483" s="12" t="s">
        <v>73</v>
      </c>
      <c r="AY483" s="154" t="s">
        <v>165</v>
      </c>
    </row>
    <row r="484" spans="2:65" s="13" customFormat="1" x14ac:dyDescent="0.2">
      <c r="B484" s="160"/>
      <c r="D484" s="149" t="s">
        <v>176</v>
      </c>
      <c r="E484" s="161" t="s">
        <v>1</v>
      </c>
      <c r="F484" s="162" t="s">
        <v>189</v>
      </c>
      <c r="H484" s="163">
        <v>200.57499999999999</v>
      </c>
      <c r="I484" s="164"/>
      <c r="L484" s="160"/>
      <c r="M484" s="165"/>
      <c r="T484" s="166"/>
      <c r="AT484" s="161" t="s">
        <v>176</v>
      </c>
      <c r="AU484" s="161" t="s">
        <v>83</v>
      </c>
      <c r="AV484" s="13" t="s">
        <v>172</v>
      </c>
      <c r="AW484" s="13" t="s">
        <v>30</v>
      </c>
      <c r="AX484" s="13" t="s">
        <v>81</v>
      </c>
      <c r="AY484" s="161" t="s">
        <v>165</v>
      </c>
    </row>
    <row r="485" spans="2:65" s="1" customFormat="1" ht="24.2" customHeight="1" x14ac:dyDescent="0.2">
      <c r="B485" s="32"/>
      <c r="C485" s="167" t="s">
        <v>1662</v>
      </c>
      <c r="D485" s="167" t="s">
        <v>205</v>
      </c>
      <c r="E485" s="168" t="s">
        <v>2459</v>
      </c>
      <c r="F485" s="169" t="s">
        <v>2460</v>
      </c>
      <c r="G485" s="170" t="s">
        <v>192</v>
      </c>
      <c r="H485" s="171">
        <v>233.77</v>
      </c>
      <c r="I485" s="172"/>
      <c r="J485" s="173">
        <f>ROUND(I485*H485,2)</f>
        <v>0</v>
      </c>
      <c r="K485" s="169" t="s">
        <v>1254</v>
      </c>
      <c r="L485" s="174"/>
      <c r="M485" s="175" t="s">
        <v>1</v>
      </c>
      <c r="N485" s="176" t="s">
        <v>38</v>
      </c>
      <c r="P485" s="145">
        <f>O485*H485</f>
        <v>0</v>
      </c>
      <c r="Q485" s="145">
        <v>6.4000000000000005E-4</v>
      </c>
      <c r="R485" s="145">
        <f>Q485*H485</f>
        <v>0.14961280000000002</v>
      </c>
      <c r="S485" s="145">
        <v>0</v>
      </c>
      <c r="T485" s="146">
        <f>S485*H485</f>
        <v>0</v>
      </c>
      <c r="AR485" s="147" t="s">
        <v>382</v>
      </c>
      <c r="AT485" s="147" t="s">
        <v>205</v>
      </c>
      <c r="AU485" s="147" t="s">
        <v>83</v>
      </c>
      <c r="AY485" s="17" t="s">
        <v>165</v>
      </c>
      <c r="BE485" s="148">
        <f>IF(N485="základní",J485,0)</f>
        <v>0</v>
      </c>
      <c r="BF485" s="148">
        <f>IF(N485="snížená",J485,0)</f>
        <v>0</v>
      </c>
      <c r="BG485" s="148">
        <f>IF(N485="zákl. přenesená",J485,0)</f>
        <v>0</v>
      </c>
      <c r="BH485" s="148">
        <f>IF(N485="sníž. přenesená",J485,0)</f>
        <v>0</v>
      </c>
      <c r="BI485" s="148">
        <f>IF(N485="nulová",J485,0)</f>
        <v>0</v>
      </c>
      <c r="BJ485" s="17" t="s">
        <v>81</v>
      </c>
      <c r="BK485" s="148">
        <f>ROUND(I485*H485,2)</f>
        <v>0</v>
      </c>
      <c r="BL485" s="17" t="s">
        <v>264</v>
      </c>
      <c r="BM485" s="147" t="s">
        <v>2461</v>
      </c>
    </row>
    <row r="486" spans="2:65" s="1" customFormat="1" ht="19.5" x14ac:dyDescent="0.2">
      <c r="B486" s="32"/>
      <c r="D486" s="149" t="s">
        <v>174</v>
      </c>
      <c r="F486" s="150" t="s">
        <v>2460</v>
      </c>
      <c r="I486" s="151"/>
      <c r="L486" s="32"/>
      <c r="M486" s="152"/>
      <c r="T486" s="56"/>
      <c r="AT486" s="17" t="s">
        <v>174</v>
      </c>
      <c r="AU486" s="17" t="s">
        <v>83</v>
      </c>
    </row>
    <row r="487" spans="2:65" s="12" customFormat="1" x14ac:dyDescent="0.2">
      <c r="B487" s="153"/>
      <c r="D487" s="149" t="s">
        <v>176</v>
      </c>
      <c r="E487" s="154" t="s">
        <v>1</v>
      </c>
      <c r="F487" s="155" t="s">
        <v>2462</v>
      </c>
      <c r="H487" s="156">
        <v>233.77</v>
      </c>
      <c r="I487" s="157"/>
      <c r="L487" s="153"/>
      <c r="M487" s="158"/>
      <c r="T487" s="159"/>
      <c r="AT487" s="154" t="s">
        <v>176</v>
      </c>
      <c r="AU487" s="154" t="s">
        <v>83</v>
      </c>
      <c r="AV487" s="12" t="s">
        <v>83</v>
      </c>
      <c r="AW487" s="12" t="s">
        <v>30</v>
      </c>
      <c r="AX487" s="12" t="s">
        <v>81</v>
      </c>
      <c r="AY487" s="154" t="s">
        <v>165</v>
      </c>
    </row>
    <row r="488" spans="2:65" s="1" customFormat="1" ht="24.2" customHeight="1" x14ac:dyDescent="0.2">
      <c r="B488" s="32"/>
      <c r="C488" s="136" t="s">
        <v>1669</v>
      </c>
      <c r="D488" s="136" t="s">
        <v>167</v>
      </c>
      <c r="E488" s="137" t="s">
        <v>2463</v>
      </c>
      <c r="F488" s="138" t="s">
        <v>2464</v>
      </c>
      <c r="G488" s="139" t="s">
        <v>192</v>
      </c>
      <c r="H488" s="140">
        <v>628.45799999999997</v>
      </c>
      <c r="I488" s="141"/>
      <c r="J488" s="142">
        <f>ROUND(I488*H488,2)</f>
        <v>0</v>
      </c>
      <c r="K488" s="138" t="s">
        <v>1254</v>
      </c>
      <c r="L488" s="32"/>
      <c r="M488" s="143" t="s">
        <v>1</v>
      </c>
      <c r="N488" s="144" t="s">
        <v>38</v>
      </c>
      <c r="P488" s="145">
        <f>O488*H488</f>
        <v>0</v>
      </c>
      <c r="Q488" s="145">
        <v>0</v>
      </c>
      <c r="R488" s="145">
        <f>Q488*H488</f>
        <v>0</v>
      </c>
      <c r="S488" s="145">
        <v>0</v>
      </c>
      <c r="T488" s="146">
        <f>S488*H488</f>
        <v>0</v>
      </c>
      <c r="AR488" s="147" t="s">
        <v>264</v>
      </c>
      <c r="AT488" s="147" t="s">
        <v>167</v>
      </c>
      <c r="AU488" s="147" t="s">
        <v>83</v>
      </c>
      <c r="AY488" s="17" t="s">
        <v>165</v>
      </c>
      <c r="BE488" s="148">
        <f>IF(N488="základní",J488,0)</f>
        <v>0</v>
      </c>
      <c r="BF488" s="148">
        <f>IF(N488="snížená",J488,0)</f>
        <v>0</v>
      </c>
      <c r="BG488" s="148">
        <f>IF(N488="zákl. přenesená",J488,0)</f>
        <v>0</v>
      </c>
      <c r="BH488" s="148">
        <f>IF(N488="sníž. přenesená",J488,0)</f>
        <v>0</v>
      </c>
      <c r="BI488" s="148">
        <f>IF(N488="nulová",J488,0)</f>
        <v>0</v>
      </c>
      <c r="BJ488" s="17" t="s">
        <v>81</v>
      </c>
      <c r="BK488" s="148">
        <f>ROUND(I488*H488,2)</f>
        <v>0</v>
      </c>
      <c r="BL488" s="17" t="s">
        <v>264</v>
      </c>
      <c r="BM488" s="147" t="s">
        <v>2465</v>
      </c>
    </row>
    <row r="489" spans="2:65" s="1" customFormat="1" ht="19.5" x14ac:dyDescent="0.2">
      <c r="B489" s="32"/>
      <c r="D489" s="149" t="s">
        <v>174</v>
      </c>
      <c r="F489" s="150" t="s">
        <v>2466</v>
      </c>
      <c r="I489" s="151"/>
      <c r="L489" s="32"/>
      <c r="M489" s="152"/>
      <c r="T489" s="56"/>
      <c r="AT489" s="17" t="s">
        <v>174</v>
      </c>
      <c r="AU489" s="17" t="s">
        <v>83</v>
      </c>
    </row>
    <row r="490" spans="2:65" s="12" customFormat="1" x14ac:dyDescent="0.2">
      <c r="B490" s="153"/>
      <c r="D490" s="149" t="s">
        <v>176</v>
      </c>
      <c r="E490" s="154" t="s">
        <v>1</v>
      </c>
      <c r="F490" s="155" t="s">
        <v>2467</v>
      </c>
      <c r="H490" s="156">
        <v>187.19300000000001</v>
      </c>
      <c r="I490" s="157"/>
      <c r="L490" s="153"/>
      <c r="M490" s="158"/>
      <c r="T490" s="159"/>
      <c r="AT490" s="154" t="s">
        <v>176</v>
      </c>
      <c r="AU490" s="154" t="s">
        <v>83</v>
      </c>
      <c r="AV490" s="12" t="s">
        <v>83</v>
      </c>
      <c r="AW490" s="12" t="s">
        <v>30</v>
      </c>
      <c r="AX490" s="12" t="s">
        <v>73</v>
      </c>
      <c r="AY490" s="154" t="s">
        <v>165</v>
      </c>
    </row>
    <row r="491" spans="2:65" s="12" customFormat="1" x14ac:dyDescent="0.2">
      <c r="B491" s="153"/>
      <c r="D491" s="149" t="s">
        <v>176</v>
      </c>
      <c r="E491" s="154" t="s">
        <v>1</v>
      </c>
      <c r="F491" s="155" t="s">
        <v>2468</v>
      </c>
      <c r="H491" s="156">
        <v>441.26499999999999</v>
      </c>
      <c r="I491" s="157"/>
      <c r="L491" s="153"/>
      <c r="M491" s="158"/>
      <c r="T491" s="159"/>
      <c r="AT491" s="154" t="s">
        <v>176</v>
      </c>
      <c r="AU491" s="154" t="s">
        <v>83</v>
      </c>
      <c r="AV491" s="12" t="s">
        <v>83</v>
      </c>
      <c r="AW491" s="12" t="s">
        <v>30</v>
      </c>
      <c r="AX491" s="12" t="s">
        <v>73</v>
      </c>
      <c r="AY491" s="154" t="s">
        <v>165</v>
      </c>
    </row>
    <row r="492" spans="2:65" s="13" customFormat="1" x14ac:dyDescent="0.2">
      <c r="B492" s="160"/>
      <c r="D492" s="149" t="s">
        <v>176</v>
      </c>
      <c r="E492" s="161" t="s">
        <v>1</v>
      </c>
      <c r="F492" s="162" t="s">
        <v>189</v>
      </c>
      <c r="H492" s="163">
        <v>628.45799999999997</v>
      </c>
      <c r="I492" s="164"/>
      <c r="L492" s="160"/>
      <c r="M492" s="165"/>
      <c r="T492" s="166"/>
      <c r="AT492" s="161" t="s">
        <v>176</v>
      </c>
      <c r="AU492" s="161" t="s">
        <v>83</v>
      </c>
      <c r="AV492" s="13" t="s">
        <v>172</v>
      </c>
      <c r="AW492" s="13" t="s">
        <v>30</v>
      </c>
      <c r="AX492" s="13" t="s">
        <v>81</v>
      </c>
      <c r="AY492" s="161" t="s">
        <v>165</v>
      </c>
    </row>
    <row r="493" spans="2:65" s="1" customFormat="1" ht="24.2" customHeight="1" x14ac:dyDescent="0.2">
      <c r="B493" s="32"/>
      <c r="C493" s="167" t="s">
        <v>1678</v>
      </c>
      <c r="D493" s="167" t="s">
        <v>205</v>
      </c>
      <c r="E493" s="168" t="s">
        <v>2469</v>
      </c>
      <c r="F493" s="169" t="s">
        <v>2470</v>
      </c>
      <c r="G493" s="170" t="s">
        <v>192</v>
      </c>
      <c r="H493" s="171">
        <v>659.88099999999997</v>
      </c>
      <c r="I493" s="172"/>
      <c r="J493" s="173">
        <f>ROUND(I493*H493,2)</f>
        <v>0</v>
      </c>
      <c r="K493" s="169" t="s">
        <v>1254</v>
      </c>
      <c r="L493" s="174"/>
      <c r="M493" s="175" t="s">
        <v>1</v>
      </c>
      <c r="N493" s="176" t="s">
        <v>38</v>
      </c>
      <c r="P493" s="145">
        <f>O493*H493</f>
        <v>0</v>
      </c>
      <c r="Q493" s="145">
        <v>5.0000000000000001E-4</v>
      </c>
      <c r="R493" s="145">
        <f>Q493*H493</f>
        <v>0.32994049999999997</v>
      </c>
      <c r="S493" s="145">
        <v>0</v>
      </c>
      <c r="T493" s="146">
        <f>S493*H493</f>
        <v>0</v>
      </c>
      <c r="AR493" s="147" t="s">
        <v>382</v>
      </c>
      <c r="AT493" s="147" t="s">
        <v>205</v>
      </c>
      <c r="AU493" s="147" t="s">
        <v>83</v>
      </c>
      <c r="AY493" s="17" t="s">
        <v>165</v>
      </c>
      <c r="BE493" s="148">
        <f>IF(N493="základní",J493,0)</f>
        <v>0</v>
      </c>
      <c r="BF493" s="148">
        <f>IF(N493="snížená",J493,0)</f>
        <v>0</v>
      </c>
      <c r="BG493" s="148">
        <f>IF(N493="zákl. přenesená",J493,0)</f>
        <v>0</v>
      </c>
      <c r="BH493" s="148">
        <f>IF(N493="sníž. přenesená",J493,0)</f>
        <v>0</v>
      </c>
      <c r="BI493" s="148">
        <f>IF(N493="nulová",J493,0)</f>
        <v>0</v>
      </c>
      <c r="BJ493" s="17" t="s">
        <v>81</v>
      </c>
      <c r="BK493" s="148">
        <f>ROUND(I493*H493,2)</f>
        <v>0</v>
      </c>
      <c r="BL493" s="17" t="s">
        <v>264</v>
      </c>
      <c r="BM493" s="147" t="s">
        <v>2471</v>
      </c>
    </row>
    <row r="494" spans="2:65" s="1" customFormat="1" ht="19.5" x14ac:dyDescent="0.2">
      <c r="B494" s="32"/>
      <c r="D494" s="149" t="s">
        <v>174</v>
      </c>
      <c r="F494" s="150" t="s">
        <v>2470</v>
      </c>
      <c r="I494" s="151"/>
      <c r="L494" s="32"/>
      <c r="M494" s="152"/>
      <c r="T494" s="56"/>
      <c r="AT494" s="17" t="s">
        <v>174</v>
      </c>
      <c r="AU494" s="17" t="s">
        <v>83</v>
      </c>
    </row>
    <row r="495" spans="2:65" s="12" customFormat="1" x14ac:dyDescent="0.2">
      <c r="B495" s="153"/>
      <c r="D495" s="149" t="s">
        <v>176</v>
      </c>
      <c r="E495" s="154" t="s">
        <v>1</v>
      </c>
      <c r="F495" s="155" t="s">
        <v>2472</v>
      </c>
      <c r="H495" s="156">
        <v>659.88099999999997</v>
      </c>
      <c r="I495" s="157"/>
      <c r="L495" s="153"/>
      <c r="M495" s="158"/>
      <c r="T495" s="159"/>
      <c r="AT495" s="154" t="s">
        <v>176</v>
      </c>
      <c r="AU495" s="154" t="s">
        <v>83</v>
      </c>
      <c r="AV495" s="12" t="s">
        <v>83</v>
      </c>
      <c r="AW495" s="12" t="s">
        <v>30</v>
      </c>
      <c r="AX495" s="12" t="s">
        <v>81</v>
      </c>
      <c r="AY495" s="154" t="s">
        <v>165</v>
      </c>
    </row>
    <row r="496" spans="2:65" s="1" customFormat="1" ht="21.75" customHeight="1" x14ac:dyDescent="0.2">
      <c r="B496" s="32"/>
      <c r="C496" s="136" t="s">
        <v>1688</v>
      </c>
      <c r="D496" s="136" t="s">
        <v>167</v>
      </c>
      <c r="E496" s="137" t="s">
        <v>2473</v>
      </c>
      <c r="F496" s="138" t="s">
        <v>2474</v>
      </c>
      <c r="G496" s="139" t="s">
        <v>303</v>
      </c>
      <c r="H496" s="140">
        <v>34.299999999999997</v>
      </c>
      <c r="I496" s="141"/>
      <c r="J496" s="142">
        <f>ROUND(I496*H496,2)</f>
        <v>0</v>
      </c>
      <c r="K496" s="138" t="s">
        <v>1254</v>
      </c>
      <c r="L496" s="32"/>
      <c r="M496" s="143" t="s">
        <v>1</v>
      </c>
      <c r="N496" s="144" t="s">
        <v>38</v>
      </c>
      <c r="P496" s="145">
        <f>O496*H496</f>
        <v>0</v>
      </c>
      <c r="Q496" s="145">
        <v>0</v>
      </c>
      <c r="R496" s="145">
        <f>Q496*H496</f>
        <v>0</v>
      </c>
      <c r="S496" s="145">
        <v>0</v>
      </c>
      <c r="T496" s="146">
        <f>S496*H496</f>
        <v>0</v>
      </c>
      <c r="AR496" s="147" t="s">
        <v>264</v>
      </c>
      <c r="AT496" s="147" t="s">
        <v>167</v>
      </c>
      <c r="AU496" s="147" t="s">
        <v>83</v>
      </c>
      <c r="AY496" s="17" t="s">
        <v>165</v>
      </c>
      <c r="BE496" s="148">
        <f>IF(N496="základní",J496,0)</f>
        <v>0</v>
      </c>
      <c r="BF496" s="148">
        <f>IF(N496="snížená",J496,0)</f>
        <v>0</v>
      </c>
      <c r="BG496" s="148">
        <f>IF(N496="zákl. přenesená",J496,0)</f>
        <v>0</v>
      </c>
      <c r="BH496" s="148">
        <f>IF(N496="sníž. přenesená",J496,0)</f>
        <v>0</v>
      </c>
      <c r="BI496" s="148">
        <f>IF(N496="nulová",J496,0)</f>
        <v>0</v>
      </c>
      <c r="BJ496" s="17" t="s">
        <v>81</v>
      </c>
      <c r="BK496" s="148">
        <f>ROUND(I496*H496,2)</f>
        <v>0</v>
      </c>
      <c r="BL496" s="17" t="s">
        <v>264</v>
      </c>
      <c r="BM496" s="147" t="s">
        <v>2475</v>
      </c>
    </row>
    <row r="497" spans="2:65" s="1" customFormat="1" ht="19.5" x14ac:dyDescent="0.2">
      <c r="B497" s="32"/>
      <c r="D497" s="149" t="s">
        <v>174</v>
      </c>
      <c r="F497" s="150" t="s">
        <v>2476</v>
      </c>
      <c r="I497" s="151"/>
      <c r="L497" s="32"/>
      <c r="M497" s="152"/>
      <c r="T497" s="56"/>
      <c r="AT497" s="17" t="s">
        <v>174</v>
      </c>
      <c r="AU497" s="17" t="s">
        <v>83</v>
      </c>
    </row>
    <row r="498" spans="2:65" s="12" customFormat="1" ht="22.5" x14ac:dyDescent="0.2">
      <c r="B498" s="153"/>
      <c r="D498" s="149" t="s">
        <v>176</v>
      </c>
      <c r="E498" s="154" t="s">
        <v>1</v>
      </c>
      <c r="F498" s="155" t="s">
        <v>2477</v>
      </c>
      <c r="H498" s="156">
        <v>34.299999999999997</v>
      </c>
      <c r="I498" s="157"/>
      <c r="L498" s="153"/>
      <c r="M498" s="158"/>
      <c r="T498" s="159"/>
      <c r="AT498" s="154" t="s">
        <v>176</v>
      </c>
      <c r="AU498" s="154" t="s">
        <v>83</v>
      </c>
      <c r="AV498" s="12" t="s">
        <v>83</v>
      </c>
      <c r="AW498" s="12" t="s">
        <v>30</v>
      </c>
      <c r="AX498" s="12" t="s">
        <v>81</v>
      </c>
      <c r="AY498" s="154" t="s">
        <v>165</v>
      </c>
    </row>
    <row r="499" spans="2:65" s="1" customFormat="1" ht="21.75" customHeight="1" x14ac:dyDescent="0.2">
      <c r="B499" s="32"/>
      <c r="C499" s="167" t="s">
        <v>1693</v>
      </c>
      <c r="D499" s="167" t="s">
        <v>205</v>
      </c>
      <c r="E499" s="168" t="s">
        <v>2478</v>
      </c>
      <c r="F499" s="169" t="s">
        <v>2479</v>
      </c>
      <c r="G499" s="170" t="s">
        <v>303</v>
      </c>
      <c r="H499" s="171">
        <v>34.985999999999997</v>
      </c>
      <c r="I499" s="172"/>
      <c r="J499" s="173">
        <f>ROUND(I499*H499,2)</f>
        <v>0</v>
      </c>
      <c r="K499" s="169" t="s">
        <v>1254</v>
      </c>
      <c r="L499" s="174"/>
      <c r="M499" s="175" t="s">
        <v>1</v>
      </c>
      <c r="N499" s="176" t="s">
        <v>38</v>
      </c>
      <c r="P499" s="145">
        <f>O499*H499</f>
        <v>0</v>
      </c>
      <c r="Q499" s="145">
        <v>1.0000000000000001E-5</v>
      </c>
      <c r="R499" s="145">
        <f>Q499*H499</f>
        <v>3.4986000000000001E-4</v>
      </c>
      <c r="S499" s="145">
        <v>0</v>
      </c>
      <c r="T499" s="146">
        <f>S499*H499</f>
        <v>0</v>
      </c>
      <c r="AR499" s="147" t="s">
        <v>382</v>
      </c>
      <c r="AT499" s="147" t="s">
        <v>205</v>
      </c>
      <c r="AU499" s="147" t="s">
        <v>83</v>
      </c>
      <c r="AY499" s="17" t="s">
        <v>165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7" t="s">
        <v>81</v>
      </c>
      <c r="BK499" s="148">
        <f>ROUND(I499*H499,2)</f>
        <v>0</v>
      </c>
      <c r="BL499" s="17" t="s">
        <v>264</v>
      </c>
      <c r="BM499" s="147" t="s">
        <v>2480</v>
      </c>
    </row>
    <row r="500" spans="2:65" s="1" customFormat="1" x14ac:dyDescent="0.2">
      <c r="B500" s="32"/>
      <c r="D500" s="149" t="s">
        <v>174</v>
      </c>
      <c r="F500" s="150" t="s">
        <v>2479</v>
      </c>
      <c r="I500" s="151"/>
      <c r="L500" s="32"/>
      <c r="M500" s="152"/>
      <c r="T500" s="56"/>
      <c r="AT500" s="17" t="s">
        <v>174</v>
      </c>
      <c r="AU500" s="17" t="s">
        <v>83</v>
      </c>
    </row>
    <row r="501" spans="2:65" s="12" customFormat="1" x14ac:dyDescent="0.2">
      <c r="B501" s="153"/>
      <c r="D501" s="149" t="s">
        <v>176</v>
      </c>
      <c r="E501" s="154" t="s">
        <v>1</v>
      </c>
      <c r="F501" s="155" t="s">
        <v>2481</v>
      </c>
      <c r="H501" s="156">
        <v>34.985999999999997</v>
      </c>
      <c r="I501" s="157"/>
      <c r="L501" s="153"/>
      <c r="M501" s="158"/>
      <c r="T501" s="159"/>
      <c r="AT501" s="154" t="s">
        <v>176</v>
      </c>
      <c r="AU501" s="154" t="s">
        <v>83</v>
      </c>
      <c r="AV501" s="12" t="s">
        <v>83</v>
      </c>
      <c r="AW501" s="12" t="s">
        <v>30</v>
      </c>
      <c r="AX501" s="12" t="s">
        <v>81</v>
      </c>
      <c r="AY501" s="154" t="s">
        <v>165</v>
      </c>
    </row>
    <row r="502" spans="2:65" s="1" customFormat="1" ht="24.2" customHeight="1" x14ac:dyDescent="0.2">
      <c r="B502" s="32"/>
      <c r="C502" s="167" t="s">
        <v>1281</v>
      </c>
      <c r="D502" s="167" t="s">
        <v>205</v>
      </c>
      <c r="E502" s="168" t="s">
        <v>1727</v>
      </c>
      <c r="F502" s="169" t="s">
        <v>1728</v>
      </c>
      <c r="G502" s="170" t="s">
        <v>1729</v>
      </c>
      <c r="H502" s="171">
        <v>1.1499999999999999</v>
      </c>
      <c r="I502" s="172"/>
      <c r="J502" s="173">
        <f>ROUND(I502*H502,2)</f>
        <v>0</v>
      </c>
      <c r="K502" s="169" t="s">
        <v>1</v>
      </c>
      <c r="L502" s="174"/>
      <c r="M502" s="175" t="s">
        <v>1</v>
      </c>
      <c r="N502" s="176" t="s">
        <v>38</v>
      </c>
      <c r="P502" s="145">
        <f>O502*H502</f>
        <v>0</v>
      </c>
      <c r="Q502" s="145">
        <v>6.4999999999999997E-4</v>
      </c>
      <c r="R502" s="145">
        <f>Q502*H502</f>
        <v>7.474999999999999E-4</v>
      </c>
      <c r="S502" s="145">
        <v>0</v>
      </c>
      <c r="T502" s="146">
        <f>S502*H502</f>
        <v>0</v>
      </c>
      <c r="AR502" s="147" t="s">
        <v>382</v>
      </c>
      <c r="AT502" s="147" t="s">
        <v>205</v>
      </c>
      <c r="AU502" s="147" t="s">
        <v>83</v>
      </c>
      <c r="AY502" s="17" t="s">
        <v>165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7" t="s">
        <v>81</v>
      </c>
      <c r="BK502" s="148">
        <f>ROUND(I502*H502,2)</f>
        <v>0</v>
      </c>
      <c r="BL502" s="17" t="s">
        <v>264</v>
      </c>
      <c r="BM502" s="147" t="s">
        <v>2482</v>
      </c>
    </row>
    <row r="503" spans="2:65" s="1" customFormat="1" x14ac:dyDescent="0.2">
      <c r="B503" s="32"/>
      <c r="D503" s="149" t="s">
        <v>174</v>
      </c>
      <c r="F503" s="150" t="s">
        <v>1728</v>
      </c>
      <c r="I503" s="151"/>
      <c r="L503" s="32"/>
      <c r="M503" s="152"/>
      <c r="T503" s="56"/>
      <c r="AT503" s="17" t="s">
        <v>174</v>
      </c>
      <c r="AU503" s="17" t="s">
        <v>83</v>
      </c>
    </row>
    <row r="504" spans="2:65" s="12" customFormat="1" x14ac:dyDescent="0.2">
      <c r="B504" s="153"/>
      <c r="D504" s="149" t="s">
        <v>176</v>
      </c>
      <c r="E504" s="154" t="s">
        <v>1</v>
      </c>
      <c r="F504" s="155" t="s">
        <v>2483</v>
      </c>
      <c r="H504" s="156">
        <v>1.1499999999999999</v>
      </c>
      <c r="I504" s="157"/>
      <c r="L504" s="153"/>
      <c r="M504" s="158"/>
      <c r="T504" s="159"/>
      <c r="AT504" s="154" t="s">
        <v>176</v>
      </c>
      <c r="AU504" s="154" t="s">
        <v>83</v>
      </c>
      <c r="AV504" s="12" t="s">
        <v>83</v>
      </c>
      <c r="AW504" s="12" t="s">
        <v>30</v>
      </c>
      <c r="AX504" s="12" t="s">
        <v>81</v>
      </c>
      <c r="AY504" s="154" t="s">
        <v>165</v>
      </c>
    </row>
    <row r="505" spans="2:65" s="1" customFormat="1" ht="37.9" customHeight="1" x14ac:dyDescent="0.2">
      <c r="B505" s="32"/>
      <c r="C505" s="136" t="s">
        <v>1702</v>
      </c>
      <c r="D505" s="136" t="s">
        <v>167</v>
      </c>
      <c r="E505" s="137" t="s">
        <v>1780</v>
      </c>
      <c r="F505" s="138" t="s">
        <v>1781</v>
      </c>
      <c r="G505" s="139" t="s">
        <v>238</v>
      </c>
      <c r="H505" s="140">
        <v>0.67900000000000005</v>
      </c>
      <c r="I505" s="141"/>
      <c r="J505" s="142">
        <f>ROUND(I505*H505,2)</f>
        <v>0</v>
      </c>
      <c r="K505" s="138" t="s">
        <v>1254</v>
      </c>
      <c r="L505" s="32"/>
      <c r="M505" s="143" t="s">
        <v>1</v>
      </c>
      <c r="N505" s="144" t="s">
        <v>38</v>
      </c>
      <c r="P505" s="145">
        <f>O505*H505</f>
        <v>0</v>
      </c>
      <c r="Q505" s="145">
        <v>0</v>
      </c>
      <c r="R505" s="145">
        <f>Q505*H505</f>
        <v>0</v>
      </c>
      <c r="S505" s="145">
        <v>0</v>
      </c>
      <c r="T505" s="146">
        <f>S505*H505</f>
        <v>0</v>
      </c>
      <c r="AR505" s="147" t="s">
        <v>264</v>
      </c>
      <c r="AT505" s="147" t="s">
        <v>167</v>
      </c>
      <c r="AU505" s="147" t="s">
        <v>83</v>
      </c>
      <c r="AY505" s="17" t="s">
        <v>165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7" t="s">
        <v>81</v>
      </c>
      <c r="BK505" s="148">
        <f>ROUND(I505*H505,2)</f>
        <v>0</v>
      </c>
      <c r="BL505" s="17" t="s">
        <v>264</v>
      </c>
      <c r="BM505" s="147" t="s">
        <v>2484</v>
      </c>
    </row>
    <row r="506" spans="2:65" s="1" customFormat="1" ht="48.75" x14ac:dyDescent="0.2">
      <c r="B506" s="32"/>
      <c r="D506" s="149" t="s">
        <v>174</v>
      </c>
      <c r="F506" s="150" t="s">
        <v>1783</v>
      </c>
      <c r="I506" s="151"/>
      <c r="L506" s="32"/>
      <c r="M506" s="152"/>
      <c r="T506" s="56"/>
      <c r="AT506" s="17" t="s">
        <v>174</v>
      </c>
      <c r="AU506" s="17" t="s">
        <v>83</v>
      </c>
    </row>
    <row r="507" spans="2:65" s="1" customFormat="1" ht="24.2" customHeight="1" x14ac:dyDescent="0.2">
      <c r="B507" s="32"/>
      <c r="C507" s="136" t="s">
        <v>1708</v>
      </c>
      <c r="D507" s="136" t="s">
        <v>167</v>
      </c>
      <c r="E507" s="137" t="s">
        <v>1775</v>
      </c>
      <c r="F507" s="138" t="s">
        <v>1776</v>
      </c>
      <c r="G507" s="139" t="s">
        <v>238</v>
      </c>
      <c r="H507" s="140">
        <v>0.67900000000000005</v>
      </c>
      <c r="I507" s="141"/>
      <c r="J507" s="142">
        <f>ROUND(I507*H507,2)</f>
        <v>0</v>
      </c>
      <c r="K507" s="138" t="s">
        <v>1254</v>
      </c>
      <c r="L507" s="32"/>
      <c r="M507" s="143" t="s">
        <v>1</v>
      </c>
      <c r="N507" s="144" t="s">
        <v>38</v>
      </c>
      <c r="P507" s="145">
        <f>O507*H507</f>
        <v>0</v>
      </c>
      <c r="Q507" s="145">
        <v>0</v>
      </c>
      <c r="R507" s="145">
        <f>Q507*H507</f>
        <v>0</v>
      </c>
      <c r="S507" s="145">
        <v>0</v>
      </c>
      <c r="T507" s="146">
        <f>S507*H507</f>
        <v>0</v>
      </c>
      <c r="AR507" s="147" t="s">
        <v>264</v>
      </c>
      <c r="AT507" s="147" t="s">
        <v>167</v>
      </c>
      <c r="AU507" s="147" t="s">
        <v>83</v>
      </c>
      <c r="AY507" s="17" t="s">
        <v>165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7" t="s">
        <v>81</v>
      </c>
      <c r="BK507" s="148">
        <f>ROUND(I507*H507,2)</f>
        <v>0</v>
      </c>
      <c r="BL507" s="17" t="s">
        <v>264</v>
      </c>
      <c r="BM507" s="147" t="s">
        <v>2485</v>
      </c>
    </row>
    <row r="508" spans="2:65" s="1" customFormat="1" ht="29.25" x14ac:dyDescent="0.2">
      <c r="B508" s="32"/>
      <c r="D508" s="149" t="s">
        <v>174</v>
      </c>
      <c r="F508" s="150" t="s">
        <v>1778</v>
      </c>
      <c r="I508" s="151"/>
      <c r="L508" s="32"/>
      <c r="M508" s="152"/>
      <c r="T508" s="56"/>
      <c r="AT508" s="17" t="s">
        <v>174</v>
      </c>
      <c r="AU508" s="17" t="s">
        <v>83</v>
      </c>
    </row>
    <row r="509" spans="2:65" s="11" customFormat="1" ht="25.9" customHeight="1" x14ac:dyDescent="0.2">
      <c r="B509" s="124"/>
      <c r="D509" s="125" t="s">
        <v>72</v>
      </c>
      <c r="E509" s="126" t="s">
        <v>544</v>
      </c>
      <c r="F509" s="126" t="s">
        <v>545</v>
      </c>
      <c r="I509" s="127"/>
      <c r="J509" s="128">
        <f>BK509</f>
        <v>0</v>
      </c>
      <c r="L509" s="124"/>
      <c r="M509" s="129"/>
      <c r="P509" s="130">
        <f>SUM(P510:P541)</f>
        <v>0</v>
      </c>
      <c r="R509" s="130">
        <f>SUM(R510:R541)</f>
        <v>0</v>
      </c>
      <c r="T509" s="131">
        <f>SUM(T510:T541)</f>
        <v>0</v>
      </c>
      <c r="AR509" s="125" t="s">
        <v>172</v>
      </c>
      <c r="AT509" s="132" t="s">
        <v>72</v>
      </c>
      <c r="AU509" s="132" t="s">
        <v>73</v>
      </c>
      <c r="AY509" s="125" t="s">
        <v>165</v>
      </c>
      <c r="BK509" s="133">
        <f>SUM(BK510:BK541)</f>
        <v>0</v>
      </c>
    </row>
    <row r="510" spans="2:65" s="1" customFormat="1" ht="16.5" customHeight="1" x14ac:dyDescent="0.2">
      <c r="B510" s="32"/>
      <c r="C510" s="136" t="s">
        <v>1714</v>
      </c>
      <c r="D510" s="136" t="s">
        <v>167</v>
      </c>
      <c r="E510" s="137" t="s">
        <v>2486</v>
      </c>
      <c r="F510" s="138" t="s">
        <v>2487</v>
      </c>
      <c r="G510" s="139" t="s">
        <v>1787</v>
      </c>
      <c r="H510" s="140">
        <v>1</v>
      </c>
      <c r="I510" s="141"/>
      <c r="J510" s="142">
        <f>ROUND(I510*H510,2)</f>
        <v>0</v>
      </c>
      <c r="K510" s="138" t="s">
        <v>1</v>
      </c>
      <c r="L510" s="32"/>
      <c r="M510" s="143" t="s">
        <v>1</v>
      </c>
      <c r="N510" s="144" t="s">
        <v>38</v>
      </c>
      <c r="P510" s="145">
        <f>O510*H510</f>
        <v>0</v>
      </c>
      <c r="Q510" s="145">
        <v>0</v>
      </c>
      <c r="R510" s="145">
        <f>Q510*H510</f>
        <v>0</v>
      </c>
      <c r="S510" s="145">
        <v>0</v>
      </c>
      <c r="T510" s="146">
        <f>S510*H510</f>
        <v>0</v>
      </c>
      <c r="AR510" s="147" t="s">
        <v>1788</v>
      </c>
      <c r="AT510" s="147" t="s">
        <v>167</v>
      </c>
      <c r="AU510" s="147" t="s">
        <v>81</v>
      </c>
      <c r="AY510" s="17" t="s">
        <v>165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7" t="s">
        <v>81</v>
      </c>
      <c r="BK510" s="148">
        <f>ROUND(I510*H510,2)</f>
        <v>0</v>
      </c>
      <c r="BL510" s="17" t="s">
        <v>1788</v>
      </c>
      <c r="BM510" s="147" t="s">
        <v>2488</v>
      </c>
    </row>
    <row r="511" spans="2:65" s="1" customFormat="1" x14ac:dyDescent="0.2">
      <c r="B511" s="32"/>
      <c r="D511" s="149" t="s">
        <v>174</v>
      </c>
      <c r="F511" s="150" t="s">
        <v>2487</v>
      </c>
      <c r="I511" s="151"/>
      <c r="L511" s="32"/>
      <c r="M511" s="152"/>
      <c r="T511" s="56"/>
      <c r="AT511" s="17" t="s">
        <v>174</v>
      </c>
      <c r="AU511" s="17" t="s">
        <v>81</v>
      </c>
    </row>
    <row r="512" spans="2:65" s="1" customFormat="1" ht="16.5" customHeight="1" x14ac:dyDescent="0.2">
      <c r="B512" s="32"/>
      <c r="C512" s="136" t="s">
        <v>1720</v>
      </c>
      <c r="D512" s="136" t="s">
        <v>167</v>
      </c>
      <c r="E512" s="137" t="s">
        <v>2489</v>
      </c>
      <c r="F512" s="138" t="s">
        <v>1793</v>
      </c>
      <c r="G512" s="139" t="s">
        <v>1787</v>
      </c>
      <c r="H512" s="140">
        <v>1</v>
      </c>
      <c r="I512" s="141"/>
      <c r="J512" s="142">
        <f>ROUND(I512*H512,2)</f>
        <v>0</v>
      </c>
      <c r="K512" s="138" t="s">
        <v>1</v>
      </c>
      <c r="L512" s="32"/>
      <c r="M512" s="143" t="s">
        <v>1</v>
      </c>
      <c r="N512" s="144" t="s">
        <v>38</v>
      </c>
      <c r="P512" s="145">
        <f>O512*H512</f>
        <v>0</v>
      </c>
      <c r="Q512" s="145">
        <v>0</v>
      </c>
      <c r="R512" s="145">
        <f>Q512*H512</f>
        <v>0</v>
      </c>
      <c r="S512" s="145">
        <v>0</v>
      </c>
      <c r="T512" s="146">
        <f>S512*H512</f>
        <v>0</v>
      </c>
      <c r="AR512" s="147" t="s">
        <v>1788</v>
      </c>
      <c r="AT512" s="147" t="s">
        <v>167</v>
      </c>
      <c r="AU512" s="147" t="s">
        <v>81</v>
      </c>
      <c r="AY512" s="17" t="s">
        <v>165</v>
      </c>
      <c r="BE512" s="148">
        <f>IF(N512="základní",J512,0)</f>
        <v>0</v>
      </c>
      <c r="BF512" s="148">
        <f>IF(N512="snížená",J512,0)</f>
        <v>0</v>
      </c>
      <c r="BG512" s="148">
        <f>IF(N512="zákl. přenesená",J512,0)</f>
        <v>0</v>
      </c>
      <c r="BH512" s="148">
        <f>IF(N512="sníž. přenesená",J512,0)</f>
        <v>0</v>
      </c>
      <c r="BI512" s="148">
        <f>IF(N512="nulová",J512,0)</f>
        <v>0</v>
      </c>
      <c r="BJ512" s="17" t="s">
        <v>81</v>
      </c>
      <c r="BK512" s="148">
        <f>ROUND(I512*H512,2)</f>
        <v>0</v>
      </c>
      <c r="BL512" s="17" t="s">
        <v>1788</v>
      </c>
      <c r="BM512" s="147" t="s">
        <v>2490</v>
      </c>
    </row>
    <row r="513" spans="2:65" s="1" customFormat="1" x14ac:dyDescent="0.2">
      <c r="B513" s="32"/>
      <c r="D513" s="149" t="s">
        <v>174</v>
      </c>
      <c r="F513" s="150" t="s">
        <v>1793</v>
      </c>
      <c r="I513" s="151"/>
      <c r="L513" s="32"/>
      <c r="M513" s="152"/>
      <c r="T513" s="56"/>
      <c r="AT513" s="17" t="s">
        <v>174</v>
      </c>
      <c r="AU513" s="17" t="s">
        <v>81</v>
      </c>
    </row>
    <row r="514" spans="2:65" s="1" customFormat="1" ht="16.5" customHeight="1" x14ac:dyDescent="0.2">
      <c r="B514" s="32"/>
      <c r="C514" s="136" t="s">
        <v>1726</v>
      </c>
      <c r="D514" s="136" t="s">
        <v>167</v>
      </c>
      <c r="E514" s="137" t="s">
        <v>1797</v>
      </c>
      <c r="F514" s="138" t="s">
        <v>1798</v>
      </c>
      <c r="G514" s="139" t="s">
        <v>1787</v>
      </c>
      <c r="H514" s="140">
        <v>1</v>
      </c>
      <c r="I514" s="141"/>
      <c r="J514" s="142">
        <f>ROUND(I514*H514,2)</f>
        <v>0</v>
      </c>
      <c r="K514" s="138" t="s">
        <v>1</v>
      </c>
      <c r="L514" s="32"/>
      <c r="M514" s="143" t="s">
        <v>1</v>
      </c>
      <c r="N514" s="144" t="s">
        <v>38</v>
      </c>
      <c r="P514" s="145">
        <f>O514*H514</f>
        <v>0</v>
      </c>
      <c r="Q514" s="145">
        <v>0</v>
      </c>
      <c r="R514" s="145">
        <f>Q514*H514</f>
        <v>0</v>
      </c>
      <c r="S514" s="145">
        <v>0</v>
      </c>
      <c r="T514" s="146">
        <f>S514*H514</f>
        <v>0</v>
      </c>
      <c r="AR514" s="147" t="s">
        <v>1788</v>
      </c>
      <c r="AT514" s="147" t="s">
        <v>167</v>
      </c>
      <c r="AU514" s="147" t="s">
        <v>81</v>
      </c>
      <c r="AY514" s="17" t="s">
        <v>165</v>
      </c>
      <c r="BE514" s="148">
        <f>IF(N514="základní",J514,0)</f>
        <v>0</v>
      </c>
      <c r="BF514" s="148">
        <f>IF(N514="snížená",J514,0)</f>
        <v>0</v>
      </c>
      <c r="BG514" s="148">
        <f>IF(N514="zákl. přenesená",J514,0)</f>
        <v>0</v>
      </c>
      <c r="BH514" s="148">
        <f>IF(N514="sníž. přenesená",J514,0)</f>
        <v>0</v>
      </c>
      <c r="BI514" s="148">
        <f>IF(N514="nulová",J514,0)</f>
        <v>0</v>
      </c>
      <c r="BJ514" s="17" t="s">
        <v>81</v>
      </c>
      <c r="BK514" s="148">
        <f>ROUND(I514*H514,2)</f>
        <v>0</v>
      </c>
      <c r="BL514" s="17" t="s">
        <v>1788</v>
      </c>
      <c r="BM514" s="147" t="s">
        <v>2491</v>
      </c>
    </row>
    <row r="515" spans="2:65" s="1" customFormat="1" x14ac:dyDescent="0.2">
      <c r="B515" s="32"/>
      <c r="D515" s="149" t="s">
        <v>174</v>
      </c>
      <c r="F515" s="150" t="s">
        <v>1798</v>
      </c>
      <c r="I515" s="151"/>
      <c r="L515" s="32"/>
      <c r="M515" s="152"/>
      <c r="T515" s="56"/>
      <c r="AT515" s="17" t="s">
        <v>174</v>
      </c>
      <c r="AU515" s="17" t="s">
        <v>81</v>
      </c>
    </row>
    <row r="516" spans="2:65" s="15" customFormat="1" x14ac:dyDescent="0.2">
      <c r="B516" s="184"/>
      <c r="D516" s="149" t="s">
        <v>176</v>
      </c>
      <c r="E516" s="185" t="s">
        <v>1</v>
      </c>
      <c r="F516" s="186" t="s">
        <v>1800</v>
      </c>
      <c r="H516" s="185" t="s">
        <v>1</v>
      </c>
      <c r="I516" s="187"/>
      <c r="L516" s="184"/>
      <c r="M516" s="188"/>
      <c r="T516" s="189"/>
      <c r="AT516" s="185" t="s">
        <v>176</v>
      </c>
      <c r="AU516" s="185" t="s">
        <v>81</v>
      </c>
      <c r="AV516" s="15" t="s">
        <v>81</v>
      </c>
      <c r="AW516" s="15" t="s">
        <v>30</v>
      </c>
      <c r="AX516" s="15" t="s">
        <v>73</v>
      </c>
      <c r="AY516" s="185" t="s">
        <v>165</v>
      </c>
    </row>
    <row r="517" spans="2:65" s="12" customFormat="1" x14ac:dyDescent="0.2">
      <c r="B517" s="153"/>
      <c r="D517" s="149" t="s">
        <v>176</v>
      </c>
      <c r="E517" s="154" t="s">
        <v>1</v>
      </c>
      <c r="F517" s="155" t="s">
        <v>81</v>
      </c>
      <c r="H517" s="156">
        <v>1</v>
      </c>
      <c r="I517" s="157"/>
      <c r="L517" s="153"/>
      <c r="M517" s="158"/>
      <c r="T517" s="159"/>
      <c r="AT517" s="154" t="s">
        <v>176</v>
      </c>
      <c r="AU517" s="154" t="s">
        <v>81</v>
      </c>
      <c r="AV517" s="12" t="s">
        <v>83</v>
      </c>
      <c r="AW517" s="12" t="s">
        <v>30</v>
      </c>
      <c r="AX517" s="12" t="s">
        <v>81</v>
      </c>
      <c r="AY517" s="154" t="s">
        <v>165</v>
      </c>
    </row>
    <row r="518" spans="2:65" s="1" customFormat="1" ht="16.5" customHeight="1" x14ac:dyDescent="0.2">
      <c r="B518" s="32"/>
      <c r="C518" s="136" t="s">
        <v>1734</v>
      </c>
      <c r="D518" s="136" t="s">
        <v>167</v>
      </c>
      <c r="E518" s="137" t="s">
        <v>1802</v>
      </c>
      <c r="F518" s="138" t="s">
        <v>1803</v>
      </c>
      <c r="G518" s="139" t="s">
        <v>1787</v>
      </c>
      <c r="H518" s="140">
        <v>1</v>
      </c>
      <c r="I518" s="141"/>
      <c r="J518" s="142">
        <f>ROUND(I518*H518,2)</f>
        <v>0</v>
      </c>
      <c r="K518" s="138" t="s">
        <v>1</v>
      </c>
      <c r="L518" s="32"/>
      <c r="M518" s="143" t="s">
        <v>1</v>
      </c>
      <c r="N518" s="144" t="s">
        <v>38</v>
      </c>
      <c r="P518" s="145">
        <f>O518*H518</f>
        <v>0</v>
      </c>
      <c r="Q518" s="145">
        <v>0</v>
      </c>
      <c r="R518" s="145">
        <f>Q518*H518</f>
        <v>0</v>
      </c>
      <c r="S518" s="145">
        <v>0</v>
      </c>
      <c r="T518" s="146">
        <f>S518*H518</f>
        <v>0</v>
      </c>
      <c r="AR518" s="147" t="s">
        <v>1788</v>
      </c>
      <c r="AT518" s="147" t="s">
        <v>167</v>
      </c>
      <c r="AU518" s="147" t="s">
        <v>81</v>
      </c>
      <c r="AY518" s="17" t="s">
        <v>165</v>
      </c>
      <c r="BE518" s="148">
        <f>IF(N518="základní",J518,0)</f>
        <v>0</v>
      </c>
      <c r="BF518" s="148">
        <f>IF(N518="snížená",J518,0)</f>
        <v>0</v>
      </c>
      <c r="BG518" s="148">
        <f>IF(N518="zákl. přenesená",J518,0)</f>
        <v>0</v>
      </c>
      <c r="BH518" s="148">
        <f>IF(N518="sníž. přenesená",J518,0)</f>
        <v>0</v>
      </c>
      <c r="BI518" s="148">
        <f>IF(N518="nulová",J518,0)</f>
        <v>0</v>
      </c>
      <c r="BJ518" s="17" t="s">
        <v>81</v>
      </c>
      <c r="BK518" s="148">
        <f>ROUND(I518*H518,2)</f>
        <v>0</v>
      </c>
      <c r="BL518" s="17" t="s">
        <v>1788</v>
      </c>
      <c r="BM518" s="147" t="s">
        <v>2492</v>
      </c>
    </row>
    <row r="519" spans="2:65" s="1" customFormat="1" x14ac:dyDescent="0.2">
      <c r="B519" s="32"/>
      <c r="D519" s="149" t="s">
        <v>174</v>
      </c>
      <c r="F519" s="150" t="s">
        <v>1803</v>
      </c>
      <c r="I519" s="151"/>
      <c r="L519" s="32"/>
      <c r="M519" s="152"/>
      <c r="T519" s="56"/>
      <c r="AT519" s="17" t="s">
        <v>174</v>
      </c>
      <c r="AU519" s="17" t="s">
        <v>81</v>
      </c>
    </row>
    <row r="520" spans="2:65" s="1" customFormat="1" ht="21.75" customHeight="1" x14ac:dyDescent="0.2">
      <c r="B520" s="32"/>
      <c r="C520" s="136" t="s">
        <v>1738</v>
      </c>
      <c r="D520" s="136" t="s">
        <v>167</v>
      </c>
      <c r="E520" s="137" t="s">
        <v>1806</v>
      </c>
      <c r="F520" s="138" t="s">
        <v>1807</v>
      </c>
      <c r="G520" s="139" t="s">
        <v>1787</v>
      </c>
      <c r="H520" s="140">
        <v>1</v>
      </c>
      <c r="I520" s="141"/>
      <c r="J520" s="142">
        <f>ROUND(I520*H520,2)</f>
        <v>0</v>
      </c>
      <c r="K520" s="138" t="s">
        <v>1</v>
      </c>
      <c r="L520" s="32"/>
      <c r="M520" s="143" t="s">
        <v>1</v>
      </c>
      <c r="N520" s="144" t="s">
        <v>38</v>
      </c>
      <c r="P520" s="145">
        <f>O520*H520</f>
        <v>0</v>
      </c>
      <c r="Q520" s="145">
        <v>0</v>
      </c>
      <c r="R520" s="145">
        <f>Q520*H520</f>
        <v>0</v>
      </c>
      <c r="S520" s="145">
        <v>0</v>
      </c>
      <c r="T520" s="146">
        <f>S520*H520</f>
        <v>0</v>
      </c>
      <c r="AR520" s="147" t="s">
        <v>1788</v>
      </c>
      <c r="AT520" s="147" t="s">
        <v>167</v>
      </c>
      <c r="AU520" s="147" t="s">
        <v>81</v>
      </c>
      <c r="AY520" s="17" t="s">
        <v>165</v>
      </c>
      <c r="BE520" s="148">
        <f>IF(N520="základní",J520,0)</f>
        <v>0</v>
      </c>
      <c r="BF520" s="148">
        <f>IF(N520="snížená",J520,0)</f>
        <v>0</v>
      </c>
      <c r="BG520" s="148">
        <f>IF(N520="zákl. přenesená",J520,0)</f>
        <v>0</v>
      </c>
      <c r="BH520" s="148">
        <f>IF(N520="sníž. přenesená",J520,0)</f>
        <v>0</v>
      </c>
      <c r="BI520" s="148">
        <f>IF(N520="nulová",J520,0)</f>
        <v>0</v>
      </c>
      <c r="BJ520" s="17" t="s">
        <v>81</v>
      </c>
      <c r="BK520" s="148">
        <f>ROUND(I520*H520,2)</f>
        <v>0</v>
      </c>
      <c r="BL520" s="17" t="s">
        <v>1788</v>
      </c>
      <c r="BM520" s="147" t="s">
        <v>2493</v>
      </c>
    </row>
    <row r="521" spans="2:65" s="1" customFormat="1" x14ac:dyDescent="0.2">
      <c r="B521" s="32"/>
      <c r="D521" s="149" t="s">
        <v>174</v>
      </c>
      <c r="F521" s="150" t="s">
        <v>1807</v>
      </c>
      <c r="I521" s="151"/>
      <c r="L521" s="32"/>
      <c r="M521" s="152"/>
      <c r="T521" s="56"/>
      <c r="AT521" s="17" t="s">
        <v>174</v>
      </c>
      <c r="AU521" s="17" t="s">
        <v>81</v>
      </c>
    </row>
    <row r="522" spans="2:65" s="1" customFormat="1" ht="16.5" customHeight="1" x14ac:dyDescent="0.2">
      <c r="B522" s="32"/>
      <c r="C522" s="136" t="s">
        <v>1743</v>
      </c>
      <c r="D522" s="136" t="s">
        <v>167</v>
      </c>
      <c r="E522" s="137" t="s">
        <v>2494</v>
      </c>
      <c r="F522" s="138" t="s">
        <v>1798</v>
      </c>
      <c r="G522" s="139" t="s">
        <v>1787</v>
      </c>
      <c r="H522" s="140">
        <v>1</v>
      </c>
      <c r="I522" s="141"/>
      <c r="J522" s="142">
        <f>ROUND(I522*H522,2)</f>
        <v>0</v>
      </c>
      <c r="K522" s="138" t="s">
        <v>1</v>
      </c>
      <c r="L522" s="32"/>
      <c r="M522" s="143" t="s">
        <v>1</v>
      </c>
      <c r="N522" s="144" t="s">
        <v>38</v>
      </c>
      <c r="P522" s="145">
        <f>O522*H522</f>
        <v>0</v>
      </c>
      <c r="Q522" s="145">
        <v>0</v>
      </c>
      <c r="R522" s="145">
        <f>Q522*H522</f>
        <v>0</v>
      </c>
      <c r="S522" s="145">
        <v>0</v>
      </c>
      <c r="T522" s="146">
        <f>S522*H522</f>
        <v>0</v>
      </c>
      <c r="AR522" s="147" t="s">
        <v>1788</v>
      </c>
      <c r="AT522" s="147" t="s">
        <v>167</v>
      </c>
      <c r="AU522" s="147" t="s">
        <v>81</v>
      </c>
      <c r="AY522" s="17" t="s">
        <v>165</v>
      </c>
      <c r="BE522" s="148">
        <f>IF(N522="základní",J522,0)</f>
        <v>0</v>
      </c>
      <c r="BF522" s="148">
        <f>IF(N522="snížená",J522,0)</f>
        <v>0</v>
      </c>
      <c r="BG522" s="148">
        <f>IF(N522="zákl. přenesená",J522,0)</f>
        <v>0</v>
      </c>
      <c r="BH522" s="148">
        <f>IF(N522="sníž. přenesená",J522,0)</f>
        <v>0</v>
      </c>
      <c r="BI522" s="148">
        <f>IF(N522="nulová",J522,0)</f>
        <v>0</v>
      </c>
      <c r="BJ522" s="17" t="s">
        <v>81</v>
      </c>
      <c r="BK522" s="148">
        <f>ROUND(I522*H522,2)</f>
        <v>0</v>
      </c>
      <c r="BL522" s="17" t="s">
        <v>1788</v>
      </c>
      <c r="BM522" s="147" t="s">
        <v>2495</v>
      </c>
    </row>
    <row r="523" spans="2:65" s="1" customFormat="1" x14ac:dyDescent="0.2">
      <c r="B523" s="32"/>
      <c r="D523" s="149" t="s">
        <v>174</v>
      </c>
      <c r="F523" s="150" t="s">
        <v>1798</v>
      </c>
      <c r="I523" s="151"/>
      <c r="L523" s="32"/>
      <c r="M523" s="152"/>
      <c r="T523" s="56"/>
      <c r="AT523" s="17" t="s">
        <v>174</v>
      </c>
      <c r="AU523" s="17" t="s">
        <v>81</v>
      </c>
    </row>
    <row r="524" spans="2:65" s="15" customFormat="1" x14ac:dyDescent="0.2">
      <c r="B524" s="184"/>
      <c r="D524" s="149" t="s">
        <v>176</v>
      </c>
      <c r="E524" s="185" t="s">
        <v>1</v>
      </c>
      <c r="F524" s="186" t="s">
        <v>2496</v>
      </c>
      <c r="H524" s="185" t="s">
        <v>1</v>
      </c>
      <c r="I524" s="187"/>
      <c r="L524" s="184"/>
      <c r="M524" s="188"/>
      <c r="T524" s="189"/>
      <c r="AT524" s="185" t="s">
        <v>176</v>
      </c>
      <c r="AU524" s="185" t="s">
        <v>81</v>
      </c>
      <c r="AV524" s="15" t="s">
        <v>81</v>
      </c>
      <c r="AW524" s="15" t="s">
        <v>30</v>
      </c>
      <c r="AX524" s="15" t="s">
        <v>73</v>
      </c>
      <c r="AY524" s="185" t="s">
        <v>165</v>
      </c>
    </row>
    <row r="525" spans="2:65" s="12" customFormat="1" x14ac:dyDescent="0.2">
      <c r="B525" s="153"/>
      <c r="D525" s="149" t="s">
        <v>176</v>
      </c>
      <c r="E525" s="154" t="s">
        <v>1</v>
      </c>
      <c r="F525" s="155" t="s">
        <v>81</v>
      </c>
      <c r="H525" s="156">
        <v>1</v>
      </c>
      <c r="I525" s="157"/>
      <c r="L525" s="153"/>
      <c r="M525" s="158"/>
      <c r="T525" s="159"/>
      <c r="AT525" s="154" t="s">
        <v>176</v>
      </c>
      <c r="AU525" s="154" t="s">
        <v>81</v>
      </c>
      <c r="AV525" s="12" t="s">
        <v>83</v>
      </c>
      <c r="AW525" s="12" t="s">
        <v>30</v>
      </c>
      <c r="AX525" s="12" t="s">
        <v>81</v>
      </c>
      <c r="AY525" s="154" t="s">
        <v>165</v>
      </c>
    </row>
    <row r="526" spans="2:65" s="1" customFormat="1" ht="16.5" customHeight="1" x14ac:dyDescent="0.2">
      <c r="B526" s="32"/>
      <c r="C526" s="136" t="s">
        <v>1748</v>
      </c>
      <c r="D526" s="136" t="s">
        <v>167</v>
      </c>
      <c r="E526" s="137" t="s">
        <v>1810</v>
      </c>
      <c r="F526" s="138" t="s">
        <v>1811</v>
      </c>
      <c r="G526" s="139" t="s">
        <v>1787</v>
      </c>
      <c r="H526" s="140">
        <v>1</v>
      </c>
      <c r="I526" s="141"/>
      <c r="J526" s="142">
        <f>ROUND(I526*H526,2)</f>
        <v>0</v>
      </c>
      <c r="K526" s="138" t="s">
        <v>1</v>
      </c>
      <c r="L526" s="32"/>
      <c r="M526" s="143" t="s">
        <v>1</v>
      </c>
      <c r="N526" s="144" t="s">
        <v>38</v>
      </c>
      <c r="P526" s="145">
        <f>O526*H526</f>
        <v>0</v>
      </c>
      <c r="Q526" s="145">
        <v>0</v>
      </c>
      <c r="R526" s="145">
        <f>Q526*H526</f>
        <v>0</v>
      </c>
      <c r="S526" s="145">
        <v>0</v>
      </c>
      <c r="T526" s="146">
        <f>S526*H526</f>
        <v>0</v>
      </c>
      <c r="AR526" s="147" t="s">
        <v>1788</v>
      </c>
      <c r="AT526" s="147" t="s">
        <v>167</v>
      </c>
      <c r="AU526" s="147" t="s">
        <v>81</v>
      </c>
      <c r="AY526" s="17" t="s">
        <v>165</v>
      </c>
      <c r="BE526" s="148">
        <f>IF(N526="základní",J526,0)</f>
        <v>0</v>
      </c>
      <c r="BF526" s="148">
        <f>IF(N526="snížená",J526,0)</f>
        <v>0</v>
      </c>
      <c r="BG526" s="148">
        <f>IF(N526="zákl. přenesená",J526,0)</f>
        <v>0</v>
      </c>
      <c r="BH526" s="148">
        <f>IF(N526="sníž. přenesená",J526,0)</f>
        <v>0</v>
      </c>
      <c r="BI526" s="148">
        <f>IF(N526="nulová",J526,0)</f>
        <v>0</v>
      </c>
      <c r="BJ526" s="17" t="s">
        <v>81</v>
      </c>
      <c r="BK526" s="148">
        <f>ROUND(I526*H526,2)</f>
        <v>0</v>
      </c>
      <c r="BL526" s="17" t="s">
        <v>1788</v>
      </c>
      <c r="BM526" s="147" t="s">
        <v>2497</v>
      </c>
    </row>
    <row r="527" spans="2:65" s="1" customFormat="1" x14ac:dyDescent="0.2">
      <c r="B527" s="32"/>
      <c r="D527" s="149" t="s">
        <v>174</v>
      </c>
      <c r="F527" s="150" t="s">
        <v>1811</v>
      </c>
      <c r="I527" s="151"/>
      <c r="L527" s="32"/>
      <c r="M527" s="152"/>
      <c r="T527" s="56"/>
      <c r="AT527" s="17" t="s">
        <v>174</v>
      </c>
      <c r="AU527" s="17" t="s">
        <v>81</v>
      </c>
    </row>
    <row r="528" spans="2:65" s="1" customFormat="1" ht="16.5" customHeight="1" x14ac:dyDescent="0.2">
      <c r="B528" s="32"/>
      <c r="C528" s="136" t="s">
        <v>1753</v>
      </c>
      <c r="D528" s="136" t="s">
        <v>167</v>
      </c>
      <c r="E528" s="137" t="s">
        <v>1814</v>
      </c>
      <c r="F528" s="138" t="s">
        <v>1815</v>
      </c>
      <c r="G528" s="139" t="s">
        <v>1787</v>
      </c>
      <c r="H528" s="140">
        <v>1</v>
      </c>
      <c r="I528" s="141"/>
      <c r="J528" s="142">
        <f>ROUND(I528*H528,2)</f>
        <v>0</v>
      </c>
      <c r="K528" s="138" t="s">
        <v>1</v>
      </c>
      <c r="L528" s="32"/>
      <c r="M528" s="143" t="s">
        <v>1</v>
      </c>
      <c r="N528" s="144" t="s">
        <v>38</v>
      </c>
      <c r="P528" s="145">
        <f>O528*H528</f>
        <v>0</v>
      </c>
      <c r="Q528" s="145">
        <v>0</v>
      </c>
      <c r="R528" s="145">
        <f>Q528*H528</f>
        <v>0</v>
      </c>
      <c r="S528" s="145">
        <v>0</v>
      </c>
      <c r="T528" s="146">
        <f>S528*H528</f>
        <v>0</v>
      </c>
      <c r="AR528" s="147" t="s">
        <v>1788</v>
      </c>
      <c r="AT528" s="147" t="s">
        <v>167</v>
      </c>
      <c r="AU528" s="147" t="s">
        <v>81</v>
      </c>
      <c r="AY528" s="17" t="s">
        <v>165</v>
      </c>
      <c r="BE528" s="148">
        <f>IF(N528="základní",J528,0)</f>
        <v>0</v>
      </c>
      <c r="BF528" s="148">
        <f>IF(N528="snížená",J528,0)</f>
        <v>0</v>
      </c>
      <c r="BG528" s="148">
        <f>IF(N528="zákl. přenesená",J528,0)</f>
        <v>0</v>
      </c>
      <c r="BH528" s="148">
        <f>IF(N528="sníž. přenesená",J528,0)</f>
        <v>0</v>
      </c>
      <c r="BI528" s="148">
        <f>IF(N528="nulová",J528,0)</f>
        <v>0</v>
      </c>
      <c r="BJ528" s="17" t="s">
        <v>81</v>
      </c>
      <c r="BK528" s="148">
        <f>ROUND(I528*H528,2)</f>
        <v>0</v>
      </c>
      <c r="BL528" s="17" t="s">
        <v>1788</v>
      </c>
      <c r="BM528" s="147" t="s">
        <v>2498</v>
      </c>
    </row>
    <row r="529" spans="2:65" s="1" customFormat="1" x14ac:dyDescent="0.2">
      <c r="B529" s="32"/>
      <c r="D529" s="149" t="s">
        <v>174</v>
      </c>
      <c r="F529" s="150" t="s">
        <v>1815</v>
      </c>
      <c r="I529" s="151"/>
      <c r="L529" s="32"/>
      <c r="M529" s="152"/>
      <c r="T529" s="56"/>
      <c r="AT529" s="17" t="s">
        <v>174</v>
      </c>
      <c r="AU529" s="17" t="s">
        <v>81</v>
      </c>
    </row>
    <row r="530" spans="2:65" s="1" customFormat="1" ht="16.5" customHeight="1" x14ac:dyDescent="0.2">
      <c r="B530" s="32"/>
      <c r="C530" s="136" t="s">
        <v>1757</v>
      </c>
      <c r="D530" s="136" t="s">
        <v>167</v>
      </c>
      <c r="E530" s="137" t="s">
        <v>1818</v>
      </c>
      <c r="F530" s="138" t="s">
        <v>1819</v>
      </c>
      <c r="G530" s="139" t="s">
        <v>1787</v>
      </c>
      <c r="H530" s="140">
        <v>1</v>
      </c>
      <c r="I530" s="141"/>
      <c r="J530" s="142">
        <f>ROUND(I530*H530,2)</f>
        <v>0</v>
      </c>
      <c r="K530" s="138" t="s">
        <v>1</v>
      </c>
      <c r="L530" s="32"/>
      <c r="M530" s="143" t="s">
        <v>1</v>
      </c>
      <c r="N530" s="144" t="s">
        <v>38</v>
      </c>
      <c r="P530" s="145">
        <f>O530*H530</f>
        <v>0</v>
      </c>
      <c r="Q530" s="145">
        <v>0</v>
      </c>
      <c r="R530" s="145">
        <f>Q530*H530</f>
        <v>0</v>
      </c>
      <c r="S530" s="145">
        <v>0</v>
      </c>
      <c r="T530" s="146">
        <f>S530*H530</f>
        <v>0</v>
      </c>
      <c r="AR530" s="147" t="s">
        <v>1788</v>
      </c>
      <c r="AT530" s="147" t="s">
        <v>167</v>
      </c>
      <c r="AU530" s="147" t="s">
        <v>81</v>
      </c>
      <c r="AY530" s="17" t="s">
        <v>165</v>
      </c>
      <c r="BE530" s="148">
        <f>IF(N530="základní",J530,0)</f>
        <v>0</v>
      </c>
      <c r="BF530" s="148">
        <f>IF(N530="snížená",J530,0)</f>
        <v>0</v>
      </c>
      <c r="BG530" s="148">
        <f>IF(N530="zákl. přenesená",J530,0)</f>
        <v>0</v>
      </c>
      <c r="BH530" s="148">
        <f>IF(N530="sníž. přenesená",J530,0)</f>
        <v>0</v>
      </c>
      <c r="BI530" s="148">
        <f>IF(N530="nulová",J530,0)</f>
        <v>0</v>
      </c>
      <c r="BJ530" s="17" t="s">
        <v>81</v>
      </c>
      <c r="BK530" s="148">
        <f>ROUND(I530*H530,2)</f>
        <v>0</v>
      </c>
      <c r="BL530" s="17" t="s">
        <v>1788</v>
      </c>
      <c r="BM530" s="147" t="s">
        <v>2499</v>
      </c>
    </row>
    <row r="531" spans="2:65" s="1" customFormat="1" x14ac:dyDescent="0.2">
      <c r="B531" s="32"/>
      <c r="D531" s="149" t="s">
        <v>174</v>
      </c>
      <c r="F531" s="150" t="s">
        <v>1819</v>
      </c>
      <c r="I531" s="151"/>
      <c r="L531" s="32"/>
      <c r="M531" s="152"/>
      <c r="T531" s="56"/>
      <c r="AT531" s="17" t="s">
        <v>174</v>
      </c>
      <c r="AU531" s="17" t="s">
        <v>81</v>
      </c>
    </row>
    <row r="532" spans="2:65" s="1" customFormat="1" ht="16.5" customHeight="1" x14ac:dyDescent="0.2">
      <c r="B532" s="32"/>
      <c r="C532" s="136" t="s">
        <v>1762</v>
      </c>
      <c r="D532" s="136" t="s">
        <v>167</v>
      </c>
      <c r="E532" s="137" t="s">
        <v>2500</v>
      </c>
      <c r="F532" s="138" t="s">
        <v>1824</v>
      </c>
      <c r="G532" s="139" t="s">
        <v>1787</v>
      </c>
      <c r="H532" s="140">
        <v>1</v>
      </c>
      <c r="I532" s="141"/>
      <c r="J532" s="142">
        <f>ROUND(I532*H532,2)</f>
        <v>0</v>
      </c>
      <c r="K532" s="138" t="s">
        <v>1</v>
      </c>
      <c r="L532" s="32"/>
      <c r="M532" s="143" t="s">
        <v>1</v>
      </c>
      <c r="N532" s="144" t="s">
        <v>38</v>
      </c>
      <c r="P532" s="145">
        <f>O532*H532</f>
        <v>0</v>
      </c>
      <c r="Q532" s="145">
        <v>0</v>
      </c>
      <c r="R532" s="145">
        <f>Q532*H532</f>
        <v>0</v>
      </c>
      <c r="S532" s="145">
        <v>0</v>
      </c>
      <c r="T532" s="146">
        <f>S532*H532</f>
        <v>0</v>
      </c>
      <c r="AR532" s="147" t="s">
        <v>1788</v>
      </c>
      <c r="AT532" s="147" t="s">
        <v>167</v>
      </c>
      <c r="AU532" s="147" t="s">
        <v>81</v>
      </c>
      <c r="AY532" s="17" t="s">
        <v>165</v>
      </c>
      <c r="BE532" s="148">
        <f>IF(N532="základní",J532,0)</f>
        <v>0</v>
      </c>
      <c r="BF532" s="148">
        <f>IF(N532="snížená",J532,0)</f>
        <v>0</v>
      </c>
      <c r="BG532" s="148">
        <f>IF(N532="zákl. přenesená",J532,0)</f>
        <v>0</v>
      </c>
      <c r="BH532" s="148">
        <f>IF(N532="sníž. přenesená",J532,0)</f>
        <v>0</v>
      </c>
      <c r="BI532" s="148">
        <f>IF(N532="nulová",J532,0)</f>
        <v>0</v>
      </c>
      <c r="BJ532" s="17" t="s">
        <v>81</v>
      </c>
      <c r="BK532" s="148">
        <f>ROUND(I532*H532,2)</f>
        <v>0</v>
      </c>
      <c r="BL532" s="17" t="s">
        <v>1788</v>
      </c>
      <c r="BM532" s="147" t="s">
        <v>2501</v>
      </c>
    </row>
    <row r="533" spans="2:65" s="1" customFormat="1" x14ac:dyDescent="0.2">
      <c r="B533" s="32"/>
      <c r="D533" s="149" t="s">
        <v>174</v>
      </c>
      <c r="F533" s="150" t="s">
        <v>1824</v>
      </c>
      <c r="I533" s="151"/>
      <c r="L533" s="32"/>
      <c r="M533" s="152"/>
      <c r="T533" s="56"/>
      <c r="AT533" s="17" t="s">
        <v>174</v>
      </c>
      <c r="AU533" s="17" t="s">
        <v>81</v>
      </c>
    </row>
    <row r="534" spans="2:65" s="1" customFormat="1" ht="16.5" customHeight="1" x14ac:dyDescent="0.2">
      <c r="B534" s="32"/>
      <c r="C534" s="136" t="s">
        <v>1767</v>
      </c>
      <c r="D534" s="136" t="s">
        <v>167</v>
      </c>
      <c r="E534" s="137" t="s">
        <v>1828</v>
      </c>
      <c r="F534" s="138" t="s">
        <v>1829</v>
      </c>
      <c r="G534" s="139" t="s">
        <v>1787</v>
      </c>
      <c r="H534" s="140">
        <v>1</v>
      </c>
      <c r="I534" s="141"/>
      <c r="J534" s="142">
        <f>ROUND(I534*H534,2)</f>
        <v>0</v>
      </c>
      <c r="K534" s="138" t="s">
        <v>1</v>
      </c>
      <c r="L534" s="32"/>
      <c r="M534" s="143" t="s">
        <v>1</v>
      </c>
      <c r="N534" s="144" t="s">
        <v>38</v>
      </c>
      <c r="P534" s="145">
        <f>O534*H534</f>
        <v>0</v>
      </c>
      <c r="Q534" s="145">
        <v>0</v>
      </c>
      <c r="R534" s="145">
        <f>Q534*H534</f>
        <v>0</v>
      </c>
      <c r="S534" s="145">
        <v>0</v>
      </c>
      <c r="T534" s="146">
        <f>S534*H534</f>
        <v>0</v>
      </c>
      <c r="AR534" s="147" t="s">
        <v>1788</v>
      </c>
      <c r="AT534" s="147" t="s">
        <v>167</v>
      </c>
      <c r="AU534" s="147" t="s">
        <v>81</v>
      </c>
      <c r="AY534" s="17" t="s">
        <v>165</v>
      </c>
      <c r="BE534" s="148">
        <f>IF(N534="základní",J534,0)</f>
        <v>0</v>
      </c>
      <c r="BF534" s="148">
        <f>IF(N534="snížená",J534,0)</f>
        <v>0</v>
      </c>
      <c r="BG534" s="148">
        <f>IF(N534="zákl. přenesená",J534,0)</f>
        <v>0</v>
      </c>
      <c r="BH534" s="148">
        <f>IF(N534="sníž. přenesená",J534,0)</f>
        <v>0</v>
      </c>
      <c r="BI534" s="148">
        <f>IF(N534="nulová",J534,0)</f>
        <v>0</v>
      </c>
      <c r="BJ534" s="17" t="s">
        <v>81</v>
      </c>
      <c r="BK534" s="148">
        <f>ROUND(I534*H534,2)</f>
        <v>0</v>
      </c>
      <c r="BL534" s="17" t="s">
        <v>1788</v>
      </c>
      <c r="BM534" s="147" t="s">
        <v>2502</v>
      </c>
    </row>
    <row r="535" spans="2:65" s="1" customFormat="1" x14ac:dyDescent="0.2">
      <c r="B535" s="32"/>
      <c r="D535" s="149" t="s">
        <v>174</v>
      </c>
      <c r="F535" s="150" t="s">
        <v>1829</v>
      </c>
      <c r="I535" s="151"/>
      <c r="L535" s="32"/>
      <c r="M535" s="152"/>
      <c r="T535" s="56"/>
      <c r="AT535" s="17" t="s">
        <v>174</v>
      </c>
      <c r="AU535" s="17" t="s">
        <v>81</v>
      </c>
    </row>
    <row r="536" spans="2:65" s="1" customFormat="1" ht="16.5" customHeight="1" x14ac:dyDescent="0.2">
      <c r="B536" s="32"/>
      <c r="C536" s="136" t="s">
        <v>1774</v>
      </c>
      <c r="D536" s="136" t="s">
        <v>167</v>
      </c>
      <c r="E536" s="137" t="s">
        <v>1832</v>
      </c>
      <c r="F536" s="138" t="s">
        <v>1833</v>
      </c>
      <c r="G536" s="139" t="s">
        <v>1787</v>
      </c>
      <c r="H536" s="140">
        <v>1</v>
      </c>
      <c r="I536" s="141"/>
      <c r="J536" s="142">
        <f>ROUND(I536*H536,2)</f>
        <v>0</v>
      </c>
      <c r="K536" s="138" t="s">
        <v>1</v>
      </c>
      <c r="L536" s="32"/>
      <c r="M536" s="143" t="s">
        <v>1</v>
      </c>
      <c r="N536" s="144" t="s">
        <v>38</v>
      </c>
      <c r="P536" s="145">
        <f>O536*H536</f>
        <v>0</v>
      </c>
      <c r="Q536" s="145">
        <v>0</v>
      </c>
      <c r="R536" s="145">
        <f>Q536*H536</f>
        <v>0</v>
      </c>
      <c r="S536" s="145">
        <v>0</v>
      </c>
      <c r="T536" s="146">
        <f>S536*H536</f>
        <v>0</v>
      </c>
      <c r="AR536" s="147" t="s">
        <v>1788</v>
      </c>
      <c r="AT536" s="147" t="s">
        <v>167</v>
      </c>
      <c r="AU536" s="147" t="s">
        <v>81</v>
      </c>
      <c r="AY536" s="17" t="s">
        <v>165</v>
      </c>
      <c r="BE536" s="148">
        <f>IF(N536="základní",J536,0)</f>
        <v>0</v>
      </c>
      <c r="BF536" s="148">
        <f>IF(N536="snížená",J536,0)</f>
        <v>0</v>
      </c>
      <c r="BG536" s="148">
        <f>IF(N536="zákl. přenesená",J536,0)</f>
        <v>0</v>
      </c>
      <c r="BH536" s="148">
        <f>IF(N536="sníž. přenesená",J536,0)</f>
        <v>0</v>
      </c>
      <c r="BI536" s="148">
        <f>IF(N536="nulová",J536,0)</f>
        <v>0</v>
      </c>
      <c r="BJ536" s="17" t="s">
        <v>81</v>
      </c>
      <c r="BK536" s="148">
        <f>ROUND(I536*H536,2)</f>
        <v>0</v>
      </c>
      <c r="BL536" s="17" t="s">
        <v>1788</v>
      </c>
      <c r="BM536" s="147" t="s">
        <v>2503</v>
      </c>
    </row>
    <row r="537" spans="2:65" s="1" customFormat="1" x14ac:dyDescent="0.2">
      <c r="B537" s="32"/>
      <c r="D537" s="149" t="s">
        <v>174</v>
      </c>
      <c r="F537" s="150" t="s">
        <v>1833</v>
      </c>
      <c r="I537" s="151"/>
      <c r="L537" s="32"/>
      <c r="M537" s="152"/>
      <c r="T537" s="56"/>
      <c r="AT537" s="17" t="s">
        <v>174</v>
      </c>
      <c r="AU537" s="17" t="s">
        <v>81</v>
      </c>
    </row>
    <row r="538" spans="2:65" s="1" customFormat="1" ht="16.5" customHeight="1" x14ac:dyDescent="0.2">
      <c r="B538" s="32"/>
      <c r="C538" s="136" t="s">
        <v>1779</v>
      </c>
      <c r="D538" s="136" t="s">
        <v>167</v>
      </c>
      <c r="E538" s="137" t="s">
        <v>2504</v>
      </c>
      <c r="F538" s="138" t="s">
        <v>2505</v>
      </c>
      <c r="G538" s="139" t="s">
        <v>928</v>
      </c>
      <c r="H538" s="140">
        <v>1</v>
      </c>
      <c r="I538" s="141"/>
      <c r="J538" s="142">
        <f>ROUND(I538*H538,2)</f>
        <v>0</v>
      </c>
      <c r="K538" s="138" t="s">
        <v>1</v>
      </c>
      <c r="L538" s="32"/>
      <c r="M538" s="143" t="s">
        <v>1</v>
      </c>
      <c r="N538" s="144" t="s">
        <v>38</v>
      </c>
      <c r="P538" s="145">
        <f>O538*H538</f>
        <v>0</v>
      </c>
      <c r="Q538" s="145">
        <v>0</v>
      </c>
      <c r="R538" s="145">
        <f>Q538*H538</f>
        <v>0</v>
      </c>
      <c r="S538" s="145">
        <v>0</v>
      </c>
      <c r="T538" s="146">
        <f>S538*H538</f>
        <v>0</v>
      </c>
      <c r="AR538" s="147" t="s">
        <v>1788</v>
      </c>
      <c r="AT538" s="147" t="s">
        <v>167</v>
      </c>
      <c r="AU538" s="147" t="s">
        <v>81</v>
      </c>
      <c r="AY538" s="17" t="s">
        <v>165</v>
      </c>
      <c r="BE538" s="148">
        <f>IF(N538="základní",J538,0)</f>
        <v>0</v>
      </c>
      <c r="BF538" s="148">
        <f>IF(N538="snížená",J538,0)</f>
        <v>0</v>
      </c>
      <c r="BG538" s="148">
        <f>IF(N538="zákl. přenesená",J538,0)</f>
        <v>0</v>
      </c>
      <c r="BH538" s="148">
        <f>IF(N538="sníž. přenesená",J538,0)</f>
        <v>0</v>
      </c>
      <c r="BI538" s="148">
        <f>IF(N538="nulová",J538,0)</f>
        <v>0</v>
      </c>
      <c r="BJ538" s="17" t="s">
        <v>81</v>
      </c>
      <c r="BK538" s="148">
        <f>ROUND(I538*H538,2)</f>
        <v>0</v>
      </c>
      <c r="BL538" s="17" t="s">
        <v>1788</v>
      </c>
      <c r="BM538" s="147" t="s">
        <v>2506</v>
      </c>
    </row>
    <row r="539" spans="2:65" s="1" customFormat="1" x14ac:dyDescent="0.2">
      <c r="B539" s="32"/>
      <c r="D539" s="149" t="s">
        <v>174</v>
      </c>
      <c r="F539" s="150" t="s">
        <v>2505</v>
      </c>
      <c r="I539" s="151"/>
      <c r="L539" s="32"/>
      <c r="M539" s="152"/>
      <c r="T539" s="56"/>
      <c r="AT539" s="17" t="s">
        <v>174</v>
      </c>
      <c r="AU539" s="17" t="s">
        <v>81</v>
      </c>
    </row>
    <row r="540" spans="2:65" s="1" customFormat="1" ht="16.5" customHeight="1" x14ac:dyDescent="0.2">
      <c r="B540" s="32"/>
      <c r="C540" s="136" t="s">
        <v>1784</v>
      </c>
      <c r="D540" s="136" t="s">
        <v>167</v>
      </c>
      <c r="E540" s="137" t="s">
        <v>2507</v>
      </c>
      <c r="F540" s="138" t="s">
        <v>2508</v>
      </c>
      <c r="G540" s="139" t="s">
        <v>1787</v>
      </c>
      <c r="H540" s="140">
        <v>1</v>
      </c>
      <c r="I540" s="141"/>
      <c r="J540" s="142">
        <f>ROUND(I540*H540,2)</f>
        <v>0</v>
      </c>
      <c r="K540" s="138" t="s">
        <v>1</v>
      </c>
      <c r="L540" s="32"/>
      <c r="M540" s="143" t="s">
        <v>1</v>
      </c>
      <c r="N540" s="144" t="s">
        <v>38</v>
      </c>
      <c r="P540" s="145">
        <f>O540*H540</f>
        <v>0</v>
      </c>
      <c r="Q540" s="145">
        <v>0</v>
      </c>
      <c r="R540" s="145">
        <f>Q540*H540</f>
        <v>0</v>
      </c>
      <c r="S540" s="145">
        <v>0</v>
      </c>
      <c r="T540" s="146">
        <f>S540*H540</f>
        <v>0</v>
      </c>
      <c r="AR540" s="147" t="s">
        <v>1788</v>
      </c>
      <c r="AT540" s="147" t="s">
        <v>167</v>
      </c>
      <c r="AU540" s="147" t="s">
        <v>81</v>
      </c>
      <c r="AY540" s="17" t="s">
        <v>165</v>
      </c>
      <c r="BE540" s="148">
        <f>IF(N540="základní",J540,0)</f>
        <v>0</v>
      </c>
      <c r="BF540" s="148">
        <f>IF(N540="snížená",J540,0)</f>
        <v>0</v>
      </c>
      <c r="BG540" s="148">
        <f>IF(N540="zákl. přenesená",J540,0)</f>
        <v>0</v>
      </c>
      <c r="BH540" s="148">
        <f>IF(N540="sníž. přenesená",J540,0)</f>
        <v>0</v>
      </c>
      <c r="BI540" s="148">
        <f>IF(N540="nulová",J540,0)</f>
        <v>0</v>
      </c>
      <c r="BJ540" s="17" t="s">
        <v>81</v>
      </c>
      <c r="BK540" s="148">
        <f>ROUND(I540*H540,2)</f>
        <v>0</v>
      </c>
      <c r="BL540" s="17" t="s">
        <v>1788</v>
      </c>
      <c r="BM540" s="147" t="s">
        <v>2509</v>
      </c>
    </row>
    <row r="541" spans="2:65" s="1" customFormat="1" x14ac:dyDescent="0.2">
      <c r="B541" s="32"/>
      <c r="D541" s="149" t="s">
        <v>174</v>
      </c>
      <c r="F541" s="150" t="s">
        <v>2508</v>
      </c>
      <c r="I541" s="151"/>
      <c r="L541" s="32"/>
      <c r="M541" s="197"/>
      <c r="N541" s="198"/>
      <c r="O541" s="198"/>
      <c r="P541" s="198"/>
      <c r="Q541" s="198"/>
      <c r="R541" s="198"/>
      <c r="S541" s="198"/>
      <c r="T541" s="199"/>
      <c r="AT541" s="17" t="s">
        <v>174</v>
      </c>
      <c r="AU541" s="17" t="s">
        <v>81</v>
      </c>
    </row>
    <row r="542" spans="2:65" s="1" customFormat="1" ht="6.95" customHeight="1" x14ac:dyDescent="0.2">
      <c r="B542" s="44"/>
      <c r="C542" s="45"/>
      <c r="D542" s="45"/>
      <c r="E542" s="45"/>
      <c r="F542" s="45"/>
      <c r="G542" s="45"/>
      <c r="H542" s="45"/>
      <c r="I542" s="45"/>
      <c r="J542" s="45"/>
      <c r="K542" s="45"/>
      <c r="L542" s="32"/>
    </row>
  </sheetData>
  <sheetProtection algorithmName="SHA-512" hashValue="cUxEpXyJCeekczVV0J0uYZ9kLceAwrusyPMEVGI3iqnO4ycjiQDKi/u1kqPTfzkr0SJ4FXhfo96oOhAOgb9Elg==" saltValue="ioZExwaaIkOkrFRh8EUoIlHQmwEFkcOnCJj4veC1/noB0GjsPWRBJWPWjdj28B0qzNf3MCyGC2N6sW1b+bKyoA==" spinCount="100000" sheet="1" objects="1" scenarios="1" formatColumns="0" formatRows="0" autoFilter="0"/>
  <autoFilter ref="C128:K541" xr:uid="{00000000-0009-0000-0000-000009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55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2510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1242</v>
      </c>
      <c r="L20" s="32"/>
    </row>
    <row r="21" spans="2:12" s="1" customFormat="1" ht="18" customHeight="1" x14ac:dyDescent="0.2">
      <c r="B21" s="32"/>
      <c r="E21" s="25" t="s">
        <v>1243</v>
      </c>
      <c r="I21" s="27" t="s">
        <v>26</v>
      </c>
      <c r="J21" s="25" t="s">
        <v>1244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ROUND(J128,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ROUND((SUM(BE128:BE556)),  2)</f>
        <v>0</v>
      </c>
      <c r="I33" s="96">
        <v>0.21</v>
      </c>
      <c r="J33" s="86">
        <f>ROUND(((SUM(BE128:BE556))*I33),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ROUND((SUM(BF128:BF556)),  2)</f>
        <v>0</v>
      </c>
      <c r="I34" s="96">
        <v>0.12</v>
      </c>
      <c r="J34" s="86">
        <f>ROUND(((SUM(BF128:BF556))*I34),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ROUND((SUM(BG128:BG556)),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ROUND((SUM(BH128:BH556)),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ROUND((SUM(BI128:BI556)),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01-20-04 - Železniční most v evid. km 17,234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Prodin a.s.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J128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J129</f>
        <v>0</v>
      </c>
      <c r="L97" s="108"/>
    </row>
    <row r="98" spans="2:12" s="9" customFormat="1" ht="19.899999999999999" customHeight="1" x14ac:dyDescent="0.2">
      <c r="B98" s="112"/>
      <c r="D98" s="113" t="s">
        <v>146</v>
      </c>
      <c r="E98" s="114"/>
      <c r="F98" s="114"/>
      <c r="G98" s="114"/>
      <c r="H98" s="114"/>
      <c r="I98" s="114"/>
      <c r="J98" s="115">
        <f>J130</f>
        <v>0</v>
      </c>
      <c r="L98" s="112"/>
    </row>
    <row r="99" spans="2:12" s="9" customFormat="1" ht="19.899999999999999" customHeight="1" x14ac:dyDescent="0.2">
      <c r="B99" s="112"/>
      <c r="D99" s="113" t="s">
        <v>1245</v>
      </c>
      <c r="E99" s="114"/>
      <c r="F99" s="114"/>
      <c r="G99" s="114"/>
      <c r="H99" s="114"/>
      <c r="I99" s="114"/>
      <c r="J99" s="115">
        <f>J180</f>
        <v>0</v>
      </c>
      <c r="L99" s="112"/>
    </row>
    <row r="100" spans="2:12" s="9" customFormat="1" ht="19.899999999999999" customHeight="1" x14ac:dyDescent="0.2">
      <c r="B100" s="112"/>
      <c r="D100" s="113" t="s">
        <v>1246</v>
      </c>
      <c r="E100" s="114"/>
      <c r="F100" s="114"/>
      <c r="G100" s="114"/>
      <c r="H100" s="114"/>
      <c r="I100" s="114"/>
      <c r="J100" s="115">
        <f>J216</f>
        <v>0</v>
      </c>
      <c r="L100" s="112"/>
    </row>
    <row r="101" spans="2:12" s="9" customFormat="1" ht="19.899999999999999" customHeight="1" x14ac:dyDescent="0.2">
      <c r="B101" s="112"/>
      <c r="D101" s="113" t="s">
        <v>1247</v>
      </c>
      <c r="E101" s="114"/>
      <c r="F101" s="114"/>
      <c r="G101" s="114"/>
      <c r="H101" s="114"/>
      <c r="I101" s="114"/>
      <c r="J101" s="115">
        <f>J239</f>
        <v>0</v>
      </c>
      <c r="L101" s="112"/>
    </row>
    <row r="102" spans="2:12" s="9" customFormat="1" ht="19.899999999999999" customHeight="1" x14ac:dyDescent="0.2">
      <c r="B102" s="112"/>
      <c r="D102" s="113" t="s">
        <v>147</v>
      </c>
      <c r="E102" s="114"/>
      <c r="F102" s="114"/>
      <c r="G102" s="114"/>
      <c r="H102" s="114"/>
      <c r="I102" s="114"/>
      <c r="J102" s="115">
        <f>J267</f>
        <v>0</v>
      </c>
      <c r="L102" s="112"/>
    </row>
    <row r="103" spans="2:12" s="9" customFormat="1" ht="19.899999999999999" customHeight="1" x14ac:dyDescent="0.2">
      <c r="B103" s="112"/>
      <c r="D103" s="113" t="s">
        <v>1248</v>
      </c>
      <c r="E103" s="114"/>
      <c r="F103" s="114"/>
      <c r="G103" s="114"/>
      <c r="H103" s="114"/>
      <c r="I103" s="114"/>
      <c r="J103" s="115">
        <f>J276</f>
        <v>0</v>
      </c>
      <c r="L103" s="112"/>
    </row>
    <row r="104" spans="2:12" s="9" customFormat="1" ht="19.899999999999999" customHeight="1" x14ac:dyDescent="0.2">
      <c r="B104" s="112"/>
      <c r="D104" s="113" t="s">
        <v>148</v>
      </c>
      <c r="E104" s="114"/>
      <c r="F104" s="114"/>
      <c r="G104" s="114"/>
      <c r="H104" s="114"/>
      <c r="I104" s="114"/>
      <c r="J104" s="115">
        <f>J281</f>
        <v>0</v>
      </c>
      <c r="L104" s="112"/>
    </row>
    <row r="105" spans="2:12" s="9" customFormat="1" ht="19.899999999999999" customHeight="1" x14ac:dyDescent="0.2">
      <c r="B105" s="112"/>
      <c r="D105" s="113" t="s">
        <v>1249</v>
      </c>
      <c r="E105" s="114"/>
      <c r="F105" s="114"/>
      <c r="G105" s="114"/>
      <c r="H105" s="114"/>
      <c r="I105" s="114"/>
      <c r="J105" s="115">
        <f>J433</f>
        <v>0</v>
      </c>
      <c r="L105" s="112"/>
    </row>
    <row r="106" spans="2:12" s="8" customFormat="1" ht="24.95" customHeight="1" x14ac:dyDescent="0.2">
      <c r="B106" s="108"/>
      <c r="D106" s="109" t="s">
        <v>1250</v>
      </c>
      <c r="E106" s="110"/>
      <c r="F106" s="110"/>
      <c r="G106" s="110"/>
      <c r="H106" s="110"/>
      <c r="I106" s="110"/>
      <c r="J106" s="111">
        <f>J436</f>
        <v>0</v>
      </c>
      <c r="L106" s="108"/>
    </row>
    <row r="107" spans="2:12" s="9" customFormat="1" ht="19.899999999999999" customHeight="1" x14ac:dyDescent="0.2">
      <c r="B107" s="112"/>
      <c r="D107" s="113" t="s">
        <v>1251</v>
      </c>
      <c r="E107" s="114"/>
      <c r="F107" s="114"/>
      <c r="G107" s="114"/>
      <c r="H107" s="114"/>
      <c r="I107" s="114"/>
      <c r="J107" s="115">
        <f>J437</f>
        <v>0</v>
      </c>
      <c r="L107" s="112"/>
    </row>
    <row r="108" spans="2:12" s="8" customFormat="1" ht="24.95" customHeight="1" x14ac:dyDescent="0.2">
      <c r="B108" s="108"/>
      <c r="D108" s="109" t="s">
        <v>590</v>
      </c>
      <c r="E108" s="110"/>
      <c r="F108" s="110"/>
      <c r="G108" s="110"/>
      <c r="H108" s="110"/>
      <c r="I108" s="110"/>
      <c r="J108" s="111">
        <f>J520</f>
        <v>0</v>
      </c>
      <c r="L108" s="108"/>
    </row>
    <row r="109" spans="2:12" s="1" customFormat="1" ht="21.75" customHeight="1" x14ac:dyDescent="0.2">
      <c r="B109" s="32"/>
      <c r="L109" s="32"/>
    </row>
    <row r="110" spans="2:12" s="1" customFormat="1" ht="6.95" customHeight="1" x14ac:dyDescent="0.2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 x14ac:dyDescent="0.2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 x14ac:dyDescent="0.2">
      <c r="B115" s="32"/>
      <c r="C115" s="21" t="s">
        <v>150</v>
      </c>
      <c r="L115" s="32"/>
    </row>
    <row r="116" spans="2:63" s="1" customFormat="1" ht="6.95" customHeight="1" x14ac:dyDescent="0.2">
      <c r="B116" s="32"/>
      <c r="L116" s="32"/>
    </row>
    <row r="117" spans="2:63" s="1" customFormat="1" ht="12" customHeight="1" x14ac:dyDescent="0.2">
      <c r="B117" s="32"/>
      <c r="C117" s="27" t="s">
        <v>16</v>
      </c>
      <c r="L117" s="32"/>
    </row>
    <row r="118" spans="2:63" s="1" customFormat="1" ht="26.25" customHeight="1" x14ac:dyDescent="0.2">
      <c r="B118" s="32"/>
      <c r="E118" s="254" t="str">
        <f>E7</f>
        <v>Prostá rekonstrukce trati v úseku Chrastava - Hrádek nad Nisou (ÚOŽI)_24.02.2025_v.8</v>
      </c>
      <c r="F118" s="255"/>
      <c r="G118" s="255"/>
      <c r="H118" s="255"/>
      <c r="L118" s="32"/>
    </row>
    <row r="119" spans="2:63" s="1" customFormat="1" ht="12" customHeight="1" x14ac:dyDescent="0.2">
      <c r="B119" s="32"/>
      <c r="C119" s="27" t="s">
        <v>138</v>
      </c>
      <c r="L119" s="32"/>
    </row>
    <row r="120" spans="2:63" s="1" customFormat="1" ht="16.5" customHeight="1" x14ac:dyDescent="0.2">
      <c r="B120" s="32"/>
      <c r="E120" s="251" t="str">
        <f>E9</f>
        <v>SO 01-20-04 - Železniční most v evid. km 17,234</v>
      </c>
      <c r="F120" s="253"/>
      <c r="G120" s="253"/>
      <c r="H120" s="253"/>
      <c r="L120" s="32"/>
    </row>
    <row r="121" spans="2:63" s="1" customFormat="1" ht="6.95" customHeight="1" x14ac:dyDescent="0.2">
      <c r="B121" s="32"/>
      <c r="L121" s="32"/>
    </row>
    <row r="122" spans="2:63" s="1" customFormat="1" ht="12" customHeight="1" x14ac:dyDescent="0.2">
      <c r="B122" s="32"/>
      <c r="C122" s="27" t="s">
        <v>20</v>
      </c>
      <c r="F122" s="25" t="str">
        <f>F12</f>
        <v xml:space="preserve"> </v>
      </c>
      <c r="I122" s="27" t="s">
        <v>22</v>
      </c>
      <c r="J122" s="52" t="str">
        <f>IF(J12="","",J12)</f>
        <v>24. 1. 2025</v>
      </c>
      <c r="L122" s="32"/>
    </row>
    <row r="123" spans="2:63" s="1" customFormat="1" ht="6.95" customHeight="1" x14ac:dyDescent="0.2">
      <c r="B123" s="32"/>
      <c r="L123" s="32"/>
    </row>
    <row r="124" spans="2:63" s="1" customFormat="1" ht="15.2" customHeight="1" x14ac:dyDescent="0.2">
      <c r="B124" s="32"/>
      <c r="C124" s="27" t="s">
        <v>24</v>
      </c>
      <c r="F124" s="25" t="str">
        <f>E15</f>
        <v xml:space="preserve"> </v>
      </c>
      <c r="I124" s="27" t="s">
        <v>29</v>
      </c>
      <c r="J124" s="30" t="str">
        <f>E21</f>
        <v>Prodin a.s.</v>
      </c>
      <c r="L124" s="32"/>
    </row>
    <row r="125" spans="2:63" s="1" customFormat="1" ht="15.2" customHeight="1" x14ac:dyDescent="0.2">
      <c r="B125" s="32"/>
      <c r="C125" s="27" t="s">
        <v>27</v>
      </c>
      <c r="F125" s="25" t="str">
        <f>IF(E18="","",E18)</f>
        <v>Vyplň údaj</v>
      </c>
      <c r="I125" s="27" t="s">
        <v>31</v>
      </c>
      <c r="J125" s="30" t="str">
        <f>E24</f>
        <v xml:space="preserve"> </v>
      </c>
      <c r="L125" s="32"/>
    </row>
    <row r="126" spans="2:63" s="1" customFormat="1" ht="10.35" customHeight="1" x14ac:dyDescent="0.2">
      <c r="B126" s="32"/>
      <c r="L126" s="32"/>
    </row>
    <row r="127" spans="2:63" s="10" customFormat="1" ht="29.25" customHeight="1" x14ac:dyDescent="0.2">
      <c r="B127" s="116"/>
      <c r="C127" s="117" t="s">
        <v>151</v>
      </c>
      <c r="D127" s="118" t="s">
        <v>58</v>
      </c>
      <c r="E127" s="118" t="s">
        <v>54</v>
      </c>
      <c r="F127" s="118" t="s">
        <v>55</v>
      </c>
      <c r="G127" s="118" t="s">
        <v>152</v>
      </c>
      <c r="H127" s="118" t="s">
        <v>153</v>
      </c>
      <c r="I127" s="118" t="s">
        <v>154</v>
      </c>
      <c r="J127" s="118" t="s">
        <v>142</v>
      </c>
      <c r="K127" s="119" t="s">
        <v>155</v>
      </c>
      <c r="L127" s="116"/>
      <c r="M127" s="59" t="s">
        <v>1</v>
      </c>
      <c r="N127" s="60" t="s">
        <v>37</v>
      </c>
      <c r="O127" s="60" t="s">
        <v>156</v>
      </c>
      <c r="P127" s="60" t="s">
        <v>157</v>
      </c>
      <c r="Q127" s="60" t="s">
        <v>158</v>
      </c>
      <c r="R127" s="60" t="s">
        <v>159</v>
      </c>
      <c r="S127" s="60" t="s">
        <v>160</v>
      </c>
      <c r="T127" s="61" t="s">
        <v>161</v>
      </c>
    </row>
    <row r="128" spans="2:63" s="1" customFormat="1" ht="22.9" customHeight="1" x14ac:dyDescent="0.25">
      <c r="B128" s="32"/>
      <c r="C128" s="64" t="s">
        <v>162</v>
      </c>
      <c r="J128" s="120">
        <f>BK128</f>
        <v>0</v>
      </c>
      <c r="L128" s="32"/>
      <c r="M128" s="62"/>
      <c r="N128" s="53"/>
      <c r="O128" s="53"/>
      <c r="P128" s="121">
        <f>P129+P436+P520</f>
        <v>0</v>
      </c>
      <c r="Q128" s="53"/>
      <c r="R128" s="121">
        <f>R129+R436+R520</f>
        <v>315.43703106999999</v>
      </c>
      <c r="S128" s="53"/>
      <c r="T128" s="122">
        <f>T129+T436+T520</f>
        <v>77.955135599999991</v>
      </c>
      <c r="AT128" s="17" t="s">
        <v>72</v>
      </c>
      <c r="AU128" s="17" t="s">
        <v>144</v>
      </c>
      <c r="BK128" s="123">
        <f>BK129+BK436+BK520</f>
        <v>0</v>
      </c>
    </row>
    <row r="129" spans="2:65" s="11" customFormat="1" ht="25.9" customHeight="1" x14ac:dyDescent="0.2">
      <c r="B129" s="124"/>
      <c r="D129" s="125" t="s">
        <v>72</v>
      </c>
      <c r="E129" s="126" t="s">
        <v>163</v>
      </c>
      <c r="F129" s="126" t="s">
        <v>164</v>
      </c>
      <c r="I129" s="127"/>
      <c r="J129" s="128">
        <f>BK129</f>
        <v>0</v>
      </c>
      <c r="L129" s="124"/>
      <c r="M129" s="129"/>
      <c r="P129" s="130">
        <f>P130+P180+P216+P239+P267+P276+P281+P433</f>
        <v>0</v>
      </c>
      <c r="R129" s="130">
        <f>R130+R180+R216+R239+R267+R276+R281+R433</f>
        <v>302.27737346999999</v>
      </c>
      <c r="T129" s="131">
        <f>T130+T180+T216+T239+T267+T276+T281+T433</f>
        <v>77.955135599999991</v>
      </c>
      <c r="AR129" s="125" t="s">
        <v>81</v>
      </c>
      <c r="AT129" s="132" t="s">
        <v>72</v>
      </c>
      <c r="AU129" s="132" t="s">
        <v>73</v>
      </c>
      <c r="AY129" s="125" t="s">
        <v>165</v>
      </c>
      <c r="BK129" s="133">
        <f>BK130+BK180+BK216+BK239+BK267+BK276+BK281+BK433</f>
        <v>0</v>
      </c>
    </row>
    <row r="130" spans="2:65" s="11" customFormat="1" ht="22.9" customHeight="1" x14ac:dyDescent="0.2">
      <c r="B130" s="124"/>
      <c r="D130" s="125" t="s">
        <v>72</v>
      </c>
      <c r="E130" s="134" t="s">
        <v>81</v>
      </c>
      <c r="F130" s="134" t="s">
        <v>166</v>
      </c>
      <c r="I130" s="127"/>
      <c r="J130" s="135">
        <f>BK130</f>
        <v>0</v>
      </c>
      <c r="L130" s="124"/>
      <c r="M130" s="129"/>
      <c r="P130" s="130">
        <f>SUM(P131:P179)</f>
        <v>0</v>
      </c>
      <c r="R130" s="130">
        <f>SUM(R131:R179)</f>
        <v>37.169837950000002</v>
      </c>
      <c r="T130" s="131">
        <f>SUM(T131:T179)</f>
        <v>0</v>
      </c>
      <c r="AR130" s="125" t="s">
        <v>81</v>
      </c>
      <c r="AT130" s="132" t="s">
        <v>72</v>
      </c>
      <c r="AU130" s="132" t="s">
        <v>81</v>
      </c>
      <c r="AY130" s="125" t="s">
        <v>165</v>
      </c>
      <c r="BK130" s="133">
        <f>SUM(BK131:BK179)</f>
        <v>0</v>
      </c>
    </row>
    <row r="131" spans="2:65" s="1" customFormat="1" ht="16.5" customHeight="1" x14ac:dyDescent="0.2">
      <c r="B131" s="32"/>
      <c r="C131" s="136" t="s">
        <v>81</v>
      </c>
      <c r="D131" s="136" t="s">
        <v>167</v>
      </c>
      <c r="E131" s="137" t="s">
        <v>1252</v>
      </c>
      <c r="F131" s="138" t="s">
        <v>1253</v>
      </c>
      <c r="G131" s="139" t="s">
        <v>192</v>
      </c>
      <c r="H131" s="140">
        <v>50</v>
      </c>
      <c r="I131" s="141"/>
      <c r="J131" s="142">
        <f>ROUND(I131*H131,2)</f>
        <v>0</v>
      </c>
      <c r="K131" s="138" t="s">
        <v>1254</v>
      </c>
      <c r="L131" s="32"/>
      <c r="M131" s="143" t="s">
        <v>1</v>
      </c>
      <c r="N131" s="144" t="s">
        <v>38</v>
      </c>
      <c r="P131" s="145">
        <f>O131*H131</f>
        <v>0</v>
      </c>
      <c r="Q131" s="145">
        <v>3.0000000000000001E-5</v>
      </c>
      <c r="R131" s="145">
        <f>Q131*H131</f>
        <v>1.5E-3</v>
      </c>
      <c r="S131" s="145">
        <v>0</v>
      </c>
      <c r="T131" s="146">
        <f>S131*H131</f>
        <v>0</v>
      </c>
      <c r="AR131" s="147" t="s">
        <v>172</v>
      </c>
      <c r="AT131" s="147" t="s">
        <v>167</v>
      </c>
      <c r="AU131" s="147" t="s">
        <v>83</v>
      </c>
      <c r="AY131" s="17" t="s">
        <v>165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81</v>
      </c>
      <c r="BK131" s="148">
        <f>ROUND(I131*H131,2)</f>
        <v>0</v>
      </c>
      <c r="BL131" s="17" t="s">
        <v>172</v>
      </c>
      <c r="BM131" s="147" t="s">
        <v>2511</v>
      </c>
    </row>
    <row r="132" spans="2:65" s="1" customFormat="1" ht="19.5" x14ac:dyDescent="0.2">
      <c r="B132" s="32"/>
      <c r="D132" s="149" t="s">
        <v>174</v>
      </c>
      <c r="F132" s="150" t="s">
        <v>1256</v>
      </c>
      <c r="I132" s="151"/>
      <c r="L132" s="32"/>
      <c r="M132" s="152"/>
      <c r="T132" s="56"/>
      <c r="AT132" s="17" t="s">
        <v>174</v>
      </c>
      <c r="AU132" s="17" t="s">
        <v>83</v>
      </c>
    </row>
    <row r="133" spans="2:65" s="12" customFormat="1" x14ac:dyDescent="0.2">
      <c r="B133" s="153"/>
      <c r="D133" s="149" t="s">
        <v>176</v>
      </c>
      <c r="E133" s="154" t="s">
        <v>1</v>
      </c>
      <c r="F133" s="155" t="s">
        <v>477</v>
      </c>
      <c r="H133" s="156">
        <v>50</v>
      </c>
      <c r="I133" s="157"/>
      <c r="L133" s="153"/>
      <c r="M133" s="158"/>
      <c r="T133" s="159"/>
      <c r="AT133" s="154" t="s">
        <v>176</v>
      </c>
      <c r="AU133" s="154" t="s">
        <v>83</v>
      </c>
      <c r="AV133" s="12" t="s">
        <v>83</v>
      </c>
      <c r="AW133" s="12" t="s">
        <v>30</v>
      </c>
      <c r="AX133" s="12" t="s">
        <v>81</v>
      </c>
      <c r="AY133" s="154" t="s">
        <v>165</v>
      </c>
    </row>
    <row r="134" spans="2:65" s="1" customFormat="1" ht="24.2" customHeight="1" x14ac:dyDescent="0.2">
      <c r="B134" s="32"/>
      <c r="C134" s="136" t="s">
        <v>83</v>
      </c>
      <c r="D134" s="136" t="s">
        <v>167</v>
      </c>
      <c r="E134" s="137" t="s">
        <v>1257</v>
      </c>
      <c r="F134" s="138" t="s">
        <v>1258</v>
      </c>
      <c r="G134" s="139" t="s">
        <v>303</v>
      </c>
      <c r="H134" s="140">
        <v>32</v>
      </c>
      <c r="I134" s="141"/>
      <c r="J134" s="142">
        <f>ROUND(I134*H134,2)</f>
        <v>0</v>
      </c>
      <c r="K134" s="138" t="s">
        <v>1254</v>
      </c>
      <c r="L134" s="32"/>
      <c r="M134" s="143" t="s">
        <v>1</v>
      </c>
      <c r="N134" s="144" t="s">
        <v>38</v>
      </c>
      <c r="P134" s="145">
        <f>O134*H134</f>
        <v>0</v>
      </c>
      <c r="Q134" s="145">
        <v>3.6900000000000002E-2</v>
      </c>
      <c r="R134" s="145">
        <f>Q134*H134</f>
        <v>1.1808000000000001</v>
      </c>
      <c r="S134" s="145">
        <v>0</v>
      </c>
      <c r="T134" s="146">
        <f>S134*H134</f>
        <v>0</v>
      </c>
      <c r="AR134" s="147" t="s">
        <v>172</v>
      </c>
      <c r="AT134" s="147" t="s">
        <v>167</v>
      </c>
      <c r="AU134" s="147" t="s">
        <v>83</v>
      </c>
      <c r="AY134" s="17" t="s">
        <v>165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81</v>
      </c>
      <c r="BK134" s="148">
        <f>ROUND(I134*H134,2)</f>
        <v>0</v>
      </c>
      <c r="BL134" s="17" t="s">
        <v>172</v>
      </c>
      <c r="BM134" s="147" t="s">
        <v>2512</v>
      </c>
    </row>
    <row r="135" spans="2:65" s="1" customFormat="1" ht="58.5" x14ac:dyDescent="0.2">
      <c r="B135" s="32"/>
      <c r="D135" s="149" t="s">
        <v>174</v>
      </c>
      <c r="F135" s="150" t="s">
        <v>1260</v>
      </c>
      <c r="I135" s="151"/>
      <c r="L135" s="32"/>
      <c r="M135" s="152"/>
      <c r="T135" s="56"/>
      <c r="AT135" s="17" t="s">
        <v>174</v>
      </c>
      <c r="AU135" s="17" t="s">
        <v>83</v>
      </c>
    </row>
    <row r="136" spans="2:65" s="15" customFormat="1" x14ac:dyDescent="0.2">
      <c r="B136" s="184"/>
      <c r="D136" s="149" t="s">
        <v>176</v>
      </c>
      <c r="E136" s="185" t="s">
        <v>1</v>
      </c>
      <c r="F136" s="186" t="s">
        <v>2513</v>
      </c>
      <c r="H136" s="185" t="s">
        <v>1</v>
      </c>
      <c r="I136" s="187"/>
      <c r="L136" s="184"/>
      <c r="M136" s="188"/>
      <c r="T136" s="189"/>
      <c r="AT136" s="185" t="s">
        <v>176</v>
      </c>
      <c r="AU136" s="185" t="s">
        <v>83</v>
      </c>
      <c r="AV136" s="15" t="s">
        <v>81</v>
      </c>
      <c r="AW136" s="15" t="s">
        <v>30</v>
      </c>
      <c r="AX136" s="15" t="s">
        <v>73</v>
      </c>
      <c r="AY136" s="185" t="s">
        <v>165</v>
      </c>
    </row>
    <row r="137" spans="2:65" s="15" customFormat="1" x14ac:dyDescent="0.2">
      <c r="B137" s="184"/>
      <c r="D137" s="149" t="s">
        <v>176</v>
      </c>
      <c r="E137" s="185" t="s">
        <v>1</v>
      </c>
      <c r="F137" s="186" t="s">
        <v>1262</v>
      </c>
      <c r="H137" s="185" t="s">
        <v>1</v>
      </c>
      <c r="I137" s="187"/>
      <c r="L137" s="184"/>
      <c r="M137" s="188"/>
      <c r="T137" s="189"/>
      <c r="AT137" s="185" t="s">
        <v>176</v>
      </c>
      <c r="AU137" s="185" t="s">
        <v>83</v>
      </c>
      <c r="AV137" s="15" t="s">
        <v>81</v>
      </c>
      <c r="AW137" s="15" t="s">
        <v>30</v>
      </c>
      <c r="AX137" s="15" t="s">
        <v>73</v>
      </c>
      <c r="AY137" s="185" t="s">
        <v>165</v>
      </c>
    </row>
    <row r="138" spans="2:65" s="12" customFormat="1" x14ac:dyDescent="0.2">
      <c r="B138" s="153"/>
      <c r="D138" s="149" t="s">
        <v>176</v>
      </c>
      <c r="E138" s="154" t="s">
        <v>1</v>
      </c>
      <c r="F138" s="155" t="s">
        <v>2514</v>
      </c>
      <c r="H138" s="156">
        <v>32</v>
      </c>
      <c r="I138" s="157"/>
      <c r="L138" s="153"/>
      <c r="M138" s="158"/>
      <c r="T138" s="159"/>
      <c r="AT138" s="154" t="s">
        <v>176</v>
      </c>
      <c r="AU138" s="154" t="s">
        <v>83</v>
      </c>
      <c r="AV138" s="12" t="s">
        <v>83</v>
      </c>
      <c r="AW138" s="12" t="s">
        <v>30</v>
      </c>
      <c r="AX138" s="12" t="s">
        <v>81</v>
      </c>
      <c r="AY138" s="154" t="s">
        <v>165</v>
      </c>
    </row>
    <row r="139" spans="2:65" s="1" customFormat="1" ht="37.9" customHeight="1" x14ac:dyDescent="0.2">
      <c r="B139" s="32"/>
      <c r="C139" s="136" t="s">
        <v>183</v>
      </c>
      <c r="D139" s="136" t="s">
        <v>167</v>
      </c>
      <c r="E139" s="137" t="s">
        <v>1264</v>
      </c>
      <c r="F139" s="138" t="s">
        <v>1265</v>
      </c>
      <c r="G139" s="139" t="s">
        <v>170</v>
      </c>
      <c r="H139" s="140">
        <v>63.28</v>
      </c>
      <c r="I139" s="141"/>
      <c r="J139" s="142">
        <f>ROUND(I139*H139,2)</f>
        <v>0</v>
      </c>
      <c r="K139" s="138" t="s">
        <v>1254</v>
      </c>
      <c r="L139" s="32"/>
      <c r="M139" s="143" t="s">
        <v>1</v>
      </c>
      <c r="N139" s="144" t="s">
        <v>38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172</v>
      </c>
      <c r="AT139" s="147" t="s">
        <v>167</v>
      </c>
      <c r="AU139" s="147" t="s">
        <v>83</v>
      </c>
      <c r="AY139" s="17" t="s">
        <v>165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81</v>
      </c>
      <c r="BK139" s="148">
        <f>ROUND(I139*H139,2)</f>
        <v>0</v>
      </c>
      <c r="BL139" s="17" t="s">
        <v>172</v>
      </c>
      <c r="BM139" s="147" t="s">
        <v>2515</v>
      </c>
    </row>
    <row r="140" spans="2:65" s="1" customFormat="1" ht="19.5" x14ac:dyDescent="0.2">
      <c r="B140" s="32"/>
      <c r="D140" s="149" t="s">
        <v>174</v>
      </c>
      <c r="F140" s="150" t="s">
        <v>1267</v>
      </c>
      <c r="I140" s="151"/>
      <c r="L140" s="32"/>
      <c r="M140" s="152"/>
      <c r="T140" s="56"/>
      <c r="AT140" s="17" t="s">
        <v>174</v>
      </c>
      <c r="AU140" s="17" t="s">
        <v>83</v>
      </c>
    </row>
    <row r="141" spans="2:65" s="15" customFormat="1" x14ac:dyDescent="0.2">
      <c r="B141" s="184"/>
      <c r="D141" s="149" t="s">
        <v>176</v>
      </c>
      <c r="E141" s="185" t="s">
        <v>1</v>
      </c>
      <c r="F141" s="186" t="s">
        <v>1268</v>
      </c>
      <c r="H141" s="185" t="s">
        <v>1</v>
      </c>
      <c r="I141" s="187"/>
      <c r="L141" s="184"/>
      <c r="M141" s="188"/>
      <c r="T141" s="189"/>
      <c r="AT141" s="185" t="s">
        <v>176</v>
      </c>
      <c r="AU141" s="185" t="s">
        <v>83</v>
      </c>
      <c r="AV141" s="15" t="s">
        <v>81</v>
      </c>
      <c r="AW141" s="15" t="s">
        <v>30</v>
      </c>
      <c r="AX141" s="15" t="s">
        <v>73</v>
      </c>
      <c r="AY141" s="185" t="s">
        <v>165</v>
      </c>
    </row>
    <row r="142" spans="2:65" s="12" customFormat="1" x14ac:dyDescent="0.2">
      <c r="B142" s="153"/>
      <c r="D142" s="149" t="s">
        <v>176</v>
      </c>
      <c r="E142" s="154" t="s">
        <v>1</v>
      </c>
      <c r="F142" s="155" t="s">
        <v>2516</v>
      </c>
      <c r="H142" s="156">
        <v>35.28</v>
      </c>
      <c r="I142" s="157"/>
      <c r="L142" s="153"/>
      <c r="M142" s="158"/>
      <c r="T142" s="159"/>
      <c r="AT142" s="154" t="s">
        <v>176</v>
      </c>
      <c r="AU142" s="154" t="s">
        <v>83</v>
      </c>
      <c r="AV142" s="12" t="s">
        <v>83</v>
      </c>
      <c r="AW142" s="12" t="s">
        <v>30</v>
      </c>
      <c r="AX142" s="12" t="s">
        <v>73</v>
      </c>
      <c r="AY142" s="154" t="s">
        <v>165</v>
      </c>
    </row>
    <row r="143" spans="2:65" s="15" customFormat="1" x14ac:dyDescent="0.2">
      <c r="B143" s="184"/>
      <c r="D143" s="149" t="s">
        <v>176</v>
      </c>
      <c r="E143" s="185" t="s">
        <v>1</v>
      </c>
      <c r="F143" s="186" t="s">
        <v>1270</v>
      </c>
      <c r="H143" s="185" t="s">
        <v>1</v>
      </c>
      <c r="I143" s="187"/>
      <c r="L143" s="184"/>
      <c r="M143" s="188"/>
      <c r="T143" s="189"/>
      <c r="AT143" s="185" t="s">
        <v>176</v>
      </c>
      <c r="AU143" s="185" t="s">
        <v>83</v>
      </c>
      <c r="AV143" s="15" t="s">
        <v>81</v>
      </c>
      <c r="AW143" s="15" t="s">
        <v>30</v>
      </c>
      <c r="AX143" s="15" t="s">
        <v>73</v>
      </c>
      <c r="AY143" s="185" t="s">
        <v>165</v>
      </c>
    </row>
    <row r="144" spans="2:65" s="12" customFormat="1" x14ac:dyDescent="0.2">
      <c r="B144" s="153"/>
      <c r="D144" s="149" t="s">
        <v>176</v>
      </c>
      <c r="E144" s="154" t="s">
        <v>1</v>
      </c>
      <c r="F144" s="155" t="s">
        <v>2517</v>
      </c>
      <c r="H144" s="156">
        <v>28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3" customFormat="1" x14ac:dyDescent="0.2">
      <c r="B145" s="160"/>
      <c r="D145" s="149" t="s">
        <v>176</v>
      </c>
      <c r="E145" s="161" t="s">
        <v>1</v>
      </c>
      <c r="F145" s="162" t="s">
        <v>189</v>
      </c>
      <c r="H145" s="163">
        <v>63.28</v>
      </c>
      <c r="I145" s="164"/>
      <c r="L145" s="160"/>
      <c r="M145" s="165"/>
      <c r="T145" s="166"/>
      <c r="AT145" s="161" t="s">
        <v>176</v>
      </c>
      <c r="AU145" s="161" t="s">
        <v>83</v>
      </c>
      <c r="AV145" s="13" t="s">
        <v>172</v>
      </c>
      <c r="AW145" s="13" t="s">
        <v>30</v>
      </c>
      <c r="AX145" s="13" t="s">
        <v>81</v>
      </c>
      <c r="AY145" s="161" t="s">
        <v>165</v>
      </c>
    </row>
    <row r="146" spans="2:65" s="1" customFormat="1" ht="37.9" customHeight="1" x14ac:dyDescent="0.2">
      <c r="B146" s="32"/>
      <c r="C146" s="136" t="s">
        <v>172</v>
      </c>
      <c r="D146" s="136" t="s">
        <v>167</v>
      </c>
      <c r="E146" s="137" t="s">
        <v>1272</v>
      </c>
      <c r="F146" s="138" t="s">
        <v>1273</v>
      </c>
      <c r="G146" s="139" t="s">
        <v>170</v>
      </c>
      <c r="H146" s="140">
        <v>63.28</v>
      </c>
      <c r="I146" s="141"/>
      <c r="J146" s="142">
        <f>ROUND(I146*H146,2)</f>
        <v>0</v>
      </c>
      <c r="K146" s="138" t="s">
        <v>1254</v>
      </c>
      <c r="L146" s="32"/>
      <c r="M146" s="143" t="s">
        <v>1</v>
      </c>
      <c r="N146" s="144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172</v>
      </c>
      <c r="AT146" s="147" t="s">
        <v>167</v>
      </c>
      <c r="AU146" s="147" t="s">
        <v>83</v>
      </c>
      <c r="AY146" s="17" t="s">
        <v>165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172</v>
      </c>
      <c r="BM146" s="147" t="s">
        <v>2518</v>
      </c>
    </row>
    <row r="147" spans="2:65" s="1" customFormat="1" ht="29.25" x14ac:dyDescent="0.2">
      <c r="B147" s="32"/>
      <c r="D147" s="149" t="s">
        <v>174</v>
      </c>
      <c r="F147" s="150" t="s">
        <v>1275</v>
      </c>
      <c r="I147" s="151"/>
      <c r="L147" s="32"/>
      <c r="M147" s="152"/>
      <c r="T147" s="56"/>
      <c r="AT147" s="17" t="s">
        <v>174</v>
      </c>
      <c r="AU147" s="17" t="s">
        <v>83</v>
      </c>
    </row>
    <row r="148" spans="2:65" s="1" customFormat="1" ht="21.75" customHeight="1" x14ac:dyDescent="0.2">
      <c r="B148" s="32"/>
      <c r="C148" s="136" t="s">
        <v>196</v>
      </c>
      <c r="D148" s="136" t="s">
        <v>167</v>
      </c>
      <c r="E148" s="137" t="s">
        <v>1282</v>
      </c>
      <c r="F148" s="138" t="s">
        <v>1283</v>
      </c>
      <c r="G148" s="139" t="s">
        <v>192</v>
      </c>
      <c r="H148" s="140">
        <v>166.18</v>
      </c>
      <c r="I148" s="141"/>
      <c r="J148" s="142">
        <f>ROUND(I148*H148,2)</f>
        <v>0</v>
      </c>
      <c r="K148" s="138" t="s">
        <v>1254</v>
      </c>
      <c r="L148" s="32"/>
      <c r="M148" s="143" t="s">
        <v>1</v>
      </c>
      <c r="N148" s="144" t="s">
        <v>38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172</v>
      </c>
      <c r="AT148" s="147" t="s">
        <v>167</v>
      </c>
      <c r="AU148" s="147" t="s">
        <v>83</v>
      </c>
      <c r="AY148" s="17" t="s">
        <v>165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81</v>
      </c>
      <c r="BK148" s="148">
        <f>ROUND(I148*H148,2)</f>
        <v>0</v>
      </c>
      <c r="BL148" s="17" t="s">
        <v>172</v>
      </c>
      <c r="BM148" s="147" t="s">
        <v>2519</v>
      </c>
    </row>
    <row r="149" spans="2:65" s="1" customFormat="1" ht="19.5" x14ac:dyDescent="0.2">
      <c r="B149" s="32"/>
      <c r="D149" s="149" t="s">
        <v>174</v>
      </c>
      <c r="F149" s="150" t="s">
        <v>1285</v>
      </c>
      <c r="I149" s="151"/>
      <c r="L149" s="32"/>
      <c r="M149" s="152"/>
      <c r="T149" s="56"/>
      <c r="AT149" s="17" t="s">
        <v>174</v>
      </c>
      <c r="AU149" s="17" t="s">
        <v>83</v>
      </c>
    </row>
    <row r="150" spans="2:65" s="15" customFormat="1" x14ac:dyDescent="0.2">
      <c r="B150" s="184"/>
      <c r="D150" s="149" t="s">
        <v>176</v>
      </c>
      <c r="E150" s="185" t="s">
        <v>1</v>
      </c>
      <c r="F150" s="186" t="s">
        <v>1870</v>
      </c>
      <c r="H150" s="185" t="s">
        <v>1</v>
      </c>
      <c r="I150" s="187"/>
      <c r="L150" s="184"/>
      <c r="M150" s="188"/>
      <c r="T150" s="189"/>
      <c r="AT150" s="185" t="s">
        <v>176</v>
      </c>
      <c r="AU150" s="185" t="s">
        <v>83</v>
      </c>
      <c r="AV150" s="15" t="s">
        <v>81</v>
      </c>
      <c r="AW150" s="15" t="s">
        <v>30</v>
      </c>
      <c r="AX150" s="15" t="s">
        <v>73</v>
      </c>
      <c r="AY150" s="185" t="s">
        <v>165</v>
      </c>
    </row>
    <row r="151" spans="2:65" s="12" customFormat="1" x14ac:dyDescent="0.2">
      <c r="B151" s="153"/>
      <c r="D151" s="149" t="s">
        <v>176</v>
      </c>
      <c r="E151" s="154" t="s">
        <v>1</v>
      </c>
      <c r="F151" s="155" t="s">
        <v>2520</v>
      </c>
      <c r="H151" s="156">
        <v>96.18</v>
      </c>
      <c r="I151" s="157"/>
      <c r="L151" s="153"/>
      <c r="M151" s="158"/>
      <c r="T151" s="159"/>
      <c r="AT151" s="154" t="s">
        <v>176</v>
      </c>
      <c r="AU151" s="154" t="s">
        <v>83</v>
      </c>
      <c r="AV151" s="12" t="s">
        <v>83</v>
      </c>
      <c r="AW151" s="12" t="s">
        <v>30</v>
      </c>
      <c r="AX151" s="12" t="s">
        <v>73</v>
      </c>
      <c r="AY151" s="154" t="s">
        <v>165</v>
      </c>
    </row>
    <row r="152" spans="2:65" s="15" customFormat="1" x14ac:dyDescent="0.2">
      <c r="B152" s="184"/>
      <c r="D152" s="149" t="s">
        <v>176</v>
      </c>
      <c r="E152" s="185" t="s">
        <v>1</v>
      </c>
      <c r="F152" s="186" t="s">
        <v>1288</v>
      </c>
      <c r="H152" s="185" t="s">
        <v>1</v>
      </c>
      <c r="I152" s="187"/>
      <c r="L152" s="184"/>
      <c r="M152" s="188"/>
      <c r="T152" s="189"/>
      <c r="AT152" s="185" t="s">
        <v>176</v>
      </c>
      <c r="AU152" s="185" t="s">
        <v>83</v>
      </c>
      <c r="AV152" s="15" t="s">
        <v>81</v>
      </c>
      <c r="AW152" s="15" t="s">
        <v>30</v>
      </c>
      <c r="AX152" s="15" t="s">
        <v>73</v>
      </c>
      <c r="AY152" s="185" t="s">
        <v>165</v>
      </c>
    </row>
    <row r="153" spans="2:65" s="12" customFormat="1" x14ac:dyDescent="0.2">
      <c r="B153" s="153"/>
      <c r="D153" s="149" t="s">
        <v>176</v>
      </c>
      <c r="E153" s="154" t="s">
        <v>1</v>
      </c>
      <c r="F153" s="155" t="s">
        <v>2521</v>
      </c>
      <c r="H153" s="156">
        <v>70</v>
      </c>
      <c r="I153" s="157"/>
      <c r="L153" s="153"/>
      <c r="M153" s="158"/>
      <c r="T153" s="159"/>
      <c r="AT153" s="154" t="s">
        <v>176</v>
      </c>
      <c r="AU153" s="154" t="s">
        <v>83</v>
      </c>
      <c r="AV153" s="12" t="s">
        <v>83</v>
      </c>
      <c r="AW153" s="12" t="s">
        <v>30</v>
      </c>
      <c r="AX153" s="12" t="s">
        <v>73</v>
      </c>
      <c r="AY153" s="154" t="s">
        <v>165</v>
      </c>
    </row>
    <row r="154" spans="2:65" s="13" customFormat="1" x14ac:dyDescent="0.2">
      <c r="B154" s="160"/>
      <c r="D154" s="149" t="s">
        <v>176</v>
      </c>
      <c r="E154" s="161" t="s">
        <v>1</v>
      </c>
      <c r="F154" s="162" t="s">
        <v>189</v>
      </c>
      <c r="H154" s="163">
        <v>166.18</v>
      </c>
      <c r="I154" s="164"/>
      <c r="L154" s="160"/>
      <c r="M154" s="165"/>
      <c r="T154" s="166"/>
      <c r="AT154" s="161" t="s">
        <v>176</v>
      </c>
      <c r="AU154" s="161" t="s">
        <v>83</v>
      </c>
      <c r="AV154" s="13" t="s">
        <v>172</v>
      </c>
      <c r="AW154" s="13" t="s">
        <v>30</v>
      </c>
      <c r="AX154" s="13" t="s">
        <v>81</v>
      </c>
      <c r="AY154" s="161" t="s">
        <v>165</v>
      </c>
    </row>
    <row r="155" spans="2:65" s="1" customFormat="1" ht="24.2" customHeight="1" x14ac:dyDescent="0.2">
      <c r="B155" s="32"/>
      <c r="C155" s="136" t="s">
        <v>200</v>
      </c>
      <c r="D155" s="136" t="s">
        <v>167</v>
      </c>
      <c r="E155" s="137" t="s">
        <v>1290</v>
      </c>
      <c r="F155" s="138" t="s">
        <v>1291</v>
      </c>
      <c r="G155" s="139" t="s">
        <v>170</v>
      </c>
      <c r="H155" s="140">
        <v>16.832000000000001</v>
      </c>
      <c r="I155" s="141"/>
      <c r="J155" s="142">
        <f>ROUND(I155*H155,2)</f>
        <v>0</v>
      </c>
      <c r="K155" s="138" t="s">
        <v>1254</v>
      </c>
      <c r="L155" s="32"/>
      <c r="M155" s="143" t="s">
        <v>1</v>
      </c>
      <c r="N155" s="144" t="s">
        <v>38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172</v>
      </c>
      <c r="AT155" s="147" t="s">
        <v>167</v>
      </c>
      <c r="AU155" s="147" t="s">
        <v>83</v>
      </c>
      <c r="AY155" s="17" t="s">
        <v>165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172</v>
      </c>
      <c r="BM155" s="147" t="s">
        <v>2522</v>
      </c>
    </row>
    <row r="156" spans="2:65" s="1" customFormat="1" ht="39" x14ac:dyDescent="0.2">
      <c r="B156" s="32"/>
      <c r="D156" s="149" t="s">
        <v>174</v>
      </c>
      <c r="F156" s="150" t="s">
        <v>1293</v>
      </c>
      <c r="I156" s="151"/>
      <c r="L156" s="32"/>
      <c r="M156" s="152"/>
      <c r="T156" s="56"/>
      <c r="AT156" s="17" t="s">
        <v>174</v>
      </c>
      <c r="AU156" s="17" t="s">
        <v>83</v>
      </c>
    </row>
    <row r="157" spans="2:65" s="15" customFormat="1" ht="22.5" x14ac:dyDescent="0.2">
      <c r="B157" s="184"/>
      <c r="D157" s="149" t="s">
        <v>176</v>
      </c>
      <c r="E157" s="185" t="s">
        <v>1</v>
      </c>
      <c r="F157" s="186" t="s">
        <v>1294</v>
      </c>
      <c r="H157" s="185" t="s">
        <v>1</v>
      </c>
      <c r="I157" s="187"/>
      <c r="L157" s="184"/>
      <c r="M157" s="188"/>
      <c r="T157" s="189"/>
      <c r="AT157" s="185" t="s">
        <v>176</v>
      </c>
      <c r="AU157" s="185" t="s">
        <v>83</v>
      </c>
      <c r="AV157" s="15" t="s">
        <v>81</v>
      </c>
      <c r="AW157" s="15" t="s">
        <v>30</v>
      </c>
      <c r="AX157" s="15" t="s">
        <v>73</v>
      </c>
      <c r="AY157" s="185" t="s">
        <v>165</v>
      </c>
    </row>
    <row r="158" spans="2:65" s="12" customFormat="1" x14ac:dyDescent="0.2">
      <c r="B158" s="153"/>
      <c r="D158" s="149" t="s">
        <v>176</v>
      </c>
      <c r="E158" s="154" t="s">
        <v>1</v>
      </c>
      <c r="F158" s="155" t="s">
        <v>2523</v>
      </c>
      <c r="H158" s="156">
        <v>16.832000000000001</v>
      </c>
      <c r="I158" s="157"/>
      <c r="L158" s="153"/>
      <c r="M158" s="158"/>
      <c r="T158" s="159"/>
      <c r="AT158" s="154" t="s">
        <v>176</v>
      </c>
      <c r="AU158" s="154" t="s">
        <v>83</v>
      </c>
      <c r="AV158" s="12" t="s">
        <v>83</v>
      </c>
      <c r="AW158" s="12" t="s">
        <v>30</v>
      </c>
      <c r="AX158" s="12" t="s">
        <v>81</v>
      </c>
      <c r="AY158" s="154" t="s">
        <v>165</v>
      </c>
    </row>
    <row r="159" spans="2:65" s="1" customFormat="1" ht="16.5" customHeight="1" x14ac:dyDescent="0.2">
      <c r="B159" s="32"/>
      <c r="C159" s="136" t="s">
        <v>204</v>
      </c>
      <c r="D159" s="136" t="s">
        <v>167</v>
      </c>
      <c r="E159" s="137" t="s">
        <v>1297</v>
      </c>
      <c r="F159" s="138" t="s">
        <v>1298</v>
      </c>
      <c r="G159" s="139" t="s">
        <v>170</v>
      </c>
      <c r="H159" s="140">
        <v>16.832000000000001</v>
      </c>
      <c r="I159" s="141"/>
      <c r="J159" s="142">
        <f>ROUND(I159*H159,2)</f>
        <v>0</v>
      </c>
      <c r="K159" s="138" t="s">
        <v>1254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172</v>
      </c>
      <c r="AT159" s="147" t="s">
        <v>167</v>
      </c>
      <c r="AU159" s="147" t="s">
        <v>83</v>
      </c>
      <c r="AY159" s="17" t="s">
        <v>165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172</v>
      </c>
      <c r="BM159" s="147" t="s">
        <v>2524</v>
      </c>
    </row>
    <row r="160" spans="2:65" s="1" customFormat="1" x14ac:dyDescent="0.2">
      <c r="B160" s="32"/>
      <c r="D160" s="149" t="s">
        <v>174</v>
      </c>
      <c r="F160" s="150" t="s">
        <v>1300</v>
      </c>
      <c r="I160" s="151"/>
      <c r="L160" s="32"/>
      <c r="M160" s="152"/>
      <c r="T160" s="56"/>
      <c r="AT160" s="17" t="s">
        <v>174</v>
      </c>
      <c r="AU160" s="17" t="s">
        <v>83</v>
      </c>
    </row>
    <row r="161" spans="2:65" s="15" customFormat="1" ht="22.5" x14ac:dyDescent="0.2">
      <c r="B161" s="184"/>
      <c r="D161" s="149" t="s">
        <v>176</v>
      </c>
      <c r="E161" s="185" t="s">
        <v>1</v>
      </c>
      <c r="F161" s="186" t="s">
        <v>1301</v>
      </c>
      <c r="H161" s="185" t="s">
        <v>1</v>
      </c>
      <c r="I161" s="187"/>
      <c r="L161" s="184"/>
      <c r="M161" s="188"/>
      <c r="T161" s="189"/>
      <c r="AT161" s="185" t="s">
        <v>176</v>
      </c>
      <c r="AU161" s="185" t="s">
        <v>83</v>
      </c>
      <c r="AV161" s="15" t="s">
        <v>81</v>
      </c>
      <c r="AW161" s="15" t="s">
        <v>30</v>
      </c>
      <c r="AX161" s="15" t="s">
        <v>73</v>
      </c>
      <c r="AY161" s="185" t="s">
        <v>165</v>
      </c>
    </row>
    <row r="162" spans="2:65" s="12" customFormat="1" x14ac:dyDescent="0.2">
      <c r="B162" s="153"/>
      <c r="D162" s="149" t="s">
        <v>176</v>
      </c>
      <c r="E162" s="154" t="s">
        <v>1</v>
      </c>
      <c r="F162" s="155" t="s">
        <v>2525</v>
      </c>
      <c r="H162" s="156">
        <v>16.832000000000001</v>
      </c>
      <c r="I162" s="157"/>
      <c r="L162" s="153"/>
      <c r="M162" s="158"/>
      <c r="T162" s="159"/>
      <c r="AT162" s="154" t="s">
        <v>176</v>
      </c>
      <c r="AU162" s="154" t="s">
        <v>83</v>
      </c>
      <c r="AV162" s="12" t="s">
        <v>83</v>
      </c>
      <c r="AW162" s="12" t="s">
        <v>30</v>
      </c>
      <c r="AX162" s="12" t="s">
        <v>81</v>
      </c>
      <c r="AY162" s="154" t="s">
        <v>165</v>
      </c>
    </row>
    <row r="163" spans="2:65" s="1" customFormat="1" ht="16.5" customHeight="1" x14ac:dyDescent="0.2">
      <c r="B163" s="32"/>
      <c r="C163" s="167" t="s">
        <v>209</v>
      </c>
      <c r="D163" s="167" t="s">
        <v>205</v>
      </c>
      <c r="E163" s="168" t="s">
        <v>1303</v>
      </c>
      <c r="F163" s="169" t="s">
        <v>1304</v>
      </c>
      <c r="G163" s="170" t="s">
        <v>238</v>
      </c>
      <c r="H163" s="171">
        <v>35.347000000000001</v>
      </c>
      <c r="I163" s="172"/>
      <c r="J163" s="173">
        <f>ROUND(I163*H163,2)</f>
        <v>0</v>
      </c>
      <c r="K163" s="169" t="s">
        <v>1254</v>
      </c>
      <c r="L163" s="174"/>
      <c r="M163" s="175" t="s">
        <v>1</v>
      </c>
      <c r="N163" s="176" t="s">
        <v>38</v>
      </c>
      <c r="P163" s="145">
        <f>O163*H163</f>
        <v>0</v>
      </c>
      <c r="Q163" s="145">
        <v>1</v>
      </c>
      <c r="R163" s="145">
        <f>Q163*H163</f>
        <v>35.347000000000001</v>
      </c>
      <c r="S163" s="145">
        <v>0</v>
      </c>
      <c r="T163" s="146">
        <f>S163*H163</f>
        <v>0</v>
      </c>
      <c r="AR163" s="147" t="s">
        <v>209</v>
      </c>
      <c r="AT163" s="147" t="s">
        <v>205</v>
      </c>
      <c r="AU163" s="147" t="s">
        <v>83</v>
      </c>
      <c r="AY163" s="17" t="s">
        <v>165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81</v>
      </c>
      <c r="BK163" s="148">
        <f>ROUND(I163*H163,2)</f>
        <v>0</v>
      </c>
      <c r="BL163" s="17" t="s">
        <v>172</v>
      </c>
      <c r="BM163" s="147" t="s">
        <v>2526</v>
      </c>
    </row>
    <row r="164" spans="2:65" s="1" customFormat="1" x14ac:dyDescent="0.2">
      <c r="B164" s="32"/>
      <c r="D164" s="149" t="s">
        <v>174</v>
      </c>
      <c r="F164" s="150" t="s">
        <v>1304</v>
      </c>
      <c r="I164" s="151"/>
      <c r="L164" s="32"/>
      <c r="M164" s="152"/>
      <c r="T164" s="56"/>
      <c r="AT164" s="17" t="s">
        <v>174</v>
      </c>
      <c r="AU164" s="17" t="s">
        <v>83</v>
      </c>
    </row>
    <row r="165" spans="2:65" s="12" customFormat="1" x14ac:dyDescent="0.2">
      <c r="B165" s="153"/>
      <c r="D165" s="149" t="s">
        <v>176</v>
      </c>
      <c r="E165" s="154" t="s">
        <v>1</v>
      </c>
      <c r="F165" s="155" t="s">
        <v>2527</v>
      </c>
      <c r="H165" s="156">
        <v>35.347000000000001</v>
      </c>
      <c r="I165" s="157"/>
      <c r="L165" s="153"/>
      <c r="M165" s="158"/>
      <c r="T165" s="159"/>
      <c r="AT165" s="154" t="s">
        <v>176</v>
      </c>
      <c r="AU165" s="154" t="s">
        <v>83</v>
      </c>
      <c r="AV165" s="12" t="s">
        <v>83</v>
      </c>
      <c r="AW165" s="12" t="s">
        <v>30</v>
      </c>
      <c r="AX165" s="12" t="s">
        <v>81</v>
      </c>
      <c r="AY165" s="154" t="s">
        <v>165</v>
      </c>
    </row>
    <row r="166" spans="2:65" s="1" customFormat="1" ht="16.5" customHeight="1" x14ac:dyDescent="0.2">
      <c r="B166" s="32"/>
      <c r="C166" s="136" t="s">
        <v>216</v>
      </c>
      <c r="D166" s="136" t="s">
        <v>167</v>
      </c>
      <c r="E166" s="137" t="s">
        <v>1307</v>
      </c>
      <c r="F166" s="138" t="s">
        <v>1308</v>
      </c>
      <c r="G166" s="139" t="s">
        <v>192</v>
      </c>
      <c r="H166" s="140">
        <v>160.33500000000001</v>
      </c>
      <c r="I166" s="141"/>
      <c r="J166" s="142">
        <f>ROUND(I166*H166,2)</f>
        <v>0</v>
      </c>
      <c r="K166" s="138" t="s">
        <v>1254</v>
      </c>
      <c r="L166" s="32"/>
      <c r="M166" s="143" t="s">
        <v>1</v>
      </c>
      <c r="N166" s="144" t="s">
        <v>38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172</v>
      </c>
      <c r="AT166" s="147" t="s">
        <v>167</v>
      </c>
      <c r="AU166" s="147" t="s">
        <v>83</v>
      </c>
      <c r="AY166" s="17" t="s">
        <v>165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172</v>
      </c>
      <c r="BM166" s="147" t="s">
        <v>2528</v>
      </c>
    </row>
    <row r="167" spans="2:65" s="1" customFormat="1" ht="29.25" x14ac:dyDescent="0.2">
      <c r="B167" s="32"/>
      <c r="D167" s="149" t="s">
        <v>174</v>
      </c>
      <c r="F167" s="150" t="s">
        <v>1310</v>
      </c>
      <c r="I167" s="151"/>
      <c r="L167" s="32"/>
      <c r="M167" s="152"/>
      <c r="T167" s="56"/>
      <c r="AT167" s="17" t="s">
        <v>174</v>
      </c>
      <c r="AU167" s="17" t="s">
        <v>83</v>
      </c>
    </row>
    <row r="168" spans="2:65" s="15" customFormat="1" ht="22.5" x14ac:dyDescent="0.2">
      <c r="B168" s="184"/>
      <c r="D168" s="149" t="s">
        <v>176</v>
      </c>
      <c r="E168" s="185" t="s">
        <v>1</v>
      </c>
      <c r="F168" s="186" t="s">
        <v>1311</v>
      </c>
      <c r="H168" s="185" t="s">
        <v>1</v>
      </c>
      <c r="I168" s="187"/>
      <c r="L168" s="184"/>
      <c r="M168" s="188"/>
      <c r="T168" s="189"/>
      <c r="AT168" s="185" t="s">
        <v>176</v>
      </c>
      <c r="AU168" s="185" t="s">
        <v>83</v>
      </c>
      <c r="AV168" s="15" t="s">
        <v>81</v>
      </c>
      <c r="AW168" s="15" t="s">
        <v>30</v>
      </c>
      <c r="AX168" s="15" t="s">
        <v>73</v>
      </c>
      <c r="AY168" s="185" t="s">
        <v>165</v>
      </c>
    </row>
    <row r="169" spans="2:65" s="12" customFormat="1" x14ac:dyDescent="0.2">
      <c r="B169" s="153"/>
      <c r="D169" s="149" t="s">
        <v>176</v>
      </c>
      <c r="E169" s="154" t="s">
        <v>1</v>
      </c>
      <c r="F169" s="155" t="s">
        <v>2529</v>
      </c>
      <c r="H169" s="156">
        <v>160.33500000000001</v>
      </c>
      <c r="I169" s="157"/>
      <c r="L169" s="153"/>
      <c r="M169" s="158"/>
      <c r="T169" s="159"/>
      <c r="AT169" s="154" t="s">
        <v>176</v>
      </c>
      <c r="AU169" s="154" t="s">
        <v>83</v>
      </c>
      <c r="AV169" s="12" t="s">
        <v>83</v>
      </c>
      <c r="AW169" s="12" t="s">
        <v>30</v>
      </c>
      <c r="AX169" s="12" t="s">
        <v>81</v>
      </c>
      <c r="AY169" s="154" t="s">
        <v>165</v>
      </c>
    </row>
    <row r="170" spans="2:65" s="1" customFormat="1" ht="16.5" customHeight="1" x14ac:dyDescent="0.2">
      <c r="B170" s="32"/>
      <c r="C170" s="136" t="s">
        <v>221</v>
      </c>
      <c r="D170" s="136" t="s">
        <v>167</v>
      </c>
      <c r="E170" s="137" t="s">
        <v>1313</v>
      </c>
      <c r="F170" s="138" t="s">
        <v>1314</v>
      </c>
      <c r="G170" s="139" t="s">
        <v>192</v>
      </c>
      <c r="H170" s="140">
        <v>160.33500000000001</v>
      </c>
      <c r="I170" s="141"/>
      <c r="J170" s="142">
        <f>ROUND(I170*H170,2)</f>
        <v>0</v>
      </c>
      <c r="K170" s="138" t="s">
        <v>1254</v>
      </c>
      <c r="L170" s="32"/>
      <c r="M170" s="143" t="s">
        <v>1</v>
      </c>
      <c r="N170" s="144" t="s">
        <v>38</v>
      </c>
      <c r="P170" s="145">
        <f>O170*H170</f>
        <v>0</v>
      </c>
      <c r="Q170" s="145">
        <v>3.9699999999999996E-3</v>
      </c>
      <c r="R170" s="145">
        <f>Q170*H170</f>
        <v>0.63652995000000001</v>
      </c>
      <c r="S170" s="145">
        <v>0</v>
      </c>
      <c r="T170" s="146">
        <f>S170*H170</f>
        <v>0</v>
      </c>
      <c r="AR170" s="147" t="s">
        <v>172</v>
      </c>
      <c r="AT170" s="147" t="s">
        <v>167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2530</v>
      </c>
    </row>
    <row r="171" spans="2:65" s="1" customFormat="1" x14ac:dyDescent="0.2">
      <c r="B171" s="32"/>
      <c r="D171" s="149" t="s">
        <v>174</v>
      </c>
      <c r="F171" s="150" t="s">
        <v>1314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" customFormat="1" ht="16.5" customHeight="1" x14ac:dyDescent="0.2">
      <c r="B172" s="32"/>
      <c r="C172" s="167" t="s">
        <v>226</v>
      </c>
      <c r="D172" s="167" t="s">
        <v>205</v>
      </c>
      <c r="E172" s="168" t="s">
        <v>1316</v>
      </c>
      <c r="F172" s="169" t="s">
        <v>207</v>
      </c>
      <c r="G172" s="170" t="s">
        <v>208</v>
      </c>
      <c r="H172" s="171">
        <v>4.008</v>
      </c>
      <c r="I172" s="172"/>
      <c r="J172" s="173">
        <f>ROUND(I172*H172,2)</f>
        <v>0</v>
      </c>
      <c r="K172" s="169" t="s">
        <v>1254</v>
      </c>
      <c r="L172" s="174"/>
      <c r="M172" s="175" t="s">
        <v>1</v>
      </c>
      <c r="N172" s="176" t="s">
        <v>38</v>
      </c>
      <c r="P172" s="145">
        <f>O172*H172</f>
        <v>0</v>
      </c>
      <c r="Q172" s="145">
        <v>1E-3</v>
      </c>
      <c r="R172" s="145">
        <f>Q172*H172</f>
        <v>4.0080000000000003E-3</v>
      </c>
      <c r="S172" s="145">
        <v>0</v>
      </c>
      <c r="T172" s="146">
        <f>S172*H172</f>
        <v>0</v>
      </c>
      <c r="AR172" s="147" t="s">
        <v>209</v>
      </c>
      <c r="AT172" s="147" t="s">
        <v>205</v>
      </c>
      <c r="AU172" s="147" t="s">
        <v>83</v>
      </c>
      <c r="AY172" s="17" t="s">
        <v>165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81</v>
      </c>
      <c r="BK172" s="148">
        <f>ROUND(I172*H172,2)</f>
        <v>0</v>
      </c>
      <c r="BL172" s="17" t="s">
        <v>172</v>
      </c>
      <c r="BM172" s="147" t="s">
        <v>2531</v>
      </c>
    </row>
    <row r="173" spans="2:65" s="1" customFormat="1" x14ac:dyDescent="0.2">
      <c r="B173" s="32"/>
      <c r="D173" s="149" t="s">
        <v>174</v>
      </c>
      <c r="F173" s="150" t="s">
        <v>207</v>
      </c>
      <c r="I173" s="151"/>
      <c r="L173" s="32"/>
      <c r="M173" s="152"/>
      <c r="T173" s="56"/>
      <c r="AT173" s="17" t="s">
        <v>174</v>
      </c>
      <c r="AU173" s="17" t="s">
        <v>83</v>
      </c>
    </row>
    <row r="174" spans="2:65" s="12" customFormat="1" x14ac:dyDescent="0.2">
      <c r="B174" s="153"/>
      <c r="D174" s="149" t="s">
        <v>176</v>
      </c>
      <c r="E174" s="154" t="s">
        <v>1</v>
      </c>
      <c r="F174" s="155" t="s">
        <v>2532</v>
      </c>
      <c r="H174" s="156">
        <v>4.008</v>
      </c>
      <c r="I174" s="157"/>
      <c r="L174" s="153"/>
      <c r="M174" s="158"/>
      <c r="T174" s="159"/>
      <c r="AT174" s="154" t="s">
        <v>176</v>
      </c>
      <c r="AU174" s="154" t="s">
        <v>83</v>
      </c>
      <c r="AV174" s="12" t="s">
        <v>83</v>
      </c>
      <c r="AW174" s="12" t="s">
        <v>30</v>
      </c>
      <c r="AX174" s="12" t="s">
        <v>81</v>
      </c>
      <c r="AY174" s="154" t="s">
        <v>165</v>
      </c>
    </row>
    <row r="175" spans="2:65" s="1" customFormat="1" ht="21.75" customHeight="1" x14ac:dyDescent="0.2">
      <c r="B175" s="32"/>
      <c r="C175" s="136" t="s">
        <v>8</v>
      </c>
      <c r="D175" s="136" t="s">
        <v>167</v>
      </c>
      <c r="E175" s="137" t="s">
        <v>1319</v>
      </c>
      <c r="F175" s="138" t="s">
        <v>1320</v>
      </c>
      <c r="G175" s="139" t="s">
        <v>192</v>
      </c>
      <c r="H175" s="140">
        <v>160.33500000000001</v>
      </c>
      <c r="I175" s="141"/>
      <c r="J175" s="142">
        <f>ROUND(I175*H175,2)</f>
        <v>0</v>
      </c>
      <c r="K175" s="138" t="s">
        <v>1254</v>
      </c>
      <c r="L175" s="32"/>
      <c r="M175" s="143" t="s">
        <v>1</v>
      </c>
      <c r="N175" s="144" t="s">
        <v>38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172</v>
      </c>
      <c r="AT175" s="147" t="s">
        <v>167</v>
      </c>
      <c r="AU175" s="147" t="s">
        <v>83</v>
      </c>
      <c r="AY175" s="17" t="s">
        <v>165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81</v>
      </c>
      <c r="BK175" s="148">
        <f>ROUND(I175*H175,2)</f>
        <v>0</v>
      </c>
      <c r="BL175" s="17" t="s">
        <v>172</v>
      </c>
      <c r="BM175" s="147" t="s">
        <v>2533</v>
      </c>
    </row>
    <row r="176" spans="2:65" s="1" customFormat="1" x14ac:dyDescent="0.2">
      <c r="B176" s="32"/>
      <c r="D176" s="149" t="s">
        <v>174</v>
      </c>
      <c r="F176" s="150" t="s">
        <v>1322</v>
      </c>
      <c r="I176" s="151"/>
      <c r="L176" s="32"/>
      <c r="M176" s="152"/>
      <c r="T176" s="56"/>
      <c r="AT176" s="17" t="s">
        <v>174</v>
      </c>
      <c r="AU176" s="17" t="s">
        <v>83</v>
      </c>
    </row>
    <row r="177" spans="2:65" s="1" customFormat="1" ht="16.5" customHeight="1" x14ac:dyDescent="0.2">
      <c r="B177" s="32"/>
      <c r="C177" s="136" t="s">
        <v>243</v>
      </c>
      <c r="D177" s="136" t="s">
        <v>167</v>
      </c>
      <c r="E177" s="137" t="s">
        <v>1323</v>
      </c>
      <c r="F177" s="138" t="s">
        <v>1324</v>
      </c>
      <c r="G177" s="139" t="s">
        <v>170</v>
      </c>
      <c r="H177" s="140">
        <v>4.008</v>
      </c>
      <c r="I177" s="141"/>
      <c r="J177" s="142">
        <f>ROUND(I177*H177,2)</f>
        <v>0</v>
      </c>
      <c r="K177" s="138" t="s">
        <v>1254</v>
      </c>
      <c r="L177" s="32"/>
      <c r="M177" s="143" t="s">
        <v>1</v>
      </c>
      <c r="N177" s="144" t="s">
        <v>38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172</v>
      </c>
      <c r="AT177" s="147" t="s">
        <v>167</v>
      </c>
      <c r="AU177" s="147" t="s">
        <v>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2534</v>
      </c>
    </row>
    <row r="178" spans="2:65" s="1" customFormat="1" x14ac:dyDescent="0.2">
      <c r="B178" s="32"/>
      <c r="D178" s="149" t="s">
        <v>174</v>
      </c>
      <c r="F178" s="150" t="s">
        <v>1326</v>
      </c>
      <c r="I178" s="151"/>
      <c r="L178" s="32"/>
      <c r="M178" s="152"/>
      <c r="T178" s="56"/>
      <c r="AT178" s="17" t="s">
        <v>174</v>
      </c>
      <c r="AU178" s="17" t="s">
        <v>83</v>
      </c>
    </row>
    <row r="179" spans="2:65" s="12" customFormat="1" x14ac:dyDescent="0.2">
      <c r="B179" s="153"/>
      <c r="D179" s="149" t="s">
        <v>176</v>
      </c>
      <c r="E179" s="154" t="s">
        <v>1</v>
      </c>
      <c r="F179" s="155" t="s">
        <v>2535</v>
      </c>
      <c r="H179" s="156">
        <v>4.008</v>
      </c>
      <c r="I179" s="157"/>
      <c r="L179" s="153"/>
      <c r="M179" s="158"/>
      <c r="T179" s="159"/>
      <c r="AT179" s="154" t="s">
        <v>176</v>
      </c>
      <c r="AU179" s="154" t="s">
        <v>83</v>
      </c>
      <c r="AV179" s="12" t="s">
        <v>83</v>
      </c>
      <c r="AW179" s="12" t="s">
        <v>30</v>
      </c>
      <c r="AX179" s="12" t="s">
        <v>81</v>
      </c>
      <c r="AY179" s="154" t="s">
        <v>165</v>
      </c>
    </row>
    <row r="180" spans="2:65" s="11" customFormat="1" ht="22.9" customHeight="1" x14ac:dyDescent="0.2">
      <c r="B180" s="124"/>
      <c r="D180" s="125" t="s">
        <v>72</v>
      </c>
      <c r="E180" s="134" t="s">
        <v>83</v>
      </c>
      <c r="F180" s="134" t="s">
        <v>1328</v>
      </c>
      <c r="I180" s="127"/>
      <c r="J180" s="135">
        <f>BK180</f>
        <v>0</v>
      </c>
      <c r="L180" s="124"/>
      <c r="M180" s="129"/>
      <c r="P180" s="130">
        <f>SUM(P181:P215)</f>
        <v>0</v>
      </c>
      <c r="R180" s="130">
        <f>SUM(R181:R215)</f>
        <v>41.146810480000006</v>
      </c>
      <c r="T180" s="131">
        <f>SUM(T181:T215)</f>
        <v>0</v>
      </c>
      <c r="AR180" s="125" t="s">
        <v>81</v>
      </c>
      <c r="AT180" s="132" t="s">
        <v>72</v>
      </c>
      <c r="AU180" s="132" t="s">
        <v>81</v>
      </c>
      <c r="AY180" s="125" t="s">
        <v>165</v>
      </c>
      <c r="BK180" s="133">
        <f>SUM(BK181:BK215)</f>
        <v>0</v>
      </c>
    </row>
    <row r="181" spans="2:65" s="1" customFormat="1" ht="24.2" customHeight="1" x14ac:dyDescent="0.2">
      <c r="B181" s="32"/>
      <c r="C181" s="136" t="s">
        <v>250</v>
      </c>
      <c r="D181" s="136" t="s">
        <v>167</v>
      </c>
      <c r="E181" s="137" t="s">
        <v>1329</v>
      </c>
      <c r="F181" s="138" t="s">
        <v>1330</v>
      </c>
      <c r="G181" s="139" t="s">
        <v>317</v>
      </c>
      <c r="H181" s="140">
        <v>2</v>
      </c>
      <c r="I181" s="141"/>
      <c r="J181" s="142">
        <f>ROUND(I181*H181,2)</f>
        <v>0</v>
      </c>
      <c r="K181" s="138" t="s">
        <v>1254</v>
      </c>
      <c r="L181" s="32"/>
      <c r="M181" s="143" t="s">
        <v>1</v>
      </c>
      <c r="N181" s="144" t="s">
        <v>38</v>
      </c>
      <c r="P181" s="145">
        <f>O181*H181</f>
        <v>0</v>
      </c>
      <c r="Q181" s="145">
        <v>0.15704000000000001</v>
      </c>
      <c r="R181" s="145">
        <f>Q181*H181</f>
        <v>0.31408000000000003</v>
      </c>
      <c r="S181" s="145">
        <v>0</v>
      </c>
      <c r="T181" s="146">
        <f>S181*H181</f>
        <v>0</v>
      </c>
      <c r="AR181" s="147" t="s">
        <v>172</v>
      </c>
      <c r="AT181" s="147" t="s">
        <v>167</v>
      </c>
      <c r="AU181" s="147" t="s">
        <v>83</v>
      </c>
      <c r="AY181" s="17" t="s">
        <v>165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81</v>
      </c>
      <c r="BK181" s="148">
        <f>ROUND(I181*H181,2)</f>
        <v>0</v>
      </c>
      <c r="BL181" s="17" t="s">
        <v>172</v>
      </c>
      <c r="BM181" s="147" t="s">
        <v>2536</v>
      </c>
    </row>
    <row r="182" spans="2:65" s="1" customFormat="1" x14ac:dyDescent="0.2">
      <c r="B182" s="32"/>
      <c r="D182" s="149" t="s">
        <v>174</v>
      </c>
      <c r="F182" s="150" t="s">
        <v>1332</v>
      </c>
      <c r="I182" s="151"/>
      <c r="L182" s="32"/>
      <c r="M182" s="152"/>
      <c r="T182" s="56"/>
      <c r="AT182" s="17" t="s">
        <v>174</v>
      </c>
      <c r="AU182" s="17" t="s">
        <v>83</v>
      </c>
    </row>
    <row r="183" spans="2:65" s="1" customFormat="1" ht="33" customHeight="1" x14ac:dyDescent="0.2">
      <c r="B183" s="32"/>
      <c r="C183" s="136" t="s">
        <v>258</v>
      </c>
      <c r="D183" s="136" t="s">
        <v>167</v>
      </c>
      <c r="E183" s="137" t="s">
        <v>1333</v>
      </c>
      <c r="F183" s="138" t="s">
        <v>1334</v>
      </c>
      <c r="G183" s="139" t="s">
        <v>303</v>
      </c>
      <c r="H183" s="140">
        <v>19.600000000000001</v>
      </c>
      <c r="I183" s="141"/>
      <c r="J183" s="142">
        <f>ROUND(I183*H183,2)</f>
        <v>0</v>
      </c>
      <c r="K183" s="138" t="s">
        <v>1254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1.52477</v>
      </c>
      <c r="R183" s="145">
        <f>Q183*H183</f>
        <v>29.885492000000003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2537</v>
      </c>
    </row>
    <row r="184" spans="2:65" s="1" customFormat="1" x14ac:dyDescent="0.2">
      <c r="B184" s="32"/>
      <c r="D184" s="149" t="s">
        <v>174</v>
      </c>
      <c r="F184" s="150" t="s">
        <v>1336</v>
      </c>
      <c r="I184" s="151"/>
      <c r="L184" s="32"/>
      <c r="M184" s="152"/>
      <c r="T184" s="56"/>
      <c r="AT184" s="17" t="s">
        <v>174</v>
      </c>
      <c r="AU184" s="17" t="s">
        <v>83</v>
      </c>
    </row>
    <row r="185" spans="2:65" s="1" customFormat="1" ht="24.2" customHeight="1" x14ac:dyDescent="0.2">
      <c r="B185" s="32"/>
      <c r="C185" s="136" t="s">
        <v>264</v>
      </c>
      <c r="D185" s="136" t="s">
        <v>167</v>
      </c>
      <c r="E185" s="137" t="s">
        <v>1337</v>
      </c>
      <c r="F185" s="138" t="s">
        <v>1338</v>
      </c>
      <c r="G185" s="139" t="s">
        <v>303</v>
      </c>
      <c r="H185" s="140">
        <v>32</v>
      </c>
      <c r="I185" s="141"/>
      <c r="J185" s="142">
        <f>ROUND(I185*H185,2)</f>
        <v>0</v>
      </c>
      <c r="K185" s="138" t="s">
        <v>1254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172</v>
      </c>
      <c r="AT185" s="147" t="s">
        <v>167</v>
      </c>
      <c r="AU185" s="147" t="s">
        <v>83</v>
      </c>
      <c r="AY185" s="17" t="s">
        <v>165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172</v>
      </c>
      <c r="BM185" s="147" t="s">
        <v>2538</v>
      </c>
    </row>
    <row r="186" spans="2:65" s="1" customFormat="1" ht="19.5" x14ac:dyDescent="0.2">
      <c r="B186" s="32"/>
      <c r="D186" s="149" t="s">
        <v>174</v>
      </c>
      <c r="F186" s="150" t="s">
        <v>1340</v>
      </c>
      <c r="I186" s="151"/>
      <c r="L186" s="32"/>
      <c r="M186" s="152"/>
      <c r="T186" s="56"/>
      <c r="AT186" s="17" t="s">
        <v>174</v>
      </c>
      <c r="AU186" s="17" t="s">
        <v>83</v>
      </c>
    </row>
    <row r="187" spans="2:65" s="15" customFormat="1" ht="22.5" x14ac:dyDescent="0.2">
      <c r="B187" s="184"/>
      <c r="D187" s="149" t="s">
        <v>176</v>
      </c>
      <c r="E187" s="185" t="s">
        <v>1</v>
      </c>
      <c r="F187" s="186" t="s">
        <v>1341</v>
      </c>
      <c r="H187" s="185" t="s">
        <v>1</v>
      </c>
      <c r="I187" s="187"/>
      <c r="L187" s="184"/>
      <c r="M187" s="188"/>
      <c r="T187" s="189"/>
      <c r="AT187" s="185" t="s">
        <v>176</v>
      </c>
      <c r="AU187" s="185" t="s">
        <v>83</v>
      </c>
      <c r="AV187" s="15" t="s">
        <v>81</v>
      </c>
      <c r="AW187" s="15" t="s">
        <v>30</v>
      </c>
      <c r="AX187" s="15" t="s">
        <v>73</v>
      </c>
      <c r="AY187" s="185" t="s">
        <v>165</v>
      </c>
    </row>
    <row r="188" spans="2:65" s="12" customFormat="1" x14ac:dyDescent="0.2">
      <c r="B188" s="153"/>
      <c r="D188" s="149" t="s">
        <v>176</v>
      </c>
      <c r="E188" s="154" t="s">
        <v>1</v>
      </c>
      <c r="F188" s="155" t="s">
        <v>2514</v>
      </c>
      <c r="H188" s="156">
        <v>32</v>
      </c>
      <c r="I188" s="157"/>
      <c r="L188" s="153"/>
      <c r="M188" s="158"/>
      <c r="T188" s="159"/>
      <c r="AT188" s="154" t="s">
        <v>176</v>
      </c>
      <c r="AU188" s="154" t="s">
        <v>83</v>
      </c>
      <c r="AV188" s="12" t="s">
        <v>83</v>
      </c>
      <c r="AW188" s="12" t="s">
        <v>30</v>
      </c>
      <c r="AX188" s="12" t="s">
        <v>81</v>
      </c>
      <c r="AY188" s="154" t="s">
        <v>165</v>
      </c>
    </row>
    <row r="189" spans="2:65" s="1" customFormat="1" ht="24.2" customHeight="1" x14ac:dyDescent="0.2">
      <c r="B189" s="32"/>
      <c r="C189" s="167" t="s">
        <v>270</v>
      </c>
      <c r="D189" s="167" t="s">
        <v>205</v>
      </c>
      <c r="E189" s="168" t="s">
        <v>1342</v>
      </c>
      <c r="F189" s="169" t="s">
        <v>1343</v>
      </c>
      <c r="G189" s="170" t="s">
        <v>303</v>
      </c>
      <c r="H189" s="171">
        <v>32</v>
      </c>
      <c r="I189" s="172"/>
      <c r="J189" s="173">
        <f>ROUND(I189*H189,2)</f>
        <v>0</v>
      </c>
      <c r="K189" s="169" t="s">
        <v>1254</v>
      </c>
      <c r="L189" s="174"/>
      <c r="M189" s="175" t="s">
        <v>1</v>
      </c>
      <c r="N189" s="176" t="s">
        <v>38</v>
      </c>
      <c r="P189" s="145">
        <f>O189*H189</f>
        <v>0</v>
      </c>
      <c r="Q189" s="145">
        <v>7.7999999999999999E-4</v>
      </c>
      <c r="R189" s="145">
        <f>Q189*H189</f>
        <v>2.496E-2</v>
      </c>
      <c r="S189" s="145">
        <v>0</v>
      </c>
      <c r="T189" s="146">
        <f>S189*H189</f>
        <v>0</v>
      </c>
      <c r="AR189" s="147" t="s">
        <v>209</v>
      </c>
      <c r="AT189" s="147" t="s">
        <v>205</v>
      </c>
      <c r="AU189" s="147" t="s">
        <v>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2539</v>
      </c>
    </row>
    <row r="190" spans="2:65" s="1" customFormat="1" x14ac:dyDescent="0.2">
      <c r="B190" s="32"/>
      <c r="D190" s="149" t="s">
        <v>174</v>
      </c>
      <c r="F190" s="150" t="s">
        <v>1343</v>
      </c>
      <c r="I190" s="151"/>
      <c r="L190" s="32"/>
      <c r="M190" s="152"/>
      <c r="T190" s="56"/>
      <c r="AT190" s="17" t="s">
        <v>174</v>
      </c>
      <c r="AU190" s="17" t="s">
        <v>83</v>
      </c>
    </row>
    <row r="191" spans="2:65" s="1" customFormat="1" ht="24.2" customHeight="1" x14ac:dyDescent="0.2">
      <c r="B191" s="32"/>
      <c r="C191" s="136" t="s">
        <v>278</v>
      </c>
      <c r="D191" s="136" t="s">
        <v>167</v>
      </c>
      <c r="E191" s="137" t="s">
        <v>1345</v>
      </c>
      <c r="F191" s="138" t="s">
        <v>1346</v>
      </c>
      <c r="G191" s="139" t="s">
        <v>170</v>
      </c>
      <c r="H191" s="140">
        <v>0.80400000000000005</v>
      </c>
      <c r="I191" s="141"/>
      <c r="J191" s="142">
        <f>ROUND(I191*H191,2)</f>
        <v>0</v>
      </c>
      <c r="K191" s="138" t="s">
        <v>1254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2.5505399999999998</v>
      </c>
      <c r="R191" s="145">
        <f>Q191*H191</f>
        <v>2.05063416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2540</v>
      </c>
    </row>
    <row r="192" spans="2:65" s="1" customFormat="1" ht="19.5" x14ac:dyDescent="0.2">
      <c r="B192" s="32"/>
      <c r="D192" s="149" t="s">
        <v>174</v>
      </c>
      <c r="F192" s="150" t="s">
        <v>1348</v>
      </c>
      <c r="I192" s="151"/>
      <c r="L192" s="32"/>
      <c r="M192" s="152"/>
      <c r="T192" s="56"/>
      <c r="AT192" s="17" t="s">
        <v>174</v>
      </c>
      <c r="AU192" s="17" t="s">
        <v>83</v>
      </c>
    </row>
    <row r="193" spans="2:65" s="15" customFormat="1" ht="22.5" x14ac:dyDescent="0.2">
      <c r="B193" s="184"/>
      <c r="D193" s="149" t="s">
        <v>176</v>
      </c>
      <c r="E193" s="185" t="s">
        <v>1</v>
      </c>
      <c r="F193" s="186" t="s">
        <v>1349</v>
      </c>
      <c r="H193" s="185" t="s">
        <v>1</v>
      </c>
      <c r="I193" s="187"/>
      <c r="L193" s="184"/>
      <c r="M193" s="188"/>
      <c r="T193" s="189"/>
      <c r="AT193" s="185" t="s">
        <v>176</v>
      </c>
      <c r="AU193" s="185" t="s">
        <v>83</v>
      </c>
      <c r="AV193" s="15" t="s">
        <v>81</v>
      </c>
      <c r="AW193" s="15" t="s">
        <v>30</v>
      </c>
      <c r="AX193" s="15" t="s">
        <v>73</v>
      </c>
      <c r="AY193" s="185" t="s">
        <v>165</v>
      </c>
    </row>
    <row r="194" spans="2:65" s="12" customFormat="1" x14ac:dyDescent="0.2">
      <c r="B194" s="153"/>
      <c r="D194" s="149" t="s">
        <v>176</v>
      </c>
      <c r="E194" s="154" t="s">
        <v>1</v>
      </c>
      <c r="F194" s="155" t="s">
        <v>1350</v>
      </c>
      <c r="H194" s="156">
        <v>0.80400000000000005</v>
      </c>
      <c r="I194" s="157"/>
      <c r="L194" s="153"/>
      <c r="M194" s="158"/>
      <c r="T194" s="159"/>
      <c r="AT194" s="154" t="s">
        <v>176</v>
      </c>
      <c r="AU194" s="154" t="s">
        <v>83</v>
      </c>
      <c r="AV194" s="12" t="s">
        <v>83</v>
      </c>
      <c r="AW194" s="12" t="s">
        <v>30</v>
      </c>
      <c r="AX194" s="12" t="s">
        <v>81</v>
      </c>
      <c r="AY194" s="154" t="s">
        <v>165</v>
      </c>
    </row>
    <row r="195" spans="2:65" s="1" customFormat="1" ht="24.2" customHeight="1" x14ac:dyDescent="0.2">
      <c r="B195" s="32"/>
      <c r="C195" s="136" t="s">
        <v>284</v>
      </c>
      <c r="D195" s="136" t="s">
        <v>167</v>
      </c>
      <c r="E195" s="137" t="s">
        <v>1351</v>
      </c>
      <c r="F195" s="138" t="s">
        <v>1352</v>
      </c>
      <c r="G195" s="139" t="s">
        <v>170</v>
      </c>
      <c r="H195" s="140">
        <v>0.80400000000000005</v>
      </c>
      <c r="I195" s="141"/>
      <c r="J195" s="142">
        <f>ROUND(I195*H195,2)</f>
        <v>0</v>
      </c>
      <c r="K195" s="138" t="s">
        <v>1254</v>
      </c>
      <c r="L195" s="32"/>
      <c r="M195" s="143" t="s">
        <v>1</v>
      </c>
      <c r="N195" s="144" t="s">
        <v>38</v>
      </c>
      <c r="P195" s="145">
        <f>O195*H195</f>
        <v>0</v>
      </c>
      <c r="Q195" s="145">
        <v>4.8579999999999998E-2</v>
      </c>
      <c r="R195" s="145">
        <f>Q195*H195</f>
        <v>3.9058320000000001E-2</v>
      </c>
      <c r="S195" s="145">
        <v>0</v>
      </c>
      <c r="T195" s="146">
        <f>S195*H195</f>
        <v>0</v>
      </c>
      <c r="AR195" s="147" t="s">
        <v>172</v>
      </c>
      <c r="AT195" s="147" t="s">
        <v>167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2541</v>
      </c>
    </row>
    <row r="196" spans="2:65" s="1" customFormat="1" ht="19.5" x14ac:dyDescent="0.2">
      <c r="B196" s="32"/>
      <c r="D196" s="149" t="s">
        <v>174</v>
      </c>
      <c r="F196" s="150" t="s">
        <v>1354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" customFormat="1" ht="16.5" customHeight="1" x14ac:dyDescent="0.2">
      <c r="B197" s="32"/>
      <c r="C197" s="136" t="s">
        <v>289</v>
      </c>
      <c r="D197" s="136" t="s">
        <v>167</v>
      </c>
      <c r="E197" s="137" t="s">
        <v>1355</v>
      </c>
      <c r="F197" s="138" t="s">
        <v>1356</v>
      </c>
      <c r="G197" s="139" t="s">
        <v>192</v>
      </c>
      <c r="H197" s="140">
        <v>5.14</v>
      </c>
      <c r="I197" s="141"/>
      <c r="J197" s="142">
        <f>ROUND(I197*H197,2)</f>
        <v>0</v>
      </c>
      <c r="K197" s="138" t="s">
        <v>1254</v>
      </c>
      <c r="L197" s="32"/>
      <c r="M197" s="143" t="s">
        <v>1</v>
      </c>
      <c r="N197" s="144" t="s">
        <v>38</v>
      </c>
      <c r="P197" s="145">
        <f>O197*H197</f>
        <v>0</v>
      </c>
      <c r="Q197" s="145">
        <v>1.2999999999999999E-3</v>
      </c>
      <c r="R197" s="145">
        <f>Q197*H197</f>
        <v>6.6819999999999996E-3</v>
      </c>
      <c r="S197" s="145">
        <v>0</v>
      </c>
      <c r="T197" s="146">
        <f>S197*H197</f>
        <v>0</v>
      </c>
      <c r="AR197" s="147" t="s">
        <v>172</v>
      </c>
      <c r="AT197" s="147" t="s">
        <v>167</v>
      </c>
      <c r="AU197" s="147" t="s">
        <v>83</v>
      </c>
      <c r="AY197" s="17" t="s">
        <v>165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81</v>
      </c>
      <c r="BK197" s="148">
        <f>ROUND(I197*H197,2)</f>
        <v>0</v>
      </c>
      <c r="BL197" s="17" t="s">
        <v>172</v>
      </c>
      <c r="BM197" s="147" t="s">
        <v>2542</v>
      </c>
    </row>
    <row r="198" spans="2:65" s="1" customFormat="1" x14ac:dyDescent="0.2">
      <c r="B198" s="32"/>
      <c r="D198" s="149" t="s">
        <v>174</v>
      </c>
      <c r="F198" s="150" t="s">
        <v>1358</v>
      </c>
      <c r="I198" s="151"/>
      <c r="L198" s="32"/>
      <c r="M198" s="152"/>
      <c r="T198" s="56"/>
      <c r="AT198" s="17" t="s">
        <v>174</v>
      </c>
      <c r="AU198" s="17" t="s">
        <v>83</v>
      </c>
    </row>
    <row r="199" spans="2:65" s="12" customFormat="1" x14ac:dyDescent="0.2">
      <c r="B199" s="153"/>
      <c r="D199" s="149" t="s">
        <v>176</v>
      </c>
      <c r="E199" s="154" t="s">
        <v>1</v>
      </c>
      <c r="F199" s="155" t="s">
        <v>1359</v>
      </c>
      <c r="H199" s="156">
        <v>5.14</v>
      </c>
      <c r="I199" s="157"/>
      <c r="L199" s="153"/>
      <c r="M199" s="158"/>
      <c r="T199" s="159"/>
      <c r="AT199" s="154" t="s">
        <v>176</v>
      </c>
      <c r="AU199" s="154" t="s">
        <v>83</v>
      </c>
      <c r="AV199" s="12" t="s">
        <v>83</v>
      </c>
      <c r="AW199" s="12" t="s">
        <v>30</v>
      </c>
      <c r="AX199" s="12" t="s">
        <v>81</v>
      </c>
      <c r="AY199" s="154" t="s">
        <v>165</v>
      </c>
    </row>
    <row r="200" spans="2:65" s="1" customFormat="1" ht="16.5" customHeight="1" x14ac:dyDescent="0.2">
      <c r="B200" s="32"/>
      <c r="C200" s="136" t="s">
        <v>7</v>
      </c>
      <c r="D200" s="136" t="s">
        <v>167</v>
      </c>
      <c r="E200" s="137" t="s">
        <v>1360</v>
      </c>
      <c r="F200" s="138" t="s">
        <v>1361</v>
      </c>
      <c r="G200" s="139" t="s">
        <v>192</v>
      </c>
      <c r="H200" s="140">
        <v>5.14</v>
      </c>
      <c r="I200" s="141"/>
      <c r="J200" s="142">
        <f>ROUND(I200*H200,2)</f>
        <v>0</v>
      </c>
      <c r="K200" s="138" t="s">
        <v>1254</v>
      </c>
      <c r="L200" s="32"/>
      <c r="M200" s="143" t="s">
        <v>1</v>
      </c>
      <c r="N200" s="144" t="s">
        <v>38</v>
      </c>
      <c r="P200" s="145">
        <f>O200*H200</f>
        <v>0</v>
      </c>
      <c r="Q200" s="145">
        <v>4.0000000000000003E-5</v>
      </c>
      <c r="R200" s="145">
        <f>Q200*H200</f>
        <v>2.0560000000000001E-4</v>
      </c>
      <c r="S200" s="145">
        <v>0</v>
      </c>
      <c r="T200" s="146">
        <f>S200*H200</f>
        <v>0</v>
      </c>
      <c r="AR200" s="147" t="s">
        <v>172</v>
      </c>
      <c r="AT200" s="147" t="s">
        <v>167</v>
      </c>
      <c r="AU200" s="147" t="s">
        <v>83</v>
      </c>
      <c r="AY200" s="17" t="s">
        <v>165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81</v>
      </c>
      <c r="BK200" s="148">
        <f>ROUND(I200*H200,2)</f>
        <v>0</v>
      </c>
      <c r="BL200" s="17" t="s">
        <v>172</v>
      </c>
      <c r="BM200" s="147" t="s">
        <v>2543</v>
      </c>
    </row>
    <row r="201" spans="2:65" s="1" customFormat="1" ht="19.5" x14ac:dyDescent="0.2">
      <c r="B201" s="32"/>
      <c r="D201" s="149" t="s">
        <v>174</v>
      </c>
      <c r="F201" s="150" t="s">
        <v>1363</v>
      </c>
      <c r="I201" s="151"/>
      <c r="L201" s="32"/>
      <c r="M201" s="152"/>
      <c r="T201" s="56"/>
      <c r="AT201" s="17" t="s">
        <v>174</v>
      </c>
      <c r="AU201" s="17" t="s">
        <v>83</v>
      </c>
    </row>
    <row r="202" spans="2:65" s="1" customFormat="1" ht="24.2" customHeight="1" x14ac:dyDescent="0.2">
      <c r="B202" s="32"/>
      <c r="C202" s="136" t="s">
        <v>305</v>
      </c>
      <c r="D202" s="136" t="s">
        <v>167</v>
      </c>
      <c r="E202" s="137" t="s">
        <v>1895</v>
      </c>
      <c r="F202" s="138" t="s">
        <v>1896</v>
      </c>
      <c r="G202" s="139" t="s">
        <v>170</v>
      </c>
      <c r="H202" s="140">
        <v>3.2</v>
      </c>
      <c r="I202" s="141"/>
      <c r="J202" s="142">
        <f>ROUND(I202*H202,2)</f>
        <v>0</v>
      </c>
      <c r="K202" s="138" t="s">
        <v>1254</v>
      </c>
      <c r="L202" s="32"/>
      <c r="M202" s="143" t="s">
        <v>1</v>
      </c>
      <c r="N202" s="144" t="s">
        <v>38</v>
      </c>
      <c r="P202" s="145">
        <f>O202*H202</f>
        <v>0</v>
      </c>
      <c r="Q202" s="145">
        <v>2.5505399999999998</v>
      </c>
      <c r="R202" s="145">
        <f>Q202*H202</f>
        <v>8.1617280000000001</v>
      </c>
      <c r="S202" s="145">
        <v>0</v>
      </c>
      <c r="T202" s="146">
        <f>S202*H202</f>
        <v>0</v>
      </c>
      <c r="AR202" s="147" t="s">
        <v>172</v>
      </c>
      <c r="AT202" s="147" t="s">
        <v>167</v>
      </c>
      <c r="AU202" s="147" t="s">
        <v>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2544</v>
      </c>
    </row>
    <row r="203" spans="2:65" s="1" customFormat="1" ht="19.5" x14ac:dyDescent="0.2">
      <c r="B203" s="32"/>
      <c r="D203" s="149" t="s">
        <v>174</v>
      </c>
      <c r="F203" s="150" t="s">
        <v>1898</v>
      </c>
      <c r="I203" s="151"/>
      <c r="L203" s="32"/>
      <c r="M203" s="152"/>
      <c r="T203" s="56"/>
      <c r="AT203" s="17" t="s">
        <v>174</v>
      </c>
      <c r="AU203" s="17" t="s">
        <v>83</v>
      </c>
    </row>
    <row r="204" spans="2:65" s="15" customFormat="1" x14ac:dyDescent="0.2">
      <c r="B204" s="184"/>
      <c r="D204" s="149" t="s">
        <v>176</v>
      </c>
      <c r="E204" s="185" t="s">
        <v>1</v>
      </c>
      <c r="F204" s="186" t="s">
        <v>1368</v>
      </c>
      <c r="H204" s="185" t="s">
        <v>1</v>
      </c>
      <c r="I204" s="187"/>
      <c r="L204" s="184"/>
      <c r="M204" s="188"/>
      <c r="T204" s="189"/>
      <c r="AT204" s="185" t="s">
        <v>176</v>
      </c>
      <c r="AU204" s="185" t="s">
        <v>83</v>
      </c>
      <c r="AV204" s="15" t="s">
        <v>81</v>
      </c>
      <c r="AW204" s="15" t="s">
        <v>30</v>
      </c>
      <c r="AX204" s="15" t="s">
        <v>73</v>
      </c>
      <c r="AY204" s="185" t="s">
        <v>165</v>
      </c>
    </row>
    <row r="205" spans="2:65" s="12" customFormat="1" x14ac:dyDescent="0.2">
      <c r="B205" s="153"/>
      <c r="D205" s="149" t="s">
        <v>176</v>
      </c>
      <c r="E205" s="154" t="s">
        <v>1</v>
      </c>
      <c r="F205" s="155" t="s">
        <v>1899</v>
      </c>
      <c r="H205" s="156">
        <v>3.2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165</v>
      </c>
    </row>
    <row r="206" spans="2:65" s="1" customFormat="1" ht="33" customHeight="1" x14ac:dyDescent="0.2">
      <c r="B206" s="32"/>
      <c r="C206" s="136" t="s">
        <v>309</v>
      </c>
      <c r="D206" s="136" t="s">
        <v>167</v>
      </c>
      <c r="E206" s="137" t="s">
        <v>1900</v>
      </c>
      <c r="F206" s="138" t="s">
        <v>1901</v>
      </c>
      <c r="G206" s="139" t="s">
        <v>170</v>
      </c>
      <c r="H206" s="140">
        <v>3.2</v>
      </c>
      <c r="I206" s="141"/>
      <c r="J206" s="142">
        <f>ROUND(I206*H206,2)</f>
        <v>0</v>
      </c>
      <c r="K206" s="138" t="s">
        <v>1254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4.8579999999999998E-2</v>
      </c>
      <c r="R206" s="145">
        <f>Q206*H206</f>
        <v>0.15545600000000001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2545</v>
      </c>
    </row>
    <row r="207" spans="2:65" s="1" customFormat="1" ht="19.5" x14ac:dyDescent="0.2">
      <c r="B207" s="32"/>
      <c r="D207" s="149" t="s">
        <v>174</v>
      </c>
      <c r="F207" s="150" t="s">
        <v>1903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" customFormat="1" ht="16.5" customHeight="1" x14ac:dyDescent="0.2">
      <c r="B208" s="32"/>
      <c r="C208" s="136" t="s">
        <v>314</v>
      </c>
      <c r="D208" s="136" t="s">
        <v>167</v>
      </c>
      <c r="E208" s="137" t="s">
        <v>1373</v>
      </c>
      <c r="F208" s="138" t="s">
        <v>1374</v>
      </c>
      <c r="G208" s="139" t="s">
        <v>192</v>
      </c>
      <c r="H208" s="140">
        <v>7.56</v>
      </c>
      <c r="I208" s="141"/>
      <c r="J208" s="142">
        <f>ROUND(I208*H208,2)</f>
        <v>0</v>
      </c>
      <c r="K208" s="138" t="s">
        <v>1254</v>
      </c>
      <c r="L208" s="32"/>
      <c r="M208" s="143" t="s">
        <v>1</v>
      </c>
      <c r="N208" s="144" t="s">
        <v>38</v>
      </c>
      <c r="P208" s="145">
        <f>O208*H208</f>
        <v>0</v>
      </c>
      <c r="Q208" s="145">
        <v>1.2999999999999999E-3</v>
      </c>
      <c r="R208" s="145">
        <f>Q208*H208</f>
        <v>9.8279999999999982E-3</v>
      </c>
      <c r="S208" s="145">
        <v>0</v>
      </c>
      <c r="T208" s="146">
        <f>S208*H208</f>
        <v>0</v>
      </c>
      <c r="AR208" s="147" t="s">
        <v>172</v>
      </c>
      <c r="AT208" s="147" t="s">
        <v>167</v>
      </c>
      <c r="AU208" s="147" t="s">
        <v>83</v>
      </c>
      <c r="AY208" s="17" t="s">
        <v>165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81</v>
      </c>
      <c r="BK208" s="148">
        <f>ROUND(I208*H208,2)</f>
        <v>0</v>
      </c>
      <c r="BL208" s="17" t="s">
        <v>172</v>
      </c>
      <c r="BM208" s="147" t="s">
        <v>2546</v>
      </c>
    </row>
    <row r="209" spans="2:65" s="1" customFormat="1" x14ac:dyDescent="0.2">
      <c r="B209" s="32"/>
      <c r="D209" s="149" t="s">
        <v>174</v>
      </c>
      <c r="F209" s="150" t="s">
        <v>1376</v>
      </c>
      <c r="I209" s="151"/>
      <c r="L209" s="32"/>
      <c r="M209" s="152"/>
      <c r="T209" s="56"/>
      <c r="AT209" s="17" t="s">
        <v>174</v>
      </c>
      <c r="AU209" s="17" t="s">
        <v>83</v>
      </c>
    </row>
    <row r="210" spans="2:65" s="12" customFormat="1" x14ac:dyDescent="0.2">
      <c r="B210" s="153"/>
      <c r="D210" s="149" t="s">
        <v>176</v>
      </c>
      <c r="E210" s="154" t="s">
        <v>1</v>
      </c>
      <c r="F210" s="155" t="s">
        <v>2547</v>
      </c>
      <c r="H210" s="156">
        <v>7.56</v>
      </c>
      <c r="I210" s="157"/>
      <c r="L210" s="153"/>
      <c r="M210" s="158"/>
      <c r="T210" s="159"/>
      <c r="AT210" s="154" t="s">
        <v>176</v>
      </c>
      <c r="AU210" s="154" t="s">
        <v>83</v>
      </c>
      <c r="AV210" s="12" t="s">
        <v>83</v>
      </c>
      <c r="AW210" s="12" t="s">
        <v>30</v>
      </c>
      <c r="AX210" s="12" t="s">
        <v>81</v>
      </c>
      <c r="AY210" s="154" t="s">
        <v>165</v>
      </c>
    </row>
    <row r="211" spans="2:65" s="1" customFormat="1" ht="16.5" customHeight="1" x14ac:dyDescent="0.2">
      <c r="B211" s="32"/>
      <c r="C211" s="136" t="s">
        <v>323</v>
      </c>
      <c r="D211" s="136" t="s">
        <v>167</v>
      </c>
      <c r="E211" s="137" t="s">
        <v>1378</v>
      </c>
      <c r="F211" s="138" t="s">
        <v>1379</v>
      </c>
      <c r="G211" s="139" t="s">
        <v>192</v>
      </c>
      <c r="H211" s="140">
        <v>7.56</v>
      </c>
      <c r="I211" s="141"/>
      <c r="J211" s="142">
        <f>ROUND(I211*H211,2)</f>
        <v>0</v>
      </c>
      <c r="K211" s="138" t="s">
        <v>1254</v>
      </c>
      <c r="L211" s="32"/>
      <c r="M211" s="143" t="s">
        <v>1</v>
      </c>
      <c r="N211" s="144" t="s">
        <v>38</v>
      </c>
      <c r="P211" s="145">
        <f>O211*H211</f>
        <v>0</v>
      </c>
      <c r="Q211" s="145">
        <v>4.0000000000000003E-5</v>
      </c>
      <c r="R211" s="145">
        <f>Q211*H211</f>
        <v>3.0240000000000003E-4</v>
      </c>
      <c r="S211" s="145">
        <v>0</v>
      </c>
      <c r="T211" s="146">
        <f>S211*H211</f>
        <v>0</v>
      </c>
      <c r="AR211" s="147" t="s">
        <v>172</v>
      </c>
      <c r="AT211" s="147" t="s">
        <v>167</v>
      </c>
      <c r="AU211" s="147" t="s">
        <v>83</v>
      </c>
      <c r="AY211" s="17" t="s">
        <v>165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81</v>
      </c>
      <c r="BK211" s="148">
        <f>ROUND(I211*H211,2)</f>
        <v>0</v>
      </c>
      <c r="BL211" s="17" t="s">
        <v>172</v>
      </c>
      <c r="BM211" s="147" t="s">
        <v>2548</v>
      </c>
    </row>
    <row r="212" spans="2:65" s="1" customFormat="1" x14ac:dyDescent="0.2">
      <c r="B212" s="32"/>
      <c r="D212" s="149" t="s">
        <v>174</v>
      </c>
      <c r="F212" s="150" t="s">
        <v>1381</v>
      </c>
      <c r="I212" s="151"/>
      <c r="L212" s="32"/>
      <c r="M212" s="152"/>
      <c r="T212" s="56"/>
      <c r="AT212" s="17" t="s">
        <v>174</v>
      </c>
      <c r="AU212" s="17" t="s">
        <v>83</v>
      </c>
    </row>
    <row r="213" spans="2:65" s="1" customFormat="1" ht="24.2" customHeight="1" x14ac:dyDescent="0.2">
      <c r="B213" s="32"/>
      <c r="C213" s="136" t="s">
        <v>328</v>
      </c>
      <c r="D213" s="136" t="s">
        <v>167</v>
      </c>
      <c r="E213" s="137" t="s">
        <v>1907</v>
      </c>
      <c r="F213" s="138" t="s">
        <v>1908</v>
      </c>
      <c r="G213" s="139" t="s">
        <v>238</v>
      </c>
      <c r="H213" s="140">
        <v>0.48</v>
      </c>
      <c r="I213" s="141"/>
      <c r="J213" s="142">
        <f>ROUND(I213*H213,2)</f>
        <v>0</v>
      </c>
      <c r="K213" s="138" t="s">
        <v>1254</v>
      </c>
      <c r="L213" s="32"/>
      <c r="M213" s="143" t="s">
        <v>1</v>
      </c>
      <c r="N213" s="144" t="s">
        <v>38</v>
      </c>
      <c r="P213" s="145">
        <f>O213*H213</f>
        <v>0</v>
      </c>
      <c r="Q213" s="145">
        <v>1.0383</v>
      </c>
      <c r="R213" s="145">
        <f>Q213*H213</f>
        <v>0.49838399999999999</v>
      </c>
      <c r="S213" s="145">
        <v>0</v>
      </c>
      <c r="T213" s="146">
        <f>S213*H213</f>
        <v>0</v>
      </c>
      <c r="AR213" s="147" t="s">
        <v>172</v>
      </c>
      <c r="AT213" s="147" t="s">
        <v>167</v>
      </c>
      <c r="AU213" s="147" t="s">
        <v>83</v>
      </c>
      <c r="AY213" s="17" t="s">
        <v>165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81</v>
      </c>
      <c r="BK213" s="148">
        <f>ROUND(I213*H213,2)</f>
        <v>0</v>
      </c>
      <c r="BL213" s="17" t="s">
        <v>172</v>
      </c>
      <c r="BM213" s="147" t="s">
        <v>2549</v>
      </c>
    </row>
    <row r="214" spans="2:65" s="1" customFormat="1" ht="19.5" x14ac:dyDescent="0.2">
      <c r="B214" s="32"/>
      <c r="D214" s="149" t="s">
        <v>174</v>
      </c>
      <c r="F214" s="150" t="s">
        <v>1910</v>
      </c>
      <c r="I214" s="151"/>
      <c r="L214" s="32"/>
      <c r="M214" s="152"/>
      <c r="T214" s="56"/>
      <c r="AT214" s="17" t="s">
        <v>174</v>
      </c>
      <c r="AU214" s="17" t="s">
        <v>83</v>
      </c>
    </row>
    <row r="215" spans="2:65" s="12" customFormat="1" x14ac:dyDescent="0.2">
      <c r="B215" s="153"/>
      <c r="D215" s="149" t="s">
        <v>176</v>
      </c>
      <c r="E215" s="154" t="s">
        <v>1</v>
      </c>
      <c r="F215" s="155" t="s">
        <v>1911</v>
      </c>
      <c r="H215" s="156">
        <v>0.48</v>
      </c>
      <c r="I215" s="157"/>
      <c r="L215" s="153"/>
      <c r="M215" s="158"/>
      <c r="T215" s="159"/>
      <c r="AT215" s="154" t="s">
        <v>176</v>
      </c>
      <c r="AU215" s="154" t="s">
        <v>83</v>
      </c>
      <c r="AV215" s="12" t="s">
        <v>83</v>
      </c>
      <c r="AW215" s="12" t="s">
        <v>30</v>
      </c>
      <c r="AX215" s="12" t="s">
        <v>81</v>
      </c>
      <c r="AY215" s="154" t="s">
        <v>165</v>
      </c>
    </row>
    <row r="216" spans="2:65" s="11" customFormat="1" ht="22.9" customHeight="1" x14ac:dyDescent="0.2">
      <c r="B216" s="124"/>
      <c r="D216" s="125" t="s">
        <v>72</v>
      </c>
      <c r="E216" s="134" t="s">
        <v>183</v>
      </c>
      <c r="F216" s="134" t="s">
        <v>1382</v>
      </c>
      <c r="I216" s="127"/>
      <c r="J216" s="135">
        <f>BK216</f>
        <v>0</v>
      </c>
      <c r="L216" s="124"/>
      <c r="M216" s="129"/>
      <c r="P216" s="130">
        <f>SUM(P217:P238)</f>
        <v>0</v>
      </c>
      <c r="R216" s="130">
        <f>SUM(R217:R238)</f>
        <v>22.592453249999995</v>
      </c>
      <c r="T216" s="131">
        <f>SUM(T217:T238)</f>
        <v>0</v>
      </c>
      <c r="AR216" s="125" t="s">
        <v>81</v>
      </c>
      <c r="AT216" s="132" t="s">
        <v>72</v>
      </c>
      <c r="AU216" s="132" t="s">
        <v>81</v>
      </c>
      <c r="AY216" s="125" t="s">
        <v>165</v>
      </c>
      <c r="BK216" s="133">
        <f>SUM(BK217:BK238)</f>
        <v>0</v>
      </c>
    </row>
    <row r="217" spans="2:65" s="1" customFormat="1" ht="24.2" customHeight="1" x14ac:dyDescent="0.2">
      <c r="B217" s="32"/>
      <c r="C217" s="136" t="s">
        <v>342</v>
      </c>
      <c r="D217" s="136" t="s">
        <v>167</v>
      </c>
      <c r="E217" s="137" t="s">
        <v>1383</v>
      </c>
      <c r="F217" s="138" t="s">
        <v>1384</v>
      </c>
      <c r="G217" s="139" t="s">
        <v>170</v>
      </c>
      <c r="H217" s="140">
        <v>0.77</v>
      </c>
      <c r="I217" s="141"/>
      <c r="J217" s="142">
        <f>ROUND(I217*H217,2)</f>
        <v>0</v>
      </c>
      <c r="K217" s="138" t="s">
        <v>1254</v>
      </c>
      <c r="L217" s="32"/>
      <c r="M217" s="143" t="s">
        <v>1</v>
      </c>
      <c r="N217" s="144" t="s">
        <v>38</v>
      </c>
      <c r="P217" s="145">
        <f>O217*H217</f>
        <v>0</v>
      </c>
      <c r="Q217" s="145">
        <v>3.6889999999999999E-2</v>
      </c>
      <c r="R217" s="145">
        <f>Q217*H217</f>
        <v>2.8405300000000001E-2</v>
      </c>
      <c r="S217" s="145">
        <v>0</v>
      </c>
      <c r="T217" s="146">
        <f>S217*H217</f>
        <v>0</v>
      </c>
      <c r="AR217" s="147" t="s">
        <v>172</v>
      </c>
      <c r="AT217" s="147" t="s">
        <v>167</v>
      </c>
      <c r="AU217" s="147" t="s">
        <v>83</v>
      </c>
      <c r="AY217" s="17" t="s">
        <v>165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81</v>
      </c>
      <c r="BK217" s="148">
        <f>ROUND(I217*H217,2)</f>
        <v>0</v>
      </c>
      <c r="BL217" s="17" t="s">
        <v>172</v>
      </c>
      <c r="BM217" s="147" t="s">
        <v>2550</v>
      </c>
    </row>
    <row r="218" spans="2:65" s="1" customFormat="1" x14ac:dyDescent="0.2">
      <c r="B218" s="32"/>
      <c r="D218" s="149" t="s">
        <v>174</v>
      </c>
      <c r="F218" s="150" t="s">
        <v>1384</v>
      </c>
      <c r="I218" s="151"/>
      <c r="L218" s="32"/>
      <c r="M218" s="152"/>
      <c r="T218" s="56"/>
      <c r="AT218" s="17" t="s">
        <v>174</v>
      </c>
      <c r="AU218" s="17" t="s">
        <v>83</v>
      </c>
    </row>
    <row r="219" spans="2:65" s="15" customFormat="1" ht="22.5" x14ac:dyDescent="0.2">
      <c r="B219" s="184"/>
      <c r="D219" s="149" t="s">
        <v>176</v>
      </c>
      <c r="E219" s="185" t="s">
        <v>1</v>
      </c>
      <c r="F219" s="186" t="s">
        <v>1386</v>
      </c>
      <c r="H219" s="185" t="s">
        <v>1</v>
      </c>
      <c r="I219" s="187"/>
      <c r="L219" s="184"/>
      <c r="M219" s="188"/>
      <c r="T219" s="189"/>
      <c r="AT219" s="185" t="s">
        <v>176</v>
      </c>
      <c r="AU219" s="185" t="s">
        <v>83</v>
      </c>
      <c r="AV219" s="15" t="s">
        <v>81</v>
      </c>
      <c r="AW219" s="15" t="s">
        <v>30</v>
      </c>
      <c r="AX219" s="15" t="s">
        <v>73</v>
      </c>
      <c r="AY219" s="185" t="s">
        <v>165</v>
      </c>
    </row>
    <row r="220" spans="2:65" s="12" customFormat="1" x14ac:dyDescent="0.2">
      <c r="B220" s="153"/>
      <c r="D220" s="149" t="s">
        <v>176</v>
      </c>
      <c r="E220" s="154" t="s">
        <v>1</v>
      </c>
      <c r="F220" s="155" t="s">
        <v>2551</v>
      </c>
      <c r="H220" s="156">
        <v>0.77</v>
      </c>
      <c r="I220" s="157"/>
      <c r="L220" s="153"/>
      <c r="M220" s="158"/>
      <c r="T220" s="159"/>
      <c r="AT220" s="154" t="s">
        <v>176</v>
      </c>
      <c r="AU220" s="154" t="s">
        <v>83</v>
      </c>
      <c r="AV220" s="12" t="s">
        <v>83</v>
      </c>
      <c r="AW220" s="12" t="s">
        <v>30</v>
      </c>
      <c r="AX220" s="12" t="s">
        <v>81</v>
      </c>
      <c r="AY220" s="154" t="s">
        <v>165</v>
      </c>
    </row>
    <row r="221" spans="2:65" s="1" customFormat="1" ht="16.5" customHeight="1" x14ac:dyDescent="0.2">
      <c r="B221" s="32"/>
      <c r="C221" s="136" t="s">
        <v>348</v>
      </c>
      <c r="D221" s="136" t="s">
        <v>167</v>
      </c>
      <c r="E221" s="137" t="s">
        <v>1388</v>
      </c>
      <c r="F221" s="138" t="s">
        <v>1389</v>
      </c>
      <c r="G221" s="139" t="s">
        <v>170</v>
      </c>
      <c r="H221" s="140">
        <v>7.7</v>
      </c>
      <c r="I221" s="141"/>
      <c r="J221" s="142">
        <f>ROUND(I221*H221,2)</f>
        <v>0</v>
      </c>
      <c r="K221" s="138" t="s">
        <v>1254</v>
      </c>
      <c r="L221" s="32"/>
      <c r="M221" s="143" t="s">
        <v>1</v>
      </c>
      <c r="N221" s="144" t="s">
        <v>38</v>
      </c>
      <c r="P221" s="145">
        <f>O221*H221</f>
        <v>0</v>
      </c>
      <c r="Q221" s="145">
        <v>2.5021499999999999</v>
      </c>
      <c r="R221" s="145">
        <f>Q221*H221</f>
        <v>19.266555</v>
      </c>
      <c r="S221" s="145">
        <v>0</v>
      </c>
      <c r="T221" s="146">
        <f>S221*H221</f>
        <v>0</v>
      </c>
      <c r="AR221" s="147" t="s">
        <v>172</v>
      </c>
      <c r="AT221" s="147" t="s">
        <v>167</v>
      </c>
      <c r="AU221" s="147" t="s">
        <v>83</v>
      </c>
      <c r="AY221" s="17" t="s">
        <v>165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81</v>
      </c>
      <c r="BK221" s="148">
        <f>ROUND(I221*H221,2)</f>
        <v>0</v>
      </c>
      <c r="BL221" s="17" t="s">
        <v>172</v>
      </c>
      <c r="BM221" s="147" t="s">
        <v>2552</v>
      </c>
    </row>
    <row r="222" spans="2:65" s="1" customFormat="1" x14ac:dyDescent="0.2">
      <c r="B222" s="32"/>
      <c r="D222" s="149" t="s">
        <v>174</v>
      </c>
      <c r="F222" s="150" t="s">
        <v>1391</v>
      </c>
      <c r="I222" s="151"/>
      <c r="L222" s="32"/>
      <c r="M222" s="152"/>
      <c r="T222" s="56"/>
      <c r="AT222" s="17" t="s">
        <v>174</v>
      </c>
      <c r="AU222" s="17" t="s">
        <v>83</v>
      </c>
    </row>
    <row r="223" spans="2:65" s="15" customFormat="1" x14ac:dyDescent="0.2">
      <c r="B223" s="184"/>
      <c r="D223" s="149" t="s">
        <v>176</v>
      </c>
      <c r="E223" s="185" t="s">
        <v>1</v>
      </c>
      <c r="F223" s="186" t="s">
        <v>1927</v>
      </c>
      <c r="H223" s="185" t="s">
        <v>1</v>
      </c>
      <c r="I223" s="187"/>
      <c r="L223" s="184"/>
      <c r="M223" s="188"/>
      <c r="T223" s="189"/>
      <c r="AT223" s="185" t="s">
        <v>176</v>
      </c>
      <c r="AU223" s="185" t="s">
        <v>83</v>
      </c>
      <c r="AV223" s="15" t="s">
        <v>81</v>
      </c>
      <c r="AW223" s="15" t="s">
        <v>30</v>
      </c>
      <c r="AX223" s="15" t="s">
        <v>73</v>
      </c>
      <c r="AY223" s="185" t="s">
        <v>165</v>
      </c>
    </row>
    <row r="224" spans="2:65" s="12" customFormat="1" x14ac:dyDescent="0.2">
      <c r="B224" s="153"/>
      <c r="D224" s="149" t="s">
        <v>176</v>
      </c>
      <c r="E224" s="154" t="s">
        <v>1</v>
      </c>
      <c r="F224" s="155" t="s">
        <v>2553</v>
      </c>
      <c r="H224" s="156">
        <v>7.7</v>
      </c>
      <c r="I224" s="157"/>
      <c r="L224" s="153"/>
      <c r="M224" s="158"/>
      <c r="T224" s="159"/>
      <c r="AT224" s="154" t="s">
        <v>176</v>
      </c>
      <c r="AU224" s="154" t="s">
        <v>83</v>
      </c>
      <c r="AV224" s="12" t="s">
        <v>83</v>
      </c>
      <c r="AW224" s="12" t="s">
        <v>30</v>
      </c>
      <c r="AX224" s="12" t="s">
        <v>81</v>
      </c>
      <c r="AY224" s="154" t="s">
        <v>165</v>
      </c>
    </row>
    <row r="225" spans="2:65" s="1" customFormat="1" ht="24.2" customHeight="1" x14ac:dyDescent="0.2">
      <c r="B225" s="32"/>
      <c r="C225" s="136" t="s">
        <v>361</v>
      </c>
      <c r="D225" s="136" t="s">
        <v>167</v>
      </c>
      <c r="E225" s="137" t="s">
        <v>1394</v>
      </c>
      <c r="F225" s="138" t="s">
        <v>1395</v>
      </c>
      <c r="G225" s="139" t="s">
        <v>170</v>
      </c>
      <c r="H225" s="140">
        <v>7.7</v>
      </c>
      <c r="I225" s="141"/>
      <c r="J225" s="142">
        <f>ROUND(I225*H225,2)</f>
        <v>0</v>
      </c>
      <c r="K225" s="138" t="s">
        <v>1254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4.8579999999999998E-2</v>
      </c>
      <c r="R225" s="145">
        <f>Q225*H225</f>
        <v>0.37406600000000001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2554</v>
      </c>
    </row>
    <row r="226" spans="2:65" s="1" customFormat="1" ht="19.5" x14ac:dyDescent="0.2">
      <c r="B226" s="32"/>
      <c r="D226" s="149" t="s">
        <v>174</v>
      </c>
      <c r="F226" s="150" t="s">
        <v>1397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" customFormat="1" ht="16.5" customHeight="1" x14ac:dyDescent="0.2">
      <c r="B227" s="32"/>
      <c r="C227" s="136" t="s">
        <v>367</v>
      </c>
      <c r="D227" s="136" t="s">
        <v>167</v>
      </c>
      <c r="E227" s="137" t="s">
        <v>1398</v>
      </c>
      <c r="F227" s="138" t="s">
        <v>1399</v>
      </c>
      <c r="G227" s="139" t="s">
        <v>192</v>
      </c>
      <c r="H227" s="140">
        <v>41.414999999999999</v>
      </c>
      <c r="I227" s="141"/>
      <c r="J227" s="142">
        <f>ROUND(I227*H227,2)</f>
        <v>0</v>
      </c>
      <c r="K227" s="138" t="s">
        <v>1254</v>
      </c>
      <c r="L227" s="32"/>
      <c r="M227" s="143" t="s">
        <v>1</v>
      </c>
      <c r="N227" s="144" t="s">
        <v>38</v>
      </c>
      <c r="P227" s="145">
        <f>O227*H227</f>
        <v>0</v>
      </c>
      <c r="Q227" s="145">
        <v>4.1259999999999998E-2</v>
      </c>
      <c r="R227" s="145">
        <f>Q227*H227</f>
        <v>1.7087828999999999</v>
      </c>
      <c r="S227" s="145">
        <v>0</v>
      </c>
      <c r="T227" s="146">
        <f>S227*H227</f>
        <v>0</v>
      </c>
      <c r="AR227" s="147" t="s">
        <v>172</v>
      </c>
      <c r="AT227" s="147" t="s">
        <v>167</v>
      </c>
      <c r="AU227" s="147" t="s">
        <v>83</v>
      </c>
      <c r="AY227" s="17" t="s">
        <v>165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81</v>
      </c>
      <c r="BK227" s="148">
        <f>ROUND(I227*H227,2)</f>
        <v>0</v>
      </c>
      <c r="BL227" s="17" t="s">
        <v>172</v>
      </c>
      <c r="BM227" s="147" t="s">
        <v>2555</v>
      </c>
    </row>
    <row r="228" spans="2:65" s="1" customFormat="1" x14ac:dyDescent="0.2">
      <c r="B228" s="32"/>
      <c r="D228" s="149" t="s">
        <v>174</v>
      </c>
      <c r="F228" s="150" t="s">
        <v>1401</v>
      </c>
      <c r="I228" s="151"/>
      <c r="L228" s="32"/>
      <c r="M228" s="152"/>
      <c r="T228" s="56"/>
      <c r="AT228" s="17" t="s">
        <v>174</v>
      </c>
      <c r="AU228" s="17" t="s">
        <v>83</v>
      </c>
    </row>
    <row r="229" spans="2:65" s="12" customFormat="1" ht="22.5" x14ac:dyDescent="0.2">
      <c r="B229" s="153"/>
      <c r="D229" s="149" t="s">
        <v>176</v>
      </c>
      <c r="E229" s="154" t="s">
        <v>1</v>
      </c>
      <c r="F229" s="155" t="s">
        <v>2556</v>
      </c>
      <c r="H229" s="156">
        <v>41.414999999999999</v>
      </c>
      <c r="I229" s="157"/>
      <c r="L229" s="153"/>
      <c r="M229" s="158"/>
      <c r="T229" s="159"/>
      <c r="AT229" s="154" t="s">
        <v>176</v>
      </c>
      <c r="AU229" s="154" t="s">
        <v>83</v>
      </c>
      <c r="AV229" s="12" t="s">
        <v>83</v>
      </c>
      <c r="AW229" s="12" t="s">
        <v>30</v>
      </c>
      <c r="AX229" s="12" t="s">
        <v>81</v>
      </c>
      <c r="AY229" s="154" t="s">
        <v>165</v>
      </c>
    </row>
    <row r="230" spans="2:65" s="1" customFormat="1" ht="16.5" customHeight="1" x14ac:dyDescent="0.2">
      <c r="B230" s="32"/>
      <c r="C230" s="136" t="s">
        <v>377</v>
      </c>
      <c r="D230" s="136" t="s">
        <v>167</v>
      </c>
      <c r="E230" s="137" t="s">
        <v>1403</v>
      </c>
      <c r="F230" s="138" t="s">
        <v>1404</v>
      </c>
      <c r="G230" s="139" t="s">
        <v>192</v>
      </c>
      <c r="H230" s="140">
        <v>41.414999999999999</v>
      </c>
      <c r="I230" s="141"/>
      <c r="J230" s="142">
        <f>ROUND(I230*H230,2)</f>
        <v>0</v>
      </c>
      <c r="K230" s="138" t="s">
        <v>1254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2.0000000000000002E-5</v>
      </c>
      <c r="R230" s="145">
        <f>Q230*H230</f>
        <v>8.2830000000000002E-4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2557</v>
      </c>
    </row>
    <row r="231" spans="2:65" s="1" customFormat="1" x14ac:dyDescent="0.2">
      <c r="B231" s="32"/>
      <c r="D231" s="149" t="s">
        <v>174</v>
      </c>
      <c r="F231" s="150" t="s">
        <v>1406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" customFormat="1" ht="16.5" customHeight="1" x14ac:dyDescent="0.2">
      <c r="B232" s="32"/>
      <c r="C232" s="136" t="s">
        <v>382</v>
      </c>
      <c r="D232" s="136" t="s">
        <v>167</v>
      </c>
      <c r="E232" s="137" t="s">
        <v>1407</v>
      </c>
      <c r="F232" s="138" t="s">
        <v>1408</v>
      </c>
      <c r="G232" s="139" t="s">
        <v>238</v>
      </c>
      <c r="H232" s="140">
        <v>1.155</v>
      </c>
      <c r="I232" s="141"/>
      <c r="J232" s="142">
        <f>ROUND(I232*H232,2)</f>
        <v>0</v>
      </c>
      <c r="K232" s="138" t="s">
        <v>1254</v>
      </c>
      <c r="L232" s="32"/>
      <c r="M232" s="143" t="s">
        <v>1</v>
      </c>
      <c r="N232" s="144" t="s">
        <v>38</v>
      </c>
      <c r="P232" s="145">
        <f>O232*H232</f>
        <v>0</v>
      </c>
      <c r="Q232" s="145">
        <v>1.04877</v>
      </c>
      <c r="R232" s="145">
        <f>Q232*H232</f>
        <v>1.21132935</v>
      </c>
      <c r="S232" s="145">
        <v>0</v>
      </c>
      <c r="T232" s="146">
        <f>S232*H232</f>
        <v>0</v>
      </c>
      <c r="AR232" s="147" t="s">
        <v>172</v>
      </c>
      <c r="AT232" s="147" t="s">
        <v>167</v>
      </c>
      <c r="AU232" s="147" t="s">
        <v>83</v>
      </c>
      <c r="AY232" s="17" t="s">
        <v>165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81</v>
      </c>
      <c r="BK232" s="148">
        <f>ROUND(I232*H232,2)</f>
        <v>0</v>
      </c>
      <c r="BL232" s="17" t="s">
        <v>172</v>
      </c>
      <c r="BM232" s="147" t="s">
        <v>2558</v>
      </c>
    </row>
    <row r="233" spans="2:65" s="1" customFormat="1" ht="19.5" x14ac:dyDescent="0.2">
      <c r="B233" s="32"/>
      <c r="D233" s="149" t="s">
        <v>174</v>
      </c>
      <c r="F233" s="150" t="s">
        <v>1410</v>
      </c>
      <c r="I233" s="151"/>
      <c r="L233" s="32"/>
      <c r="M233" s="152"/>
      <c r="T233" s="56"/>
      <c r="AT233" s="17" t="s">
        <v>174</v>
      </c>
      <c r="AU233" s="17" t="s">
        <v>83</v>
      </c>
    </row>
    <row r="234" spans="2:65" s="15" customFormat="1" x14ac:dyDescent="0.2">
      <c r="B234" s="184"/>
      <c r="D234" s="149" t="s">
        <v>176</v>
      </c>
      <c r="E234" s="185" t="s">
        <v>1</v>
      </c>
      <c r="F234" s="186" t="s">
        <v>1411</v>
      </c>
      <c r="H234" s="185" t="s">
        <v>1</v>
      </c>
      <c r="I234" s="187"/>
      <c r="L234" s="184"/>
      <c r="M234" s="188"/>
      <c r="T234" s="189"/>
      <c r="AT234" s="185" t="s">
        <v>176</v>
      </c>
      <c r="AU234" s="185" t="s">
        <v>83</v>
      </c>
      <c r="AV234" s="15" t="s">
        <v>81</v>
      </c>
      <c r="AW234" s="15" t="s">
        <v>30</v>
      </c>
      <c r="AX234" s="15" t="s">
        <v>73</v>
      </c>
      <c r="AY234" s="185" t="s">
        <v>165</v>
      </c>
    </row>
    <row r="235" spans="2:65" s="12" customFormat="1" x14ac:dyDescent="0.2">
      <c r="B235" s="153"/>
      <c r="D235" s="149" t="s">
        <v>176</v>
      </c>
      <c r="E235" s="154" t="s">
        <v>1</v>
      </c>
      <c r="F235" s="155" t="s">
        <v>2559</v>
      </c>
      <c r="H235" s="156">
        <v>1.155</v>
      </c>
      <c r="I235" s="157"/>
      <c r="L235" s="153"/>
      <c r="M235" s="158"/>
      <c r="T235" s="159"/>
      <c r="AT235" s="154" t="s">
        <v>176</v>
      </c>
      <c r="AU235" s="154" t="s">
        <v>83</v>
      </c>
      <c r="AV235" s="12" t="s">
        <v>83</v>
      </c>
      <c r="AW235" s="12" t="s">
        <v>30</v>
      </c>
      <c r="AX235" s="12" t="s">
        <v>81</v>
      </c>
      <c r="AY235" s="154" t="s">
        <v>165</v>
      </c>
    </row>
    <row r="236" spans="2:65" s="1" customFormat="1" ht="24.2" customHeight="1" x14ac:dyDescent="0.2">
      <c r="B236" s="32"/>
      <c r="C236" s="136" t="s">
        <v>388</v>
      </c>
      <c r="D236" s="136" t="s">
        <v>167</v>
      </c>
      <c r="E236" s="137" t="s">
        <v>1413</v>
      </c>
      <c r="F236" s="138" t="s">
        <v>1414</v>
      </c>
      <c r="G236" s="139" t="s">
        <v>303</v>
      </c>
      <c r="H236" s="140">
        <v>5.92</v>
      </c>
      <c r="I236" s="141"/>
      <c r="J236" s="142">
        <f>ROUND(I236*H236,2)</f>
        <v>0</v>
      </c>
      <c r="K236" s="138" t="s">
        <v>1254</v>
      </c>
      <c r="L236" s="32"/>
      <c r="M236" s="143" t="s">
        <v>1</v>
      </c>
      <c r="N236" s="144" t="s">
        <v>38</v>
      </c>
      <c r="P236" s="145">
        <f>O236*H236</f>
        <v>0</v>
      </c>
      <c r="Q236" s="145">
        <v>4.2000000000000002E-4</v>
      </c>
      <c r="R236" s="145">
        <f>Q236*H236</f>
        <v>2.4864000000000002E-3</v>
      </c>
      <c r="S236" s="145">
        <v>0</v>
      </c>
      <c r="T236" s="146">
        <f>S236*H236</f>
        <v>0</v>
      </c>
      <c r="AR236" s="147" t="s">
        <v>172</v>
      </c>
      <c r="AT236" s="147" t="s">
        <v>167</v>
      </c>
      <c r="AU236" s="147" t="s">
        <v>83</v>
      </c>
      <c r="AY236" s="17" t="s">
        <v>165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81</v>
      </c>
      <c r="BK236" s="148">
        <f>ROUND(I236*H236,2)</f>
        <v>0</v>
      </c>
      <c r="BL236" s="17" t="s">
        <v>172</v>
      </c>
      <c r="BM236" s="147" t="s">
        <v>2560</v>
      </c>
    </row>
    <row r="237" spans="2:65" s="1" customFormat="1" ht="19.5" x14ac:dyDescent="0.2">
      <c r="B237" s="32"/>
      <c r="D237" s="149" t="s">
        <v>174</v>
      </c>
      <c r="F237" s="150" t="s">
        <v>1416</v>
      </c>
      <c r="I237" s="151"/>
      <c r="L237" s="32"/>
      <c r="M237" s="152"/>
      <c r="T237" s="56"/>
      <c r="AT237" s="17" t="s">
        <v>174</v>
      </c>
      <c r="AU237" s="17" t="s">
        <v>83</v>
      </c>
    </row>
    <row r="238" spans="2:65" s="12" customFormat="1" x14ac:dyDescent="0.2">
      <c r="B238" s="153"/>
      <c r="D238" s="149" t="s">
        <v>176</v>
      </c>
      <c r="E238" s="154" t="s">
        <v>1</v>
      </c>
      <c r="F238" s="155" t="s">
        <v>2561</v>
      </c>
      <c r="H238" s="156">
        <v>5.92</v>
      </c>
      <c r="I238" s="157"/>
      <c r="L238" s="153"/>
      <c r="M238" s="158"/>
      <c r="T238" s="159"/>
      <c r="AT238" s="154" t="s">
        <v>176</v>
      </c>
      <c r="AU238" s="154" t="s">
        <v>83</v>
      </c>
      <c r="AV238" s="12" t="s">
        <v>83</v>
      </c>
      <c r="AW238" s="12" t="s">
        <v>30</v>
      </c>
      <c r="AX238" s="12" t="s">
        <v>81</v>
      </c>
      <c r="AY238" s="154" t="s">
        <v>165</v>
      </c>
    </row>
    <row r="239" spans="2:65" s="11" customFormat="1" ht="22.9" customHeight="1" x14ac:dyDescent="0.2">
      <c r="B239" s="124"/>
      <c r="D239" s="125" t="s">
        <v>72</v>
      </c>
      <c r="E239" s="134" t="s">
        <v>172</v>
      </c>
      <c r="F239" s="134" t="s">
        <v>1418</v>
      </c>
      <c r="I239" s="127"/>
      <c r="J239" s="135">
        <f>BK239</f>
        <v>0</v>
      </c>
      <c r="L239" s="124"/>
      <c r="M239" s="129"/>
      <c r="P239" s="130">
        <f>SUM(P240:P266)</f>
        <v>0</v>
      </c>
      <c r="R239" s="130">
        <f>SUM(R240:R266)</f>
        <v>53.552564490000002</v>
      </c>
      <c r="T239" s="131">
        <f>SUM(T240:T266)</f>
        <v>0</v>
      </c>
      <c r="AR239" s="125" t="s">
        <v>81</v>
      </c>
      <c r="AT239" s="132" t="s">
        <v>72</v>
      </c>
      <c r="AU239" s="132" t="s">
        <v>81</v>
      </c>
      <c r="AY239" s="125" t="s">
        <v>165</v>
      </c>
      <c r="BK239" s="133">
        <f>SUM(BK240:BK266)</f>
        <v>0</v>
      </c>
    </row>
    <row r="240" spans="2:65" s="1" customFormat="1" ht="21.75" customHeight="1" x14ac:dyDescent="0.2">
      <c r="B240" s="32"/>
      <c r="C240" s="136" t="s">
        <v>394</v>
      </c>
      <c r="D240" s="136" t="s">
        <v>167</v>
      </c>
      <c r="E240" s="137" t="s">
        <v>1419</v>
      </c>
      <c r="F240" s="138" t="s">
        <v>1420</v>
      </c>
      <c r="G240" s="139" t="s">
        <v>170</v>
      </c>
      <c r="H240" s="140">
        <v>18.893000000000001</v>
      </c>
      <c r="I240" s="141"/>
      <c r="J240" s="142">
        <f>ROUND(I240*H240,2)</f>
        <v>0</v>
      </c>
      <c r="K240" s="138" t="s">
        <v>1254</v>
      </c>
      <c r="L240" s="32"/>
      <c r="M240" s="143" t="s">
        <v>1</v>
      </c>
      <c r="N240" s="144" t="s">
        <v>38</v>
      </c>
      <c r="P240" s="145">
        <f>O240*H240</f>
        <v>0</v>
      </c>
      <c r="Q240" s="145">
        <v>2.5022000000000002</v>
      </c>
      <c r="R240" s="145">
        <f>Q240*H240</f>
        <v>47.274064600000003</v>
      </c>
      <c r="S240" s="145">
        <v>0</v>
      </c>
      <c r="T240" s="146">
        <f>S240*H240</f>
        <v>0</v>
      </c>
      <c r="AR240" s="147" t="s">
        <v>172</v>
      </c>
      <c r="AT240" s="147" t="s">
        <v>167</v>
      </c>
      <c r="AU240" s="147" t="s">
        <v>83</v>
      </c>
      <c r="AY240" s="17" t="s">
        <v>165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81</v>
      </c>
      <c r="BK240" s="148">
        <f>ROUND(I240*H240,2)</f>
        <v>0</v>
      </c>
      <c r="BL240" s="17" t="s">
        <v>172</v>
      </c>
      <c r="BM240" s="147" t="s">
        <v>2562</v>
      </c>
    </row>
    <row r="241" spans="2:65" s="1" customFormat="1" ht="19.5" x14ac:dyDescent="0.2">
      <c r="B241" s="32"/>
      <c r="D241" s="149" t="s">
        <v>174</v>
      </c>
      <c r="F241" s="150" t="s">
        <v>1422</v>
      </c>
      <c r="I241" s="151"/>
      <c r="L241" s="32"/>
      <c r="M241" s="152"/>
      <c r="T241" s="56"/>
      <c r="AT241" s="17" t="s">
        <v>174</v>
      </c>
      <c r="AU241" s="17" t="s">
        <v>83</v>
      </c>
    </row>
    <row r="242" spans="2:65" s="15" customFormat="1" x14ac:dyDescent="0.2">
      <c r="B242" s="184"/>
      <c r="D242" s="149" t="s">
        <v>176</v>
      </c>
      <c r="E242" s="185" t="s">
        <v>1</v>
      </c>
      <c r="F242" s="186" t="s">
        <v>2563</v>
      </c>
      <c r="H242" s="185" t="s">
        <v>1</v>
      </c>
      <c r="I242" s="187"/>
      <c r="L242" s="184"/>
      <c r="M242" s="188"/>
      <c r="T242" s="189"/>
      <c r="AT242" s="185" t="s">
        <v>176</v>
      </c>
      <c r="AU242" s="185" t="s">
        <v>83</v>
      </c>
      <c r="AV242" s="15" t="s">
        <v>81</v>
      </c>
      <c r="AW242" s="15" t="s">
        <v>30</v>
      </c>
      <c r="AX242" s="15" t="s">
        <v>73</v>
      </c>
      <c r="AY242" s="185" t="s">
        <v>165</v>
      </c>
    </row>
    <row r="243" spans="2:65" s="12" customFormat="1" x14ac:dyDescent="0.2">
      <c r="B243" s="153"/>
      <c r="D243" s="149" t="s">
        <v>176</v>
      </c>
      <c r="E243" s="154" t="s">
        <v>1</v>
      </c>
      <c r="F243" s="155" t="s">
        <v>2564</v>
      </c>
      <c r="H243" s="156">
        <v>18.893000000000001</v>
      </c>
      <c r="I243" s="157"/>
      <c r="L243" s="153"/>
      <c r="M243" s="158"/>
      <c r="T243" s="159"/>
      <c r="AT243" s="154" t="s">
        <v>176</v>
      </c>
      <c r="AU243" s="154" t="s">
        <v>83</v>
      </c>
      <c r="AV243" s="12" t="s">
        <v>83</v>
      </c>
      <c r="AW243" s="12" t="s">
        <v>30</v>
      </c>
      <c r="AX243" s="12" t="s">
        <v>81</v>
      </c>
      <c r="AY243" s="154" t="s">
        <v>165</v>
      </c>
    </row>
    <row r="244" spans="2:65" s="1" customFormat="1" ht="37.9" customHeight="1" x14ac:dyDescent="0.2">
      <c r="B244" s="32"/>
      <c r="C244" s="136" t="s">
        <v>403</v>
      </c>
      <c r="D244" s="136" t="s">
        <v>167</v>
      </c>
      <c r="E244" s="137" t="s">
        <v>1425</v>
      </c>
      <c r="F244" s="138" t="s">
        <v>1426</v>
      </c>
      <c r="G244" s="139" t="s">
        <v>170</v>
      </c>
      <c r="H244" s="140">
        <v>18.893000000000001</v>
      </c>
      <c r="I244" s="141"/>
      <c r="J244" s="142">
        <f>ROUND(I244*H244,2)</f>
        <v>0</v>
      </c>
      <c r="K244" s="138" t="s">
        <v>1254</v>
      </c>
      <c r="L244" s="32"/>
      <c r="M244" s="143" t="s">
        <v>1</v>
      </c>
      <c r="N244" s="144" t="s">
        <v>38</v>
      </c>
      <c r="P244" s="145">
        <f>O244*H244</f>
        <v>0</v>
      </c>
      <c r="Q244" s="145">
        <v>4.8579999999999998E-2</v>
      </c>
      <c r="R244" s="145">
        <f>Q244*H244</f>
        <v>0.91782193999999995</v>
      </c>
      <c r="S244" s="145">
        <v>0</v>
      </c>
      <c r="T244" s="146">
        <f>S244*H244</f>
        <v>0</v>
      </c>
      <c r="AR244" s="147" t="s">
        <v>172</v>
      </c>
      <c r="AT244" s="147" t="s">
        <v>167</v>
      </c>
      <c r="AU244" s="147" t="s">
        <v>83</v>
      </c>
      <c r="AY244" s="17" t="s">
        <v>165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81</v>
      </c>
      <c r="BK244" s="148">
        <f>ROUND(I244*H244,2)</f>
        <v>0</v>
      </c>
      <c r="BL244" s="17" t="s">
        <v>172</v>
      </c>
      <c r="BM244" s="147" t="s">
        <v>2565</v>
      </c>
    </row>
    <row r="245" spans="2:65" s="1" customFormat="1" ht="19.5" x14ac:dyDescent="0.2">
      <c r="B245" s="32"/>
      <c r="D245" s="149" t="s">
        <v>174</v>
      </c>
      <c r="F245" s="150" t="s">
        <v>1428</v>
      </c>
      <c r="I245" s="151"/>
      <c r="L245" s="32"/>
      <c r="M245" s="152"/>
      <c r="T245" s="56"/>
      <c r="AT245" s="17" t="s">
        <v>174</v>
      </c>
      <c r="AU245" s="17" t="s">
        <v>83</v>
      </c>
    </row>
    <row r="246" spans="2:65" s="1" customFormat="1" ht="24.2" customHeight="1" x14ac:dyDescent="0.2">
      <c r="B246" s="32"/>
      <c r="C246" s="136" t="s">
        <v>407</v>
      </c>
      <c r="D246" s="136" t="s">
        <v>167</v>
      </c>
      <c r="E246" s="137" t="s">
        <v>1429</v>
      </c>
      <c r="F246" s="138" t="s">
        <v>1430</v>
      </c>
      <c r="G246" s="139" t="s">
        <v>192</v>
      </c>
      <c r="H246" s="140">
        <v>10.959</v>
      </c>
      <c r="I246" s="141"/>
      <c r="J246" s="142">
        <f>ROUND(I246*H246,2)</f>
        <v>0</v>
      </c>
      <c r="K246" s="138" t="s">
        <v>1254</v>
      </c>
      <c r="L246" s="32"/>
      <c r="M246" s="143" t="s">
        <v>1</v>
      </c>
      <c r="N246" s="144" t="s">
        <v>38</v>
      </c>
      <c r="P246" s="145">
        <f>O246*H246</f>
        <v>0</v>
      </c>
      <c r="Q246" s="145">
        <v>1.7639999999999999E-2</v>
      </c>
      <c r="R246" s="145">
        <f>Q246*H246</f>
        <v>0.19331675999999998</v>
      </c>
      <c r="S246" s="145">
        <v>0</v>
      </c>
      <c r="T246" s="146">
        <f>S246*H246</f>
        <v>0</v>
      </c>
      <c r="AR246" s="147" t="s">
        <v>172</v>
      </c>
      <c r="AT246" s="147" t="s">
        <v>167</v>
      </c>
      <c r="AU246" s="147" t="s">
        <v>83</v>
      </c>
      <c r="AY246" s="17" t="s">
        <v>165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172</v>
      </c>
      <c r="BM246" s="147" t="s">
        <v>2566</v>
      </c>
    </row>
    <row r="247" spans="2:65" s="1" customFormat="1" ht="19.5" x14ac:dyDescent="0.2">
      <c r="B247" s="32"/>
      <c r="D247" s="149" t="s">
        <v>174</v>
      </c>
      <c r="F247" s="150" t="s">
        <v>1432</v>
      </c>
      <c r="I247" s="151"/>
      <c r="L247" s="32"/>
      <c r="M247" s="152"/>
      <c r="T247" s="56"/>
      <c r="AT247" s="17" t="s">
        <v>174</v>
      </c>
      <c r="AU247" s="17" t="s">
        <v>83</v>
      </c>
    </row>
    <row r="248" spans="2:65" s="12" customFormat="1" x14ac:dyDescent="0.2">
      <c r="B248" s="153"/>
      <c r="D248" s="149" t="s">
        <v>176</v>
      </c>
      <c r="E248" s="154" t="s">
        <v>1</v>
      </c>
      <c r="F248" s="155" t="s">
        <v>2567</v>
      </c>
      <c r="H248" s="156">
        <v>10.959</v>
      </c>
      <c r="I248" s="157"/>
      <c r="L248" s="153"/>
      <c r="M248" s="158"/>
      <c r="T248" s="159"/>
      <c r="AT248" s="154" t="s">
        <v>176</v>
      </c>
      <c r="AU248" s="154" t="s">
        <v>83</v>
      </c>
      <c r="AV248" s="12" t="s">
        <v>83</v>
      </c>
      <c r="AW248" s="12" t="s">
        <v>30</v>
      </c>
      <c r="AX248" s="12" t="s">
        <v>81</v>
      </c>
      <c r="AY248" s="154" t="s">
        <v>165</v>
      </c>
    </row>
    <row r="249" spans="2:65" s="1" customFormat="1" ht="24.2" customHeight="1" x14ac:dyDescent="0.2">
      <c r="B249" s="32"/>
      <c r="C249" s="136" t="s">
        <v>410</v>
      </c>
      <c r="D249" s="136" t="s">
        <v>167</v>
      </c>
      <c r="E249" s="137" t="s">
        <v>1434</v>
      </c>
      <c r="F249" s="138" t="s">
        <v>1435</v>
      </c>
      <c r="G249" s="139" t="s">
        <v>192</v>
      </c>
      <c r="H249" s="140">
        <v>10.959</v>
      </c>
      <c r="I249" s="141"/>
      <c r="J249" s="142">
        <f>ROUND(I249*H249,2)</f>
        <v>0</v>
      </c>
      <c r="K249" s="138" t="s">
        <v>1254</v>
      </c>
      <c r="L249" s="32"/>
      <c r="M249" s="143" t="s">
        <v>1</v>
      </c>
      <c r="N249" s="144" t="s">
        <v>38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172</v>
      </c>
      <c r="AT249" s="147" t="s">
        <v>167</v>
      </c>
      <c r="AU249" s="147" t="s">
        <v>83</v>
      </c>
      <c r="AY249" s="17" t="s">
        <v>165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172</v>
      </c>
      <c r="BM249" s="147" t="s">
        <v>2568</v>
      </c>
    </row>
    <row r="250" spans="2:65" s="1" customFormat="1" ht="19.5" x14ac:dyDescent="0.2">
      <c r="B250" s="32"/>
      <c r="D250" s="149" t="s">
        <v>174</v>
      </c>
      <c r="F250" s="150" t="s">
        <v>1437</v>
      </c>
      <c r="I250" s="151"/>
      <c r="L250" s="32"/>
      <c r="M250" s="152"/>
      <c r="T250" s="56"/>
      <c r="AT250" s="17" t="s">
        <v>174</v>
      </c>
      <c r="AU250" s="17" t="s">
        <v>83</v>
      </c>
    </row>
    <row r="251" spans="2:65" s="1" customFormat="1" ht="21.75" customHeight="1" x14ac:dyDescent="0.2">
      <c r="B251" s="32"/>
      <c r="C251" s="136" t="s">
        <v>413</v>
      </c>
      <c r="D251" s="136" t="s">
        <v>167</v>
      </c>
      <c r="E251" s="137" t="s">
        <v>1438</v>
      </c>
      <c r="F251" s="138" t="s">
        <v>1439</v>
      </c>
      <c r="G251" s="139" t="s">
        <v>238</v>
      </c>
      <c r="H251" s="140">
        <v>2.8340000000000001</v>
      </c>
      <c r="I251" s="141"/>
      <c r="J251" s="142">
        <f>ROUND(I251*H251,2)</f>
        <v>0</v>
      </c>
      <c r="K251" s="138" t="s">
        <v>1254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1.0492699999999999</v>
      </c>
      <c r="R251" s="145">
        <f>Q251*H251</f>
        <v>2.9736311799999999</v>
      </c>
      <c r="S251" s="145">
        <v>0</v>
      </c>
      <c r="T251" s="146">
        <f>S251*H251</f>
        <v>0</v>
      </c>
      <c r="AR251" s="147" t="s">
        <v>172</v>
      </c>
      <c r="AT251" s="147" t="s">
        <v>167</v>
      </c>
      <c r="AU251" s="147" t="s">
        <v>83</v>
      </c>
      <c r="AY251" s="17" t="s">
        <v>165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172</v>
      </c>
      <c r="BM251" s="147" t="s">
        <v>2569</v>
      </c>
    </row>
    <row r="252" spans="2:65" s="1" customFormat="1" ht="19.5" x14ac:dyDescent="0.2">
      <c r="B252" s="32"/>
      <c r="D252" s="149" t="s">
        <v>174</v>
      </c>
      <c r="F252" s="150" t="s">
        <v>1441</v>
      </c>
      <c r="I252" s="151"/>
      <c r="L252" s="32"/>
      <c r="M252" s="152"/>
      <c r="T252" s="56"/>
      <c r="AT252" s="17" t="s">
        <v>174</v>
      </c>
      <c r="AU252" s="17" t="s">
        <v>83</v>
      </c>
    </row>
    <row r="253" spans="2:65" s="15" customFormat="1" x14ac:dyDescent="0.2">
      <c r="B253" s="184"/>
      <c r="D253" s="149" t="s">
        <v>176</v>
      </c>
      <c r="E253" s="185" t="s">
        <v>1</v>
      </c>
      <c r="F253" s="186" t="s">
        <v>1442</v>
      </c>
      <c r="H253" s="185" t="s">
        <v>1</v>
      </c>
      <c r="I253" s="187"/>
      <c r="L253" s="184"/>
      <c r="M253" s="188"/>
      <c r="T253" s="189"/>
      <c r="AT253" s="185" t="s">
        <v>176</v>
      </c>
      <c r="AU253" s="185" t="s">
        <v>83</v>
      </c>
      <c r="AV253" s="15" t="s">
        <v>81</v>
      </c>
      <c r="AW253" s="15" t="s">
        <v>30</v>
      </c>
      <c r="AX253" s="15" t="s">
        <v>73</v>
      </c>
      <c r="AY253" s="185" t="s">
        <v>165</v>
      </c>
    </row>
    <row r="254" spans="2:65" s="12" customFormat="1" x14ac:dyDescent="0.2">
      <c r="B254" s="153"/>
      <c r="D254" s="149" t="s">
        <v>176</v>
      </c>
      <c r="E254" s="154" t="s">
        <v>1</v>
      </c>
      <c r="F254" s="155" t="s">
        <v>2570</v>
      </c>
      <c r="H254" s="156">
        <v>2.8340000000000001</v>
      </c>
      <c r="I254" s="157"/>
      <c r="L254" s="153"/>
      <c r="M254" s="158"/>
      <c r="T254" s="159"/>
      <c r="AT254" s="154" t="s">
        <v>176</v>
      </c>
      <c r="AU254" s="154" t="s">
        <v>83</v>
      </c>
      <c r="AV254" s="12" t="s">
        <v>83</v>
      </c>
      <c r="AW254" s="12" t="s">
        <v>30</v>
      </c>
      <c r="AX254" s="12" t="s">
        <v>81</v>
      </c>
      <c r="AY254" s="154" t="s">
        <v>165</v>
      </c>
    </row>
    <row r="255" spans="2:65" s="1" customFormat="1" ht="24.2" customHeight="1" x14ac:dyDescent="0.2">
      <c r="B255" s="32"/>
      <c r="C255" s="136" t="s">
        <v>419</v>
      </c>
      <c r="D255" s="136" t="s">
        <v>167</v>
      </c>
      <c r="E255" s="137" t="s">
        <v>1449</v>
      </c>
      <c r="F255" s="138" t="s">
        <v>1450</v>
      </c>
      <c r="G255" s="139" t="s">
        <v>192</v>
      </c>
      <c r="H255" s="140">
        <v>0.81100000000000005</v>
      </c>
      <c r="I255" s="141"/>
      <c r="J255" s="142">
        <f>ROUND(I255*H255,2)</f>
        <v>0</v>
      </c>
      <c r="K255" s="138" t="s">
        <v>1254</v>
      </c>
      <c r="L255" s="32"/>
      <c r="M255" s="143" t="s">
        <v>1</v>
      </c>
      <c r="N255" s="144" t="s">
        <v>38</v>
      </c>
      <c r="P255" s="145">
        <f>O255*H255</f>
        <v>0</v>
      </c>
      <c r="Q255" s="145">
        <v>1.453E-2</v>
      </c>
      <c r="R255" s="145">
        <f>Q255*H255</f>
        <v>1.178383E-2</v>
      </c>
      <c r="S255" s="145">
        <v>0</v>
      </c>
      <c r="T255" s="146">
        <f>S255*H255</f>
        <v>0</v>
      </c>
      <c r="AR255" s="147" t="s">
        <v>172</v>
      </c>
      <c r="AT255" s="147" t="s">
        <v>167</v>
      </c>
      <c r="AU255" s="147" t="s">
        <v>83</v>
      </c>
      <c r="AY255" s="17" t="s">
        <v>165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172</v>
      </c>
      <c r="BM255" s="147" t="s">
        <v>2571</v>
      </c>
    </row>
    <row r="256" spans="2:65" s="1" customFormat="1" ht="19.5" x14ac:dyDescent="0.2">
      <c r="B256" s="32"/>
      <c r="D256" s="149" t="s">
        <v>174</v>
      </c>
      <c r="F256" s="150" t="s">
        <v>1452</v>
      </c>
      <c r="I256" s="151"/>
      <c r="L256" s="32"/>
      <c r="M256" s="152"/>
      <c r="T256" s="56"/>
      <c r="AT256" s="17" t="s">
        <v>174</v>
      </c>
      <c r="AU256" s="17" t="s">
        <v>83</v>
      </c>
    </row>
    <row r="257" spans="2:65" s="15" customFormat="1" x14ac:dyDescent="0.2">
      <c r="B257" s="184"/>
      <c r="D257" s="149" t="s">
        <v>176</v>
      </c>
      <c r="E257" s="185" t="s">
        <v>1</v>
      </c>
      <c r="F257" s="186" t="s">
        <v>1453</v>
      </c>
      <c r="H257" s="185" t="s">
        <v>1</v>
      </c>
      <c r="I257" s="187"/>
      <c r="L257" s="184"/>
      <c r="M257" s="188"/>
      <c r="T257" s="189"/>
      <c r="AT257" s="185" t="s">
        <v>176</v>
      </c>
      <c r="AU257" s="185" t="s">
        <v>83</v>
      </c>
      <c r="AV257" s="15" t="s">
        <v>81</v>
      </c>
      <c r="AW257" s="15" t="s">
        <v>30</v>
      </c>
      <c r="AX257" s="15" t="s">
        <v>73</v>
      </c>
      <c r="AY257" s="185" t="s">
        <v>165</v>
      </c>
    </row>
    <row r="258" spans="2:65" s="12" customFormat="1" x14ac:dyDescent="0.2">
      <c r="B258" s="153"/>
      <c r="D258" s="149" t="s">
        <v>176</v>
      </c>
      <c r="E258" s="154" t="s">
        <v>1</v>
      </c>
      <c r="F258" s="155" t="s">
        <v>1454</v>
      </c>
      <c r="H258" s="156">
        <v>0.81100000000000005</v>
      </c>
      <c r="I258" s="157"/>
      <c r="L258" s="153"/>
      <c r="M258" s="158"/>
      <c r="T258" s="159"/>
      <c r="AT258" s="154" t="s">
        <v>176</v>
      </c>
      <c r="AU258" s="154" t="s">
        <v>83</v>
      </c>
      <c r="AV258" s="12" t="s">
        <v>83</v>
      </c>
      <c r="AW258" s="12" t="s">
        <v>30</v>
      </c>
      <c r="AX258" s="12" t="s">
        <v>81</v>
      </c>
      <c r="AY258" s="154" t="s">
        <v>165</v>
      </c>
    </row>
    <row r="259" spans="2:65" s="1" customFormat="1" ht="24.2" customHeight="1" x14ac:dyDescent="0.2">
      <c r="B259" s="32"/>
      <c r="C259" s="136" t="s">
        <v>424</v>
      </c>
      <c r="D259" s="136" t="s">
        <v>167</v>
      </c>
      <c r="E259" s="137" t="s">
        <v>1455</v>
      </c>
      <c r="F259" s="138" t="s">
        <v>1456</v>
      </c>
      <c r="G259" s="139" t="s">
        <v>192</v>
      </c>
      <c r="H259" s="140">
        <v>1.2170000000000001</v>
      </c>
      <c r="I259" s="141"/>
      <c r="J259" s="142">
        <f>ROUND(I259*H259,2)</f>
        <v>0</v>
      </c>
      <c r="K259" s="138" t="s">
        <v>1254</v>
      </c>
      <c r="L259" s="32"/>
      <c r="M259" s="143" t="s">
        <v>1</v>
      </c>
      <c r="N259" s="144" t="s">
        <v>38</v>
      </c>
      <c r="P259" s="145">
        <f>O259*H259</f>
        <v>0</v>
      </c>
      <c r="Q259" s="145">
        <v>1.5140000000000001E-2</v>
      </c>
      <c r="R259" s="145">
        <f>Q259*H259</f>
        <v>1.8425380000000002E-2</v>
      </c>
      <c r="S259" s="145">
        <v>0</v>
      </c>
      <c r="T259" s="146">
        <f>S259*H259</f>
        <v>0</v>
      </c>
      <c r="AR259" s="147" t="s">
        <v>172</v>
      </c>
      <c r="AT259" s="147" t="s">
        <v>167</v>
      </c>
      <c r="AU259" s="147" t="s">
        <v>83</v>
      </c>
      <c r="AY259" s="17" t="s">
        <v>165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81</v>
      </c>
      <c r="BK259" s="148">
        <f>ROUND(I259*H259,2)</f>
        <v>0</v>
      </c>
      <c r="BL259" s="17" t="s">
        <v>172</v>
      </c>
      <c r="BM259" s="147" t="s">
        <v>2572</v>
      </c>
    </row>
    <row r="260" spans="2:65" s="1" customFormat="1" ht="19.5" x14ac:dyDescent="0.2">
      <c r="B260" s="32"/>
      <c r="D260" s="149" t="s">
        <v>174</v>
      </c>
      <c r="F260" s="150" t="s">
        <v>1458</v>
      </c>
      <c r="I260" s="151"/>
      <c r="L260" s="32"/>
      <c r="M260" s="152"/>
      <c r="T260" s="56"/>
      <c r="AT260" s="17" t="s">
        <v>174</v>
      </c>
      <c r="AU260" s="17" t="s">
        <v>83</v>
      </c>
    </row>
    <row r="261" spans="2:65" s="15" customFormat="1" x14ac:dyDescent="0.2">
      <c r="B261" s="184"/>
      <c r="D261" s="149" t="s">
        <v>176</v>
      </c>
      <c r="E261" s="185" t="s">
        <v>1</v>
      </c>
      <c r="F261" s="186" t="s">
        <v>1459</v>
      </c>
      <c r="H261" s="185" t="s">
        <v>1</v>
      </c>
      <c r="I261" s="187"/>
      <c r="L261" s="184"/>
      <c r="M261" s="188"/>
      <c r="T261" s="189"/>
      <c r="AT261" s="185" t="s">
        <v>176</v>
      </c>
      <c r="AU261" s="185" t="s">
        <v>83</v>
      </c>
      <c r="AV261" s="15" t="s">
        <v>81</v>
      </c>
      <c r="AW261" s="15" t="s">
        <v>30</v>
      </c>
      <c r="AX261" s="15" t="s">
        <v>73</v>
      </c>
      <c r="AY261" s="185" t="s">
        <v>165</v>
      </c>
    </row>
    <row r="262" spans="2:65" s="12" customFormat="1" x14ac:dyDescent="0.2">
      <c r="B262" s="153"/>
      <c r="D262" s="149" t="s">
        <v>176</v>
      </c>
      <c r="E262" s="154" t="s">
        <v>1</v>
      </c>
      <c r="F262" s="155" t="s">
        <v>1460</v>
      </c>
      <c r="H262" s="156">
        <v>1.2170000000000001</v>
      </c>
      <c r="I262" s="157"/>
      <c r="L262" s="153"/>
      <c r="M262" s="158"/>
      <c r="T262" s="159"/>
      <c r="AT262" s="154" t="s">
        <v>176</v>
      </c>
      <c r="AU262" s="154" t="s">
        <v>83</v>
      </c>
      <c r="AV262" s="12" t="s">
        <v>83</v>
      </c>
      <c r="AW262" s="12" t="s">
        <v>30</v>
      </c>
      <c r="AX262" s="12" t="s">
        <v>81</v>
      </c>
      <c r="AY262" s="154" t="s">
        <v>165</v>
      </c>
    </row>
    <row r="263" spans="2:65" s="1" customFormat="1" ht="33" customHeight="1" x14ac:dyDescent="0.2">
      <c r="B263" s="32"/>
      <c r="C263" s="136" t="s">
        <v>430</v>
      </c>
      <c r="D263" s="136" t="s">
        <v>167</v>
      </c>
      <c r="E263" s="137" t="s">
        <v>1461</v>
      </c>
      <c r="F263" s="138" t="s">
        <v>1462</v>
      </c>
      <c r="G263" s="139" t="s">
        <v>192</v>
      </c>
      <c r="H263" s="140">
        <v>1.68</v>
      </c>
      <c r="I263" s="141"/>
      <c r="J263" s="142">
        <f>ROUND(I263*H263,2)</f>
        <v>0</v>
      </c>
      <c r="K263" s="138" t="s">
        <v>1254</v>
      </c>
      <c r="L263" s="32"/>
      <c r="M263" s="143" t="s">
        <v>1</v>
      </c>
      <c r="N263" s="144" t="s">
        <v>38</v>
      </c>
      <c r="P263" s="145">
        <f>O263*H263</f>
        <v>0</v>
      </c>
      <c r="Q263" s="145">
        <v>1.2878099999999999</v>
      </c>
      <c r="R263" s="145">
        <f>Q263*H263</f>
        <v>2.1635207999999997</v>
      </c>
      <c r="S263" s="145">
        <v>0</v>
      </c>
      <c r="T263" s="146">
        <f>S263*H263</f>
        <v>0</v>
      </c>
      <c r="AR263" s="147" t="s">
        <v>172</v>
      </c>
      <c r="AT263" s="147" t="s">
        <v>167</v>
      </c>
      <c r="AU263" s="147" t="s">
        <v>83</v>
      </c>
      <c r="AY263" s="17" t="s">
        <v>165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81</v>
      </c>
      <c r="BK263" s="148">
        <f>ROUND(I263*H263,2)</f>
        <v>0</v>
      </c>
      <c r="BL263" s="17" t="s">
        <v>172</v>
      </c>
      <c r="BM263" s="147" t="s">
        <v>2573</v>
      </c>
    </row>
    <row r="264" spans="2:65" s="1" customFormat="1" ht="29.25" x14ac:dyDescent="0.2">
      <c r="B264" s="32"/>
      <c r="D264" s="149" t="s">
        <v>174</v>
      </c>
      <c r="F264" s="150" t="s">
        <v>1464</v>
      </c>
      <c r="I264" s="151"/>
      <c r="L264" s="32"/>
      <c r="M264" s="152"/>
      <c r="T264" s="56"/>
      <c r="AT264" s="17" t="s">
        <v>174</v>
      </c>
      <c r="AU264" s="17" t="s">
        <v>83</v>
      </c>
    </row>
    <row r="265" spans="2:65" s="15" customFormat="1" x14ac:dyDescent="0.2">
      <c r="B265" s="184"/>
      <c r="D265" s="149" t="s">
        <v>176</v>
      </c>
      <c r="E265" s="185" t="s">
        <v>1</v>
      </c>
      <c r="F265" s="186" t="s">
        <v>1465</v>
      </c>
      <c r="H265" s="185" t="s">
        <v>1</v>
      </c>
      <c r="I265" s="187"/>
      <c r="L265" s="184"/>
      <c r="M265" s="188"/>
      <c r="T265" s="189"/>
      <c r="AT265" s="185" t="s">
        <v>176</v>
      </c>
      <c r="AU265" s="185" t="s">
        <v>83</v>
      </c>
      <c r="AV265" s="15" t="s">
        <v>81</v>
      </c>
      <c r="AW265" s="15" t="s">
        <v>30</v>
      </c>
      <c r="AX265" s="15" t="s">
        <v>73</v>
      </c>
      <c r="AY265" s="185" t="s">
        <v>165</v>
      </c>
    </row>
    <row r="266" spans="2:65" s="12" customFormat="1" x14ac:dyDescent="0.2">
      <c r="B266" s="153"/>
      <c r="D266" s="149" t="s">
        <v>176</v>
      </c>
      <c r="E266" s="154" t="s">
        <v>1</v>
      </c>
      <c r="F266" s="155" t="s">
        <v>1466</v>
      </c>
      <c r="H266" s="156">
        <v>1.68</v>
      </c>
      <c r="I266" s="157"/>
      <c r="L266" s="153"/>
      <c r="M266" s="158"/>
      <c r="T266" s="159"/>
      <c r="AT266" s="154" t="s">
        <v>176</v>
      </c>
      <c r="AU266" s="154" t="s">
        <v>83</v>
      </c>
      <c r="AV266" s="12" t="s">
        <v>83</v>
      </c>
      <c r="AW266" s="12" t="s">
        <v>30</v>
      </c>
      <c r="AX266" s="12" t="s">
        <v>81</v>
      </c>
      <c r="AY266" s="154" t="s">
        <v>165</v>
      </c>
    </row>
    <row r="267" spans="2:65" s="11" customFormat="1" ht="22.9" customHeight="1" x14ac:dyDescent="0.2">
      <c r="B267" s="124"/>
      <c r="D267" s="125" t="s">
        <v>72</v>
      </c>
      <c r="E267" s="134" t="s">
        <v>196</v>
      </c>
      <c r="F267" s="134" t="s">
        <v>220</v>
      </c>
      <c r="I267" s="127"/>
      <c r="J267" s="135">
        <f>BK267</f>
        <v>0</v>
      </c>
      <c r="L267" s="124"/>
      <c r="M267" s="129"/>
      <c r="P267" s="130">
        <f>SUM(P268:P275)</f>
        <v>0</v>
      </c>
      <c r="R267" s="130">
        <f>SUM(R268:R275)</f>
        <v>70.417199999999994</v>
      </c>
      <c r="T267" s="131">
        <f>SUM(T268:T275)</f>
        <v>0</v>
      </c>
      <c r="AR267" s="125" t="s">
        <v>81</v>
      </c>
      <c r="AT267" s="132" t="s">
        <v>72</v>
      </c>
      <c r="AU267" s="132" t="s">
        <v>81</v>
      </c>
      <c r="AY267" s="125" t="s">
        <v>165</v>
      </c>
      <c r="BK267" s="133">
        <f>SUM(BK268:BK275)</f>
        <v>0</v>
      </c>
    </row>
    <row r="268" spans="2:65" s="1" customFormat="1" ht="24.2" customHeight="1" x14ac:dyDescent="0.2">
      <c r="B268" s="32"/>
      <c r="C268" s="136" t="s">
        <v>436</v>
      </c>
      <c r="D268" s="136" t="s">
        <v>167</v>
      </c>
      <c r="E268" s="137" t="s">
        <v>2574</v>
      </c>
      <c r="F268" s="138" t="s">
        <v>2575</v>
      </c>
      <c r="G268" s="139" t="s">
        <v>192</v>
      </c>
      <c r="H268" s="140">
        <v>35</v>
      </c>
      <c r="I268" s="141"/>
      <c r="J268" s="142">
        <f>ROUND(I268*H268,2)</f>
        <v>0</v>
      </c>
      <c r="K268" s="138" t="s">
        <v>1254</v>
      </c>
      <c r="L268" s="32"/>
      <c r="M268" s="143" t="s">
        <v>1</v>
      </c>
      <c r="N268" s="144" t="s">
        <v>38</v>
      </c>
      <c r="P268" s="145">
        <f>O268*H268</f>
        <v>0</v>
      </c>
      <c r="Q268" s="145">
        <v>0.50297999999999998</v>
      </c>
      <c r="R268" s="145">
        <f>Q268*H268</f>
        <v>17.604299999999999</v>
      </c>
      <c r="S268" s="145">
        <v>0</v>
      </c>
      <c r="T268" s="146">
        <f>S268*H268</f>
        <v>0</v>
      </c>
      <c r="AR268" s="147" t="s">
        <v>172</v>
      </c>
      <c r="AT268" s="147" t="s">
        <v>167</v>
      </c>
      <c r="AU268" s="147" t="s">
        <v>83</v>
      </c>
      <c r="AY268" s="17" t="s">
        <v>165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81</v>
      </c>
      <c r="BK268" s="148">
        <f>ROUND(I268*H268,2)</f>
        <v>0</v>
      </c>
      <c r="BL268" s="17" t="s">
        <v>172</v>
      </c>
      <c r="BM268" s="147" t="s">
        <v>2576</v>
      </c>
    </row>
    <row r="269" spans="2:65" s="1" customFormat="1" ht="29.25" x14ac:dyDescent="0.2">
      <c r="B269" s="32"/>
      <c r="D269" s="149" t="s">
        <v>174</v>
      </c>
      <c r="F269" s="150" t="s">
        <v>2577</v>
      </c>
      <c r="I269" s="151"/>
      <c r="L269" s="32"/>
      <c r="M269" s="152"/>
      <c r="T269" s="56"/>
      <c r="AT269" s="17" t="s">
        <v>174</v>
      </c>
      <c r="AU269" s="17" t="s">
        <v>83</v>
      </c>
    </row>
    <row r="270" spans="2:65" s="15" customFormat="1" x14ac:dyDescent="0.2">
      <c r="B270" s="184"/>
      <c r="D270" s="149" t="s">
        <v>176</v>
      </c>
      <c r="E270" s="185" t="s">
        <v>1</v>
      </c>
      <c r="F270" s="186" t="s">
        <v>2578</v>
      </c>
      <c r="H270" s="185" t="s">
        <v>1</v>
      </c>
      <c r="I270" s="187"/>
      <c r="L270" s="184"/>
      <c r="M270" s="188"/>
      <c r="T270" s="189"/>
      <c r="AT270" s="185" t="s">
        <v>176</v>
      </c>
      <c r="AU270" s="185" t="s">
        <v>83</v>
      </c>
      <c r="AV270" s="15" t="s">
        <v>81</v>
      </c>
      <c r="AW270" s="15" t="s">
        <v>30</v>
      </c>
      <c r="AX270" s="15" t="s">
        <v>73</v>
      </c>
      <c r="AY270" s="185" t="s">
        <v>165</v>
      </c>
    </row>
    <row r="271" spans="2:65" s="12" customFormat="1" x14ac:dyDescent="0.2">
      <c r="B271" s="153"/>
      <c r="D271" s="149" t="s">
        <v>176</v>
      </c>
      <c r="E271" s="154" t="s">
        <v>1</v>
      </c>
      <c r="F271" s="155" t="s">
        <v>2579</v>
      </c>
      <c r="H271" s="156">
        <v>35</v>
      </c>
      <c r="I271" s="157"/>
      <c r="L271" s="153"/>
      <c r="M271" s="158"/>
      <c r="T271" s="159"/>
      <c r="AT271" s="154" t="s">
        <v>176</v>
      </c>
      <c r="AU271" s="154" t="s">
        <v>83</v>
      </c>
      <c r="AV271" s="12" t="s">
        <v>83</v>
      </c>
      <c r="AW271" s="12" t="s">
        <v>30</v>
      </c>
      <c r="AX271" s="12" t="s">
        <v>81</v>
      </c>
      <c r="AY271" s="154" t="s">
        <v>165</v>
      </c>
    </row>
    <row r="272" spans="2:65" s="1" customFormat="1" ht="24.2" customHeight="1" x14ac:dyDescent="0.2">
      <c r="B272" s="32"/>
      <c r="C272" s="136" t="s">
        <v>441</v>
      </c>
      <c r="D272" s="136" t="s">
        <v>167</v>
      </c>
      <c r="E272" s="137" t="s">
        <v>2580</v>
      </c>
      <c r="F272" s="138" t="s">
        <v>2581</v>
      </c>
      <c r="G272" s="139" t="s">
        <v>192</v>
      </c>
      <c r="H272" s="140">
        <v>70</v>
      </c>
      <c r="I272" s="141"/>
      <c r="J272" s="142">
        <f>ROUND(I272*H272,2)</f>
        <v>0</v>
      </c>
      <c r="K272" s="138" t="s">
        <v>1254</v>
      </c>
      <c r="L272" s="32"/>
      <c r="M272" s="143" t="s">
        <v>1</v>
      </c>
      <c r="N272" s="144" t="s">
        <v>38</v>
      </c>
      <c r="P272" s="145">
        <f>O272*H272</f>
        <v>0</v>
      </c>
      <c r="Q272" s="145">
        <v>0.75446999999999997</v>
      </c>
      <c r="R272" s="145">
        <f>Q272*H272</f>
        <v>52.812899999999999</v>
      </c>
      <c r="S272" s="145">
        <v>0</v>
      </c>
      <c r="T272" s="146">
        <f>S272*H272</f>
        <v>0</v>
      </c>
      <c r="AR272" s="147" t="s">
        <v>172</v>
      </c>
      <c r="AT272" s="147" t="s">
        <v>167</v>
      </c>
      <c r="AU272" s="147" t="s">
        <v>83</v>
      </c>
      <c r="AY272" s="17" t="s">
        <v>165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81</v>
      </c>
      <c r="BK272" s="148">
        <f>ROUND(I272*H272,2)</f>
        <v>0</v>
      </c>
      <c r="BL272" s="17" t="s">
        <v>172</v>
      </c>
      <c r="BM272" s="147" t="s">
        <v>2582</v>
      </c>
    </row>
    <row r="273" spans="2:65" s="1" customFormat="1" ht="29.25" x14ac:dyDescent="0.2">
      <c r="B273" s="32"/>
      <c r="D273" s="149" t="s">
        <v>174</v>
      </c>
      <c r="F273" s="150" t="s">
        <v>2583</v>
      </c>
      <c r="I273" s="151"/>
      <c r="L273" s="32"/>
      <c r="M273" s="152"/>
      <c r="T273" s="56"/>
      <c r="AT273" s="17" t="s">
        <v>174</v>
      </c>
      <c r="AU273" s="17" t="s">
        <v>83</v>
      </c>
    </row>
    <row r="274" spans="2:65" s="15" customFormat="1" x14ac:dyDescent="0.2">
      <c r="B274" s="184"/>
      <c r="D274" s="149" t="s">
        <v>176</v>
      </c>
      <c r="E274" s="185" t="s">
        <v>1</v>
      </c>
      <c r="F274" s="186" t="s">
        <v>2584</v>
      </c>
      <c r="H274" s="185" t="s">
        <v>1</v>
      </c>
      <c r="I274" s="187"/>
      <c r="L274" s="184"/>
      <c r="M274" s="188"/>
      <c r="T274" s="189"/>
      <c r="AT274" s="185" t="s">
        <v>176</v>
      </c>
      <c r="AU274" s="185" t="s">
        <v>83</v>
      </c>
      <c r="AV274" s="15" t="s">
        <v>81</v>
      </c>
      <c r="AW274" s="15" t="s">
        <v>30</v>
      </c>
      <c r="AX274" s="15" t="s">
        <v>73</v>
      </c>
      <c r="AY274" s="185" t="s">
        <v>165</v>
      </c>
    </row>
    <row r="275" spans="2:65" s="12" customFormat="1" x14ac:dyDescent="0.2">
      <c r="B275" s="153"/>
      <c r="D275" s="149" t="s">
        <v>176</v>
      </c>
      <c r="E275" s="154" t="s">
        <v>1</v>
      </c>
      <c r="F275" s="155" t="s">
        <v>2521</v>
      </c>
      <c r="H275" s="156">
        <v>70</v>
      </c>
      <c r="I275" s="157"/>
      <c r="L275" s="153"/>
      <c r="M275" s="158"/>
      <c r="T275" s="159"/>
      <c r="AT275" s="154" t="s">
        <v>176</v>
      </c>
      <c r="AU275" s="154" t="s">
        <v>83</v>
      </c>
      <c r="AV275" s="12" t="s">
        <v>83</v>
      </c>
      <c r="AW275" s="12" t="s">
        <v>30</v>
      </c>
      <c r="AX275" s="12" t="s">
        <v>81</v>
      </c>
      <c r="AY275" s="154" t="s">
        <v>165</v>
      </c>
    </row>
    <row r="276" spans="2:65" s="11" customFormat="1" ht="22.9" customHeight="1" x14ac:dyDescent="0.2">
      <c r="B276" s="124"/>
      <c r="D276" s="125" t="s">
        <v>72</v>
      </c>
      <c r="E276" s="134" t="s">
        <v>200</v>
      </c>
      <c r="F276" s="134" t="s">
        <v>1467</v>
      </c>
      <c r="I276" s="127"/>
      <c r="J276" s="135">
        <f>BK276</f>
        <v>0</v>
      </c>
      <c r="L276" s="124"/>
      <c r="M276" s="129"/>
      <c r="P276" s="130">
        <f>SUM(P277:P280)</f>
        <v>0</v>
      </c>
      <c r="R276" s="130">
        <f>SUM(R277:R280)</f>
        <v>1.5628464000000002</v>
      </c>
      <c r="T276" s="131">
        <f>SUM(T277:T280)</f>
        <v>1.7504999999999999</v>
      </c>
      <c r="AR276" s="125" t="s">
        <v>81</v>
      </c>
      <c r="AT276" s="132" t="s">
        <v>72</v>
      </c>
      <c r="AU276" s="132" t="s">
        <v>81</v>
      </c>
      <c r="AY276" s="125" t="s">
        <v>165</v>
      </c>
      <c r="BK276" s="133">
        <f>SUM(BK277:BK280)</f>
        <v>0</v>
      </c>
    </row>
    <row r="277" spans="2:65" s="1" customFormat="1" ht="33" customHeight="1" x14ac:dyDescent="0.2">
      <c r="B277" s="32"/>
      <c r="C277" s="136" t="s">
        <v>445</v>
      </c>
      <c r="D277" s="136" t="s">
        <v>167</v>
      </c>
      <c r="E277" s="137" t="s">
        <v>1468</v>
      </c>
      <c r="F277" s="138" t="s">
        <v>1469</v>
      </c>
      <c r="G277" s="139" t="s">
        <v>192</v>
      </c>
      <c r="H277" s="140">
        <v>23.34</v>
      </c>
      <c r="I277" s="141"/>
      <c r="J277" s="142">
        <f>ROUND(I277*H277,2)</f>
        <v>0</v>
      </c>
      <c r="K277" s="138" t="s">
        <v>1254</v>
      </c>
      <c r="L277" s="32"/>
      <c r="M277" s="143" t="s">
        <v>1</v>
      </c>
      <c r="N277" s="144" t="s">
        <v>38</v>
      </c>
      <c r="P277" s="145">
        <f>O277*H277</f>
        <v>0</v>
      </c>
      <c r="Q277" s="145">
        <v>6.6960000000000006E-2</v>
      </c>
      <c r="R277" s="145">
        <f>Q277*H277</f>
        <v>1.5628464000000002</v>
      </c>
      <c r="S277" s="145">
        <v>7.4999999999999997E-2</v>
      </c>
      <c r="T277" s="146">
        <f>S277*H277</f>
        <v>1.7504999999999999</v>
      </c>
      <c r="AR277" s="147" t="s">
        <v>172</v>
      </c>
      <c r="AT277" s="147" t="s">
        <v>167</v>
      </c>
      <c r="AU277" s="147" t="s">
        <v>83</v>
      </c>
      <c r="AY277" s="17" t="s">
        <v>165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81</v>
      </c>
      <c r="BK277" s="148">
        <f>ROUND(I277*H277,2)</f>
        <v>0</v>
      </c>
      <c r="BL277" s="17" t="s">
        <v>172</v>
      </c>
      <c r="BM277" s="147" t="s">
        <v>2585</v>
      </c>
    </row>
    <row r="278" spans="2:65" s="1" customFormat="1" ht="29.25" x14ac:dyDescent="0.2">
      <c r="B278" s="32"/>
      <c r="D278" s="149" t="s">
        <v>174</v>
      </c>
      <c r="F278" s="150" t="s">
        <v>1471</v>
      </c>
      <c r="I278" s="151"/>
      <c r="L278" s="32"/>
      <c r="M278" s="152"/>
      <c r="T278" s="56"/>
      <c r="AT278" s="17" t="s">
        <v>174</v>
      </c>
      <c r="AU278" s="17" t="s">
        <v>83</v>
      </c>
    </row>
    <row r="279" spans="2:65" s="15" customFormat="1" x14ac:dyDescent="0.2">
      <c r="B279" s="184"/>
      <c r="D279" s="149" t="s">
        <v>176</v>
      </c>
      <c r="E279" s="185" t="s">
        <v>1</v>
      </c>
      <c r="F279" s="186" t="s">
        <v>1472</v>
      </c>
      <c r="H279" s="185" t="s">
        <v>1</v>
      </c>
      <c r="I279" s="187"/>
      <c r="L279" s="184"/>
      <c r="M279" s="188"/>
      <c r="T279" s="189"/>
      <c r="AT279" s="185" t="s">
        <v>176</v>
      </c>
      <c r="AU279" s="185" t="s">
        <v>83</v>
      </c>
      <c r="AV279" s="15" t="s">
        <v>81</v>
      </c>
      <c r="AW279" s="15" t="s">
        <v>30</v>
      </c>
      <c r="AX279" s="15" t="s">
        <v>73</v>
      </c>
      <c r="AY279" s="185" t="s">
        <v>165</v>
      </c>
    </row>
    <row r="280" spans="2:65" s="12" customFormat="1" x14ac:dyDescent="0.2">
      <c r="B280" s="153"/>
      <c r="D280" s="149" t="s">
        <v>176</v>
      </c>
      <c r="E280" s="154" t="s">
        <v>1</v>
      </c>
      <c r="F280" s="155" t="s">
        <v>1473</v>
      </c>
      <c r="H280" s="156">
        <v>23.34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81</v>
      </c>
      <c r="AY280" s="154" t="s">
        <v>165</v>
      </c>
    </row>
    <row r="281" spans="2:65" s="11" customFormat="1" ht="22.9" customHeight="1" x14ac:dyDescent="0.2">
      <c r="B281" s="124"/>
      <c r="D281" s="125" t="s">
        <v>72</v>
      </c>
      <c r="E281" s="134" t="s">
        <v>216</v>
      </c>
      <c r="F281" s="134" t="s">
        <v>429</v>
      </c>
      <c r="I281" s="127"/>
      <c r="J281" s="135">
        <f>BK281</f>
        <v>0</v>
      </c>
      <c r="L281" s="124"/>
      <c r="M281" s="129"/>
      <c r="P281" s="130">
        <f>SUM(P282:P432)</f>
        <v>0</v>
      </c>
      <c r="R281" s="130">
        <f>SUM(R282:R432)</f>
        <v>75.835660899999993</v>
      </c>
      <c r="T281" s="131">
        <f>SUM(T282:T432)</f>
        <v>76.204635599999989</v>
      </c>
      <c r="AR281" s="125" t="s">
        <v>81</v>
      </c>
      <c r="AT281" s="132" t="s">
        <v>72</v>
      </c>
      <c r="AU281" s="132" t="s">
        <v>81</v>
      </c>
      <c r="AY281" s="125" t="s">
        <v>165</v>
      </c>
      <c r="BK281" s="133">
        <f>SUM(BK282:BK432)</f>
        <v>0</v>
      </c>
    </row>
    <row r="282" spans="2:65" s="1" customFormat="1" ht="16.5" customHeight="1" x14ac:dyDescent="0.2">
      <c r="B282" s="32"/>
      <c r="C282" s="136" t="s">
        <v>449</v>
      </c>
      <c r="D282" s="136" t="s">
        <v>167</v>
      </c>
      <c r="E282" s="137" t="s">
        <v>1474</v>
      </c>
      <c r="F282" s="138" t="s">
        <v>1475</v>
      </c>
      <c r="G282" s="139" t="s">
        <v>303</v>
      </c>
      <c r="H282" s="140">
        <v>22</v>
      </c>
      <c r="I282" s="141"/>
      <c r="J282" s="142">
        <f>ROUND(I282*H282,2)</f>
        <v>0</v>
      </c>
      <c r="K282" s="138" t="s">
        <v>1254</v>
      </c>
      <c r="L282" s="32"/>
      <c r="M282" s="143" t="s">
        <v>1</v>
      </c>
      <c r="N282" s="144" t="s">
        <v>38</v>
      </c>
      <c r="P282" s="145">
        <f>O282*H282</f>
        <v>0</v>
      </c>
      <c r="Q282" s="145">
        <v>1.17E-3</v>
      </c>
      <c r="R282" s="145">
        <f>Q282*H282</f>
        <v>2.5739999999999999E-2</v>
      </c>
      <c r="S282" s="145">
        <v>0</v>
      </c>
      <c r="T282" s="146">
        <f>S282*H282</f>
        <v>0</v>
      </c>
      <c r="AR282" s="147" t="s">
        <v>172</v>
      </c>
      <c r="AT282" s="147" t="s">
        <v>167</v>
      </c>
      <c r="AU282" s="147" t="s">
        <v>83</v>
      </c>
      <c r="AY282" s="17" t="s">
        <v>165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81</v>
      </c>
      <c r="BK282" s="148">
        <f>ROUND(I282*H282,2)</f>
        <v>0</v>
      </c>
      <c r="BL282" s="17" t="s">
        <v>172</v>
      </c>
      <c r="BM282" s="147" t="s">
        <v>2586</v>
      </c>
    </row>
    <row r="283" spans="2:65" s="1" customFormat="1" x14ac:dyDescent="0.2">
      <c r="B283" s="32"/>
      <c r="D283" s="149" t="s">
        <v>174</v>
      </c>
      <c r="F283" s="150" t="s">
        <v>1477</v>
      </c>
      <c r="I283" s="151"/>
      <c r="L283" s="32"/>
      <c r="M283" s="152"/>
      <c r="T283" s="56"/>
      <c r="AT283" s="17" t="s">
        <v>174</v>
      </c>
      <c r="AU283" s="17" t="s">
        <v>83</v>
      </c>
    </row>
    <row r="284" spans="2:65" s="15" customFormat="1" x14ac:dyDescent="0.2">
      <c r="B284" s="184"/>
      <c r="D284" s="149" t="s">
        <v>176</v>
      </c>
      <c r="E284" s="185" t="s">
        <v>1</v>
      </c>
      <c r="F284" s="186" t="s">
        <v>1478</v>
      </c>
      <c r="H284" s="185" t="s">
        <v>1</v>
      </c>
      <c r="I284" s="187"/>
      <c r="L284" s="184"/>
      <c r="M284" s="188"/>
      <c r="T284" s="189"/>
      <c r="AT284" s="185" t="s">
        <v>176</v>
      </c>
      <c r="AU284" s="185" t="s">
        <v>83</v>
      </c>
      <c r="AV284" s="15" t="s">
        <v>81</v>
      </c>
      <c r="AW284" s="15" t="s">
        <v>30</v>
      </c>
      <c r="AX284" s="15" t="s">
        <v>73</v>
      </c>
      <c r="AY284" s="185" t="s">
        <v>165</v>
      </c>
    </row>
    <row r="285" spans="2:65" s="12" customFormat="1" x14ac:dyDescent="0.2">
      <c r="B285" s="153"/>
      <c r="D285" s="149" t="s">
        <v>176</v>
      </c>
      <c r="E285" s="154" t="s">
        <v>1</v>
      </c>
      <c r="F285" s="155" t="s">
        <v>1479</v>
      </c>
      <c r="H285" s="156">
        <v>22</v>
      </c>
      <c r="I285" s="157"/>
      <c r="L285" s="153"/>
      <c r="M285" s="158"/>
      <c r="T285" s="159"/>
      <c r="AT285" s="154" t="s">
        <v>176</v>
      </c>
      <c r="AU285" s="154" t="s">
        <v>83</v>
      </c>
      <c r="AV285" s="12" t="s">
        <v>83</v>
      </c>
      <c r="AW285" s="12" t="s">
        <v>30</v>
      </c>
      <c r="AX285" s="12" t="s">
        <v>81</v>
      </c>
      <c r="AY285" s="154" t="s">
        <v>165</v>
      </c>
    </row>
    <row r="286" spans="2:65" s="1" customFormat="1" ht="24.2" customHeight="1" x14ac:dyDescent="0.2">
      <c r="B286" s="32"/>
      <c r="C286" s="167" t="s">
        <v>456</v>
      </c>
      <c r="D286" s="167" t="s">
        <v>205</v>
      </c>
      <c r="E286" s="168" t="s">
        <v>1480</v>
      </c>
      <c r="F286" s="169" t="s">
        <v>1481</v>
      </c>
      <c r="G286" s="170" t="s">
        <v>238</v>
      </c>
      <c r="H286" s="171">
        <v>0.13600000000000001</v>
      </c>
      <c r="I286" s="172"/>
      <c r="J286" s="173">
        <f>ROUND(I286*H286,2)</f>
        <v>0</v>
      </c>
      <c r="K286" s="169" t="s">
        <v>1254</v>
      </c>
      <c r="L286" s="174"/>
      <c r="M286" s="175" t="s">
        <v>1</v>
      </c>
      <c r="N286" s="176" t="s">
        <v>38</v>
      </c>
      <c r="P286" s="145">
        <f>O286*H286</f>
        <v>0</v>
      </c>
      <c r="Q286" s="145">
        <v>1</v>
      </c>
      <c r="R286" s="145">
        <f>Q286*H286</f>
        <v>0.13600000000000001</v>
      </c>
      <c r="S286" s="145">
        <v>0</v>
      </c>
      <c r="T286" s="146">
        <f>S286*H286</f>
        <v>0</v>
      </c>
      <c r="AR286" s="147" t="s">
        <v>209</v>
      </c>
      <c r="AT286" s="147" t="s">
        <v>205</v>
      </c>
      <c r="AU286" s="147" t="s">
        <v>83</v>
      </c>
      <c r="AY286" s="17" t="s">
        <v>165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81</v>
      </c>
      <c r="BK286" s="148">
        <f>ROUND(I286*H286,2)</f>
        <v>0</v>
      </c>
      <c r="BL286" s="17" t="s">
        <v>172</v>
      </c>
      <c r="BM286" s="147" t="s">
        <v>2587</v>
      </c>
    </row>
    <row r="287" spans="2:65" s="1" customFormat="1" x14ac:dyDescent="0.2">
      <c r="B287" s="32"/>
      <c r="D287" s="149" t="s">
        <v>174</v>
      </c>
      <c r="F287" s="150" t="s">
        <v>1481</v>
      </c>
      <c r="I287" s="151"/>
      <c r="L287" s="32"/>
      <c r="M287" s="152"/>
      <c r="T287" s="56"/>
      <c r="AT287" s="17" t="s">
        <v>174</v>
      </c>
      <c r="AU287" s="17" t="s">
        <v>83</v>
      </c>
    </row>
    <row r="288" spans="2:65" s="12" customFormat="1" x14ac:dyDescent="0.2">
      <c r="B288" s="153"/>
      <c r="D288" s="149" t="s">
        <v>176</v>
      </c>
      <c r="E288" s="154" t="s">
        <v>1</v>
      </c>
      <c r="F288" s="155" t="s">
        <v>1483</v>
      </c>
      <c r="H288" s="156">
        <v>0.13600000000000001</v>
      </c>
      <c r="I288" s="157"/>
      <c r="L288" s="153"/>
      <c r="M288" s="158"/>
      <c r="T288" s="159"/>
      <c r="AT288" s="154" t="s">
        <v>176</v>
      </c>
      <c r="AU288" s="154" t="s">
        <v>83</v>
      </c>
      <c r="AV288" s="12" t="s">
        <v>83</v>
      </c>
      <c r="AW288" s="12" t="s">
        <v>30</v>
      </c>
      <c r="AX288" s="12" t="s">
        <v>81</v>
      </c>
      <c r="AY288" s="154" t="s">
        <v>165</v>
      </c>
    </row>
    <row r="289" spans="2:65" s="1" customFormat="1" ht="24.2" customHeight="1" x14ac:dyDescent="0.2">
      <c r="B289" s="32"/>
      <c r="C289" s="167" t="s">
        <v>463</v>
      </c>
      <c r="D289" s="167" t="s">
        <v>205</v>
      </c>
      <c r="E289" s="168" t="s">
        <v>1484</v>
      </c>
      <c r="F289" s="169" t="s">
        <v>1485</v>
      </c>
      <c r="G289" s="170" t="s">
        <v>238</v>
      </c>
      <c r="H289" s="171">
        <v>0.46500000000000002</v>
      </c>
      <c r="I289" s="172"/>
      <c r="J289" s="173">
        <f>ROUND(I289*H289,2)</f>
        <v>0</v>
      </c>
      <c r="K289" s="169" t="s">
        <v>1254</v>
      </c>
      <c r="L289" s="174"/>
      <c r="M289" s="175" t="s">
        <v>1</v>
      </c>
      <c r="N289" s="176" t="s">
        <v>38</v>
      </c>
      <c r="P289" s="145">
        <f>O289*H289</f>
        <v>0</v>
      </c>
      <c r="Q289" s="145">
        <v>1</v>
      </c>
      <c r="R289" s="145">
        <f>Q289*H289</f>
        <v>0.46500000000000002</v>
      </c>
      <c r="S289" s="145">
        <v>0</v>
      </c>
      <c r="T289" s="146">
        <f>S289*H289</f>
        <v>0</v>
      </c>
      <c r="AR289" s="147" t="s">
        <v>209</v>
      </c>
      <c r="AT289" s="147" t="s">
        <v>205</v>
      </c>
      <c r="AU289" s="147" t="s">
        <v>83</v>
      </c>
      <c r="AY289" s="17" t="s">
        <v>165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172</v>
      </c>
      <c r="BM289" s="147" t="s">
        <v>2588</v>
      </c>
    </row>
    <row r="290" spans="2:65" s="1" customFormat="1" x14ac:dyDescent="0.2">
      <c r="B290" s="32"/>
      <c r="D290" s="149" t="s">
        <v>174</v>
      </c>
      <c r="F290" s="150" t="s">
        <v>1485</v>
      </c>
      <c r="I290" s="151"/>
      <c r="L290" s="32"/>
      <c r="M290" s="152"/>
      <c r="T290" s="56"/>
      <c r="AT290" s="17" t="s">
        <v>174</v>
      </c>
      <c r="AU290" s="17" t="s">
        <v>83</v>
      </c>
    </row>
    <row r="291" spans="2:65" s="12" customFormat="1" x14ac:dyDescent="0.2">
      <c r="B291" s="153"/>
      <c r="D291" s="149" t="s">
        <v>176</v>
      </c>
      <c r="E291" s="154" t="s">
        <v>1</v>
      </c>
      <c r="F291" s="155" t="s">
        <v>1487</v>
      </c>
      <c r="H291" s="156">
        <v>0.46500000000000002</v>
      </c>
      <c r="I291" s="157"/>
      <c r="L291" s="153"/>
      <c r="M291" s="158"/>
      <c r="T291" s="159"/>
      <c r="AT291" s="154" t="s">
        <v>176</v>
      </c>
      <c r="AU291" s="154" t="s">
        <v>83</v>
      </c>
      <c r="AV291" s="12" t="s">
        <v>83</v>
      </c>
      <c r="AW291" s="12" t="s">
        <v>30</v>
      </c>
      <c r="AX291" s="12" t="s">
        <v>81</v>
      </c>
      <c r="AY291" s="154" t="s">
        <v>165</v>
      </c>
    </row>
    <row r="292" spans="2:65" s="1" customFormat="1" ht="21.75" customHeight="1" x14ac:dyDescent="0.2">
      <c r="B292" s="32"/>
      <c r="C292" s="167" t="s">
        <v>468</v>
      </c>
      <c r="D292" s="167" t="s">
        <v>205</v>
      </c>
      <c r="E292" s="168" t="s">
        <v>1488</v>
      </c>
      <c r="F292" s="169" t="s">
        <v>1489</v>
      </c>
      <c r="G292" s="170" t="s">
        <v>238</v>
      </c>
      <c r="H292" s="171">
        <v>0.09</v>
      </c>
      <c r="I292" s="172"/>
      <c r="J292" s="173">
        <f>ROUND(I292*H292,2)</f>
        <v>0</v>
      </c>
      <c r="K292" s="169" t="s">
        <v>1254</v>
      </c>
      <c r="L292" s="174"/>
      <c r="M292" s="175" t="s">
        <v>1</v>
      </c>
      <c r="N292" s="176" t="s">
        <v>38</v>
      </c>
      <c r="P292" s="145">
        <f>O292*H292</f>
        <v>0</v>
      </c>
      <c r="Q292" s="145">
        <v>1</v>
      </c>
      <c r="R292" s="145">
        <f>Q292*H292</f>
        <v>0.09</v>
      </c>
      <c r="S292" s="145">
        <v>0</v>
      </c>
      <c r="T292" s="146">
        <f>S292*H292</f>
        <v>0</v>
      </c>
      <c r="AR292" s="147" t="s">
        <v>209</v>
      </c>
      <c r="AT292" s="147" t="s">
        <v>205</v>
      </c>
      <c r="AU292" s="147" t="s">
        <v>83</v>
      </c>
      <c r="AY292" s="17" t="s">
        <v>165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81</v>
      </c>
      <c r="BK292" s="148">
        <f>ROUND(I292*H292,2)</f>
        <v>0</v>
      </c>
      <c r="BL292" s="17" t="s">
        <v>172</v>
      </c>
      <c r="BM292" s="147" t="s">
        <v>2589</v>
      </c>
    </row>
    <row r="293" spans="2:65" s="1" customFormat="1" x14ac:dyDescent="0.2">
      <c r="B293" s="32"/>
      <c r="D293" s="149" t="s">
        <v>174</v>
      </c>
      <c r="F293" s="150" t="s">
        <v>1489</v>
      </c>
      <c r="I293" s="151"/>
      <c r="L293" s="32"/>
      <c r="M293" s="152"/>
      <c r="T293" s="56"/>
      <c r="AT293" s="17" t="s">
        <v>174</v>
      </c>
      <c r="AU293" s="17" t="s">
        <v>83</v>
      </c>
    </row>
    <row r="294" spans="2:65" s="12" customFormat="1" x14ac:dyDescent="0.2">
      <c r="B294" s="153"/>
      <c r="D294" s="149" t="s">
        <v>176</v>
      </c>
      <c r="E294" s="154" t="s">
        <v>1</v>
      </c>
      <c r="F294" s="155" t="s">
        <v>1491</v>
      </c>
      <c r="H294" s="156">
        <v>0.09</v>
      </c>
      <c r="I294" s="157"/>
      <c r="L294" s="153"/>
      <c r="M294" s="158"/>
      <c r="T294" s="159"/>
      <c r="AT294" s="154" t="s">
        <v>176</v>
      </c>
      <c r="AU294" s="154" t="s">
        <v>83</v>
      </c>
      <c r="AV294" s="12" t="s">
        <v>83</v>
      </c>
      <c r="AW294" s="12" t="s">
        <v>30</v>
      </c>
      <c r="AX294" s="12" t="s">
        <v>81</v>
      </c>
      <c r="AY294" s="154" t="s">
        <v>165</v>
      </c>
    </row>
    <row r="295" spans="2:65" s="1" customFormat="1" ht="16.5" customHeight="1" x14ac:dyDescent="0.2">
      <c r="B295" s="32"/>
      <c r="C295" s="136" t="s">
        <v>473</v>
      </c>
      <c r="D295" s="136" t="s">
        <v>167</v>
      </c>
      <c r="E295" s="137" t="s">
        <v>1492</v>
      </c>
      <c r="F295" s="138" t="s">
        <v>1493</v>
      </c>
      <c r="G295" s="139" t="s">
        <v>303</v>
      </c>
      <c r="H295" s="140">
        <v>22</v>
      </c>
      <c r="I295" s="141"/>
      <c r="J295" s="142">
        <f>ROUND(I295*H295,2)</f>
        <v>0</v>
      </c>
      <c r="K295" s="138" t="s">
        <v>1254</v>
      </c>
      <c r="L295" s="32"/>
      <c r="M295" s="143" t="s">
        <v>1</v>
      </c>
      <c r="N295" s="144" t="s">
        <v>38</v>
      </c>
      <c r="P295" s="145">
        <f>O295*H295</f>
        <v>0</v>
      </c>
      <c r="Q295" s="145">
        <v>5.8E-4</v>
      </c>
      <c r="R295" s="145">
        <f>Q295*H295</f>
        <v>1.2760000000000001E-2</v>
      </c>
      <c r="S295" s="145">
        <v>0</v>
      </c>
      <c r="T295" s="146">
        <f>S295*H295</f>
        <v>0</v>
      </c>
      <c r="AR295" s="147" t="s">
        <v>172</v>
      </c>
      <c r="AT295" s="147" t="s">
        <v>167</v>
      </c>
      <c r="AU295" s="147" t="s">
        <v>83</v>
      </c>
      <c r="AY295" s="17" t="s">
        <v>165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172</v>
      </c>
      <c r="BM295" s="147" t="s">
        <v>2590</v>
      </c>
    </row>
    <row r="296" spans="2:65" s="1" customFormat="1" x14ac:dyDescent="0.2">
      <c r="B296" s="32"/>
      <c r="D296" s="149" t="s">
        <v>174</v>
      </c>
      <c r="F296" s="150" t="s">
        <v>1495</v>
      </c>
      <c r="I296" s="151"/>
      <c r="L296" s="32"/>
      <c r="M296" s="152"/>
      <c r="T296" s="56"/>
      <c r="AT296" s="17" t="s">
        <v>174</v>
      </c>
      <c r="AU296" s="17" t="s">
        <v>83</v>
      </c>
    </row>
    <row r="297" spans="2:65" s="15" customFormat="1" x14ac:dyDescent="0.2">
      <c r="B297" s="184"/>
      <c r="D297" s="149" t="s">
        <v>176</v>
      </c>
      <c r="E297" s="185" t="s">
        <v>1</v>
      </c>
      <c r="F297" s="186" t="s">
        <v>1496</v>
      </c>
      <c r="H297" s="185" t="s">
        <v>1</v>
      </c>
      <c r="I297" s="187"/>
      <c r="L297" s="184"/>
      <c r="M297" s="188"/>
      <c r="T297" s="189"/>
      <c r="AT297" s="185" t="s">
        <v>176</v>
      </c>
      <c r="AU297" s="185" t="s">
        <v>83</v>
      </c>
      <c r="AV297" s="15" t="s">
        <v>81</v>
      </c>
      <c r="AW297" s="15" t="s">
        <v>30</v>
      </c>
      <c r="AX297" s="15" t="s">
        <v>73</v>
      </c>
      <c r="AY297" s="185" t="s">
        <v>165</v>
      </c>
    </row>
    <row r="298" spans="2:65" s="12" customFormat="1" x14ac:dyDescent="0.2">
      <c r="B298" s="153"/>
      <c r="D298" s="149" t="s">
        <v>176</v>
      </c>
      <c r="E298" s="154" t="s">
        <v>1</v>
      </c>
      <c r="F298" s="155" t="s">
        <v>1479</v>
      </c>
      <c r="H298" s="156">
        <v>22</v>
      </c>
      <c r="I298" s="157"/>
      <c r="L298" s="153"/>
      <c r="M298" s="158"/>
      <c r="T298" s="159"/>
      <c r="AT298" s="154" t="s">
        <v>176</v>
      </c>
      <c r="AU298" s="154" t="s">
        <v>83</v>
      </c>
      <c r="AV298" s="12" t="s">
        <v>83</v>
      </c>
      <c r="AW298" s="12" t="s">
        <v>30</v>
      </c>
      <c r="AX298" s="12" t="s">
        <v>81</v>
      </c>
      <c r="AY298" s="154" t="s">
        <v>165</v>
      </c>
    </row>
    <row r="299" spans="2:65" s="1" customFormat="1" ht="24.2" customHeight="1" x14ac:dyDescent="0.2">
      <c r="B299" s="32"/>
      <c r="C299" s="136" t="s">
        <v>477</v>
      </c>
      <c r="D299" s="136" t="s">
        <v>167</v>
      </c>
      <c r="E299" s="137" t="s">
        <v>1497</v>
      </c>
      <c r="F299" s="138" t="s">
        <v>1498</v>
      </c>
      <c r="G299" s="139" t="s">
        <v>317</v>
      </c>
      <c r="H299" s="140">
        <v>1</v>
      </c>
      <c r="I299" s="141"/>
      <c r="J299" s="142">
        <f>ROUND(I299*H299,2)</f>
        <v>0</v>
      </c>
      <c r="K299" s="138" t="s">
        <v>1254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6.4900000000000001E-3</v>
      </c>
      <c r="R299" s="145">
        <f>Q299*H299</f>
        <v>6.4900000000000001E-3</v>
      </c>
      <c r="S299" s="145">
        <v>0</v>
      </c>
      <c r="T299" s="146">
        <f>S299*H299</f>
        <v>0</v>
      </c>
      <c r="AR299" s="147" t="s">
        <v>172</v>
      </c>
      <c r="AT299" s="147" t="s">
        <v>167</v>
      </c>
      <c r="AU299" s="147" t="s">
        <v>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2591</v>
      </c>
    </row>
    <row r="300" spans="2:65" s="1" customFormat="1" ht="19.5" x14ac:dyDescent="0.2">
      <c r="B300" s="32"/>
      <c r="D300" s="149" t="s">
        <v>174</v>
      </c>
      <c r="F300" s="150" t="s">
        <v>1500</v>
      </c>
      <c r="I300" s="151"/>
      <c r="L300" s="32"/>
      <c r="M300" s="152"/>
      <c r="T300" s="56"/>
      <c r="AT300" s="17" t="s">
        <v>174</v>
      </c>
      <c r="AU300" s="17" t="s">
        <v>83</v>
      </c>
    </row>
    <row r="301" spans="2:65" s="1" customFormat="1" ht="24.2" customHeight="1" x14ac:dyDescent="0.2">
      <c r="B301" s="32"/>
      <c r="C301" s="136" t="s">
        <v>484</v>
      </c>
      <c r="D301" s="136" t="s">
        <v>167</v>
      </c>
      <c r="E301" s="137" t="s">
        <v>1501</v>
      </c>
      <c r="F301" s="138" t="s">
        <v>1502</v>
      </c>
      <c r="G301" s="139" t="s">
        <v>192</v>
      </c>
      <c r="H301" s="140">
        <v>50</v>
      </c>
      <c r="I301" s="141"/>
      <c r="J301" s="142">
        <f>ROUND(I301*H301,2)</f>
        <v>0</v>
      </c>
      <c r="K301" s="138" t="s">
        <v>1254</v>
      </c>
      <c r="L301" s="32"/>
      <c r="M301" s="143" t="s">
        <v>1</v>
      </c>
      <c r="N301" s="144" t="s">
        <v>38</v>
      </c>
      <c r="P301" s="145">
        <f>O301*H301</f>
        <v>0</v>
      </c>
      <c r="Q301" s="145">
        <v>0</v>
      </c>
      <c r="R301" s="145">
        <f>Q301*H301</f>
        <v>0</v>
      </c>
      <c r="S301" s="145">
        <v>5.0000000000000001E-4</v>
      </c>
      <c r="T301" s="146">
        <f>S301*H301</f>
        <v>2.5000000000000001E-2</v>
      </c>
      <c r="AR301" s="147" t="s">
        <v>172</v>
      </c>
      <c r="AT301" s="147" t="s">
        <v>167</v>
      </c>
      <c r="AU301" s="147" t="s">
        <v>83</v>
      </c>
      <c r="AY301" s="17" t="s">
        <v>165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81</v>
      </c>
      <c r="BK301" s="148">
        <f>ROUND(I301*H301,2)</f>
        <v>0</v>
      </c>
      <c r="BL301" s="17" t="s">
        <v>172</v>
      </c>
      <c r="BM301" s="147" t="s">
        <v>2592</v>
      </c>
    </row>
    <row r="302" spans="2:65" s="1" customFormat="1" ht="19.5" x14ac:dyDescent="0.2">
      <c r="B302" s="32"/>
      <c r="D302" s="149" t="s">
        <v>174</v>
      </c>
      <c r="F302" s="150" t="s">
        <v>1504</v>
      </c>
      <c r="I302" s="151"/>
      <c r="L302" s="32"/>
      <c r="M302" s="152"/>
      <c r="T302" s="56"/>
      <c r="AT302" s="17" t="s">
        <v>174</v>
      </c>
      <c r="AU302" s="17" t="s">
        <v>83</v>
      </c>
    </row>
    <row r="303" spans="2:65" s="15" customFormat="1" x14ac:dyDescent="0.2">
      <c r="B303" s="184"/>
      <c r="D303" s="149" t="s">
        <v>176</v>
      </c>
      <c r="E303" s="185" t="s">
        <v>1</v>
      </c>
      <c r="F303" s="186" t="s">
        <v>1505</v>
      </c>
      <c r="H303" s="185" t="s">
        <v>1</v>
      </c>
      <c r="I303" s="187"/>
      <c r="L303" s="184"/>
      <c r="M303" s="188"/>
      <c r="T303" s="189"/>
      <c r="AT303" s="185" t="s">
        <v>176</v>
      </c>
      <c r="AU303" s="185" t="s">
        <v>83</v>
      </c>
      <c r="AV303" s="15" t="s">
        <v>81</v>
      </c>
      <c r="AW303" s="15" t="s">
        <v>30</v>
      </c>
      <c r="AX303" s="15" t="s">
        <v>73</v>
      </c>
      <c r="AY303" s="185" t="s">
        <v>165</v>
      </c>
    </row>
    <row r="304" spans="2:65" s="12" customFormat="1" x14ac:dyDescent="0.2">
      <c r="B304" s="153"/>
      <c r="D304" s="149" t="s">
        <v>176</v>
      </c>
      <c r="E304" s="154" t="s">
        <v>1</v>
      </c>
      <c r="F304" s="155" t="s">
        <v>477</v>
      </c>
      <c r="H304" s="156">
        <v>50</v>
      </c>
      <c r="I304" s="157"/>
      <c r="L304" s="153"/>
      <c r="M304" s="158"/>
      <c r="T304" s="159"/>
      <c r="AT304" s="154" t="s">
        <v>176</v>
      </c>
      <c r="AU304" s="154" t="s">
        <v>83</v>
      </c>
      <c r="AV304" s="12" t="s">
        <v>83</v>
      </c>
      <c r="AW304" s="12" t="s">
        <v>30</v>
      </c>
      <c r="AX304" s="12" t="s">
        <v>81</v>
      </c>
      <c r="AY304" s="154" t="s">
        <v>165</v>
      </c>
    </row>
    <row r="305" spans="2:65" s="1" customFormat="1" ht="24.2" customHeight="1" x14ac:dyDescent="0.2">
      <c r="B305" s="32"/>
      <c r="C305" s="136" t="s">
        <v>488</v>
      </c>
      <c r="D305" s="136" t="s">
        <v>167</v>
      </c>
      <c r="E305" s="137" t="s">
        <v>1506</v>
      </c>
      <c r="F305" s="138" t="s">
        <v>1507</v>
      </c>
      <c r="G305" s="139" t="s">
        <v>170</v>
      </c>
      <c r="H305" s="140">
        <v>319.16300000000001</v>
      </c>
      <c r="I305" s="141"/>
      <c r="J305" s="142">
        <f>ROUND(I305*H305,2)</f>
        <v>0</v>
      </c>
      <c r="K305" s="138" t="s">
        <v>1254</v>
      </c>
      <c r="L305" s="32"/>
      <c r="M305" s="143" t="s">
        <v>1</v>
      </c>
      <c r="N305" s="144" t="s">
        <v>38</v>
      </c>
      <c r="P305" s="145">
        <f>O305*H305</f>
        <v>0</v>
      </c>
      <c r="Q305" s="145">
        <v>0</v>
      </c>
      <c r="R305" s="145">
        <f>Q305*H305</f>
        <v>0</v>
      </c>
      <c r="S305" s="145">
        <v>0</v>
      </c>
      <c r="T305" s="146">
        <f>S305*H305</f>
        <v>0</v>
      </c>
      <c r="AR305" s="147" t="s">
        <v>172</v>
      </c>
      <c r="AT305" s="147" t="s">
        <v>167</v>
      </c>
      <c r="AU305" s="147" t="s">
        <v>83</v>
      </c>
      <c r="AY305" s="17" t="s">
        <v>165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7" t="s">
        <v>81</v>
      </c>
      <c r="BK305" s="148">
        <f>ROUND(I305*H305,2)</f>
        <v>0</v>
      </c>
      <c r="BL305" s="17" t="s">
        <v>172</v>
      </c>
      <c r="BM305" s="147" t="s">
        <v>2593</v>
      </c>
    </row>
    <row r="306" spans="2:65" s="1" customFormat="1" ht="19.5" x14ac:dyDescent="0.2">
      <c r="B306" s="32"/>
      <c r="D306" s="149" t="s">
        <v>174</v>
      </c>
      <c r="F306" s="150" t="s">
        <v>1509</v>
      </c>
      <c r="I306" s="151"/>
      <c r="L306" s="32"/>
      <c r="M306" s="152"/>
      <c r="T306" s="56"/>
      <c r="AT306" s="17" t="s">
        <v>174</v>
      </c>
      <c r="AU306" s="17" t="s">
        <v>83</v>
      </c>
    </row>
    <row r="307" spans="2:65" s="15" customFormat="1" x14ac:dyDescent="0.2">
      <c r="B307" s="184"/>
      <c r="D307" s="149" t="s">
        <v>176</v>
      </c>
      <c r="E307" s="185" t="s">
        <v>1</v>
      </c>
      <c r="F307" s="186" t="s">
        <v>1510</v>
      </c>
      <c r="H307" s="185" t="s">
        <v>1</v>
      </c>
      <c r="I307" s="187"/>
      <c r="L307" s="184"/>
      <c r="M307" s="188"/>
      <c r="T307" s="189"/>
      <c r="AT307" s="185" t="s">
        <v>176</v>
      </c>
      <c r="AU307" s="185" t="s">
        <v>83</v>
      </c>
      <c r="AV307" s="15" t="s">
        <v>81</v>
      </c>
      <c r="AW307" s="15" t="s">
        <v>30</v>
      </c>
      <c r="AX307" s="15" t="s">
        <v>73</v>
      </c>
      <c r="AY307" s="185" t="s">
        <v>165</v>
      </c>
    </row>
    <row r="308" spans="2:65" s="12" customFormat="1" x14ac:dyDescent="0.2">
      <c r="B308" s="153"/>
      <c r="D308" s="149" t="s">
        <v>176</v>
      </c>
      <c r="E308" s="154" t="s">
        <v>1</v>
      </c>
      <c r="F308" s="155" t="s">
        <v>2594</v>
      </c>
      <c r="H308" s="156">
        <v>172.8</v>
      </c>
      <c r="I308" s="157"/>
      <c r="L308" s="153"/>
      <c r="M308" s="158"/>
      <c r="T308" s="159"/>
      <c r="AT308" s="154" t="s">
        <v>176</v>
      </c>
      <c r="AU308" s="154" t="s">
        <v>83</v>
      </c>
      <c r="AV308" s="12" t="s">
        <v>83</v>
      </c>
      <c r="AW308" s="12" t="s">
        <v>30</v>
      </c>
      <c r="AX308" s="12" t="s">
        <v>73</v>
      </c>
      <c r="AY308" s="154" t="s">
        <v>165</v>
      </c>
    </row>
    <row r="309" spans="2:65" s="15" customFormat="1" x14ac:dyDescent="0.2">
      <c r="B309" s="184"/>
      <c r="D309" s="149" t="s">
        <v>176</v>
      </c>
      <c r="E309" s="185" t="s">
        <v>1</v>
      </c>
      <c r="F309" s="186" t="s">
        <v>1512</v>
      </c>
      <c r="H309" s="185" t="s">
        <v>1</v>
      </c>
      <c r="I309" s="187"/>
      <c r="L309" s="184"/>
      <c r="M309" s="188"/>
      <c r="T309" s="189"/>
      <c r="AT309" s="185" t="s">
        <v>176</v>
      </c>
      <c r="AU309" s="185" t="s">
        <v>83</v>
      </c>
      <c r="AV309" s="15" t="s">
        <v>81</v>
      </c>
      <c r="AW309" s="15" t="s">
        <v>30</v>
      </c>
      <c r="AX309" s="15" t="s">
        <v>73</v>
      </c>
      <c r="AY309" s="185" t="s">
        <v>165</v>
      </c>
    </row>
    <row r="310" spans="2:65" s="12" customFormat="1" x14ac:dyDescent="0.2">
      <c r="B310" s="153"/>
      <c r="D310" s="149" t="s">
        <v>176</v>
      </c>
      <c r="E310" s="154" t="s">
        <v>1</v>
      </c>
      <c r="F310" s="155" t="s">
        <v>2595</v>
      </c>
      <c r="H310" s="156">
        <v>146.363</v>
      </c>
      <c r="I310" s="157"/>
      <c r="L310" s="153"/>
      <c r="M310" s="158"/>
      <c r="T310" s="159"/>
      <c r="AT310" s="154" t="s">
        <v>176</v>
      </c>
      <c r="AU310" s="154" t="s">
        <v>83</v>
      </c>
      <c r="AV310" s="12" t="s">
        <v>83</v>
      </c>
      <c r="AW310" s="12" t="s">
        <v>30</v>
      </c>
      <c r="AX310" s="12" t="s">
        <v>73</v>
      </c>
      <c r="AY310" s="154" t="s">
        <v>165</v>
      </c>
    </row>
    <row r="311" spans="2:65" s="13" customFormat="1" x14ac:dyDescent="0.2">
      <c r="B311" s="160"/>
      <c r="D311" s="149" t="s">
        <v>176</v>
      </c>
      <c r="E311" s="161" t="s">
        <v>1</v>
      </c>
      <c r="F311" s="162" t="s">
        <v>189</v>
      </c>
      <c r="H311" s="163">
        <v>319.16300000000001</v>
      </c>
      <c r="I311" s="164"/>
      <c r="L311" s="160"/>
      <c r="M311" s="165"/>
      <c r="T311" s="166"/>
      <c r="AT311" s="161" t="s">
        <v>176</v>
      </c>
      <c r="AU311" s="161" t="s">
        <v>83</v>
      </c>
      <c r="AV311" s="13" t="s">
        <v>172</v>
      </c>
      <c r="AW311" s="13" t="s">
        <v>30</v>
      </c>
      <c r="AX311" s="13" t="s">
        <v>81</v>
      </c>
      <c r="AY311" s="161" t="s">
        <v>165</v>
      </c>
    </row>
    <row r="312" spans="2:65" s="1" customFormat="1" ht="37.9" customHeight="1" x14ac:dyDescent="0.2">
      <c r="B312" s="32"/>
      <c r="C312" s="136" t="s">
        <v>493</v>
      </c>
      <c r="D312" s="136" t="s">
        <v>167</v>
      </c>
      <c r="E312" s="137" t="s">
        <v>1514</v>
      </c>
      <c r="F312" s="138" t="s">
        <v>1515</v>
      </c>
      <c r="G312" s="139" t="s">
        <v>170</v>
      </c>
      <c r="H312" s="140">
        <v>19149.78</v>
      </c>
      <c r="I312" s="141"/>
      <c r="J312" s="142">
        <f>ROUND(I312*H312,2)</f>
        <v>0</v>
      </c>
      <c r="K312" s="138" t="s">
        <v>1254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AR312" s="147" t="s">
        <v>172</v>
      </c>
      <c r="AT312" s="147" t="s">
        <v>167</v>
      </c>
      <c r="AU312" s="147" t="s">
        <v>83</v>
      </c>
      <c r="AY312" s="17" t="s">
        <v>165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81</v>
      </c>
      <c r="BK312" s="148">
        <f>ROUND(I312*H312,2)</f>
        <v>0</v>
      </c>
      <c r="BL312" s="17" t="s">
        <v>172</v>
      </c>
      <c r="BM312" s="147" t="s">
        <v>2596</v>
      </c>
    </row>
    <row r="313" spans="2:65" s="1" customFormat="1" ht="29.25" x14ac:dyDescent="0.2">
      <c r="B313" s="32"/>
      <c r="D313" s="149" t="s">
        <v>174</v>
      </c>
      <c r="F313" s="150" t="s">
        <v>1517</v>
      </c>
      <c r="I313" s="151"/>
      <c r="L313" s="32"/>
      <c r="M313" s="152"/>
      <c r="T313" s="56"/>
      <c r="AT313" s="17" t="s">
        <v>174</v>
      </c>
      <c r="AU313" s="17" t="s">
        <v>83</v>
      </c>
    </row>
    <row r="314" spans="2:65" s="15" customFormat="1" x14ac:dyDescent="0.2">
      <c r="B314" s="184"/>
      <c r="D314" s="149" t="s">
        <v>176</v>
      </c>
      <c r="E314" s="185" t="s">
        <v>1</v>
      </c>
      <c r="F314" s="186" t="s">
        <v>1518</v>
      </c>
      <c r="H314" s="185" t="s">
        <v>1</v>
      </c>
      <c r="I314" s="187"/>
      <c r="L314" s="184"/>
      <c r="M314" s="188"/>
      <c r="T314" s="189"/>
      <c r="AT314" s="185" t="s">
        <v>176</v>
      </c>
      <c r="AU314" s="185" t="s">
        <v>83</v>
      </c>
      <c r="AV314" s="15" t="s">
        <v>81</v>
      </c>
      <c r="AW314" s="15" t="s">
        <v>30</v>
      </c>
      <c r="AX314" s="15" t="s">
        <v>73</v>
      </c>
      <c r="AY314" s="185" t="s">
        <v>165</v>
      </c>
    </row>
    <row r="315" spans="2:65" s="12" customFormat="1" x14ac:dyDescent="0.2">
      <c r="B315" s="153"/>
      <c r="D315" s="149" t="s">
        <v>176</v>
      </c>
      <c r="E315" s="154" t="s">
        <v>1</v>
      </c>
      <c r="F315" s="155" t="s">
        <v>2597</v>
      </c>
      <c r="H315" s="156">
        <v>19149.78</v>
      </c>
      <c r="I315" s="157"/>
      <c r="L315" s="153"/>
      <c r="M315" s="158"/>
      <c r="T315" s="159"/>
      <c r="AT315" s="154" t="s">
        <v>176</v>
      </c>
      <c r="AU315" s="154" t="s">
        <v>83</v>
      </c>
      <c r="AV315" s="12" t="s">
        <v>83</v>
      </c>
      <c r="AW315" s="12" t="s">
        <v>30</v>
      </c>
      <c r="AX315" s="12" t="s">
        <v>81</v>
      </c>
      <c r="AY315" s="154" t="s">
        <v>165</v>
      </c>
    </row>
    <row r="316" spans="2:65" s="1" customFormat="1" ht="33" customHeight="1" x14ac:dyDescent="0.2">
      <c r="B316" s="32"/>
      <c r="C316" s="136" t="s">
        <v>499</v>
      </c>
      <c r="D316" s="136" t="s">
        <v>167</v>
      </c>
      <c r="E316" s="137" t="s">
        <v>1520</v>
      </c>
      <c r="F316" s="138" t="s">
        <v>1521</v>
      </c>
      <c r="G316" s="139" t="s">
        <v>170</v>
      </c>
      <c r="H316" s="140">
        <v>319.16300000000001</v>
      </c>
      <c r="I316" s="141"/>
      <c r="J316" s="142">
        <f>ROUND(I316*H316,2)</f>
        <v>0</v>
      </c>
      <c r="K316" s="138" t="s">
        <v>1254</v>
      </c>
      <c r="L316" s="32"/>
      <c r="M316" s="143" t="s">
        <v>1</v>
      </c>
      <c r="N316" s="144" t="s">
        <v>38</v>
      </c>
      <c r="P316" s="145">
        <f>O316*H316</f>
        <v>0</v>
      </c>
      <c r="Q316" s="145">
        <v>0</v>
      </c>
      <c r="R316" s="145">
        <f>Q316*H316</f>
        <v>0</v>
      </c>
      <c r="S316" s="145">
        <v>0</v>
      </c>
      <c r="T316" s="146">
        <f>S316*H316</f>
        <v>0</v>
      </c>
      <c r="AR316" s="147" t="s">
        <v>172</v>
      </c>
      <c r="AT316" s="147" t="s">
        <v>167</v>
      </c>
      <c r="AU316" s="147" t="s">
        <v>83</v>
      </c>
      <c r="AY316" s="17" t="s">
        <v>165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81</v>
      </c>
      <c r="BK316" s="148">
        <f>ROUND(I316*H316,2)</f>
        <v>0</v>
      </c>
      <c r="BL316" s="17" t="s">
        <v>172</v>
      </c>
      <c r="BM316" s="147" t="s">
        <v>2598</v>
      </c>
    </row>
    <row r="317" spans="2:65" s="1" customFormat="1" ht="19.5" x14ac:dyDescent="0.2">
      <c r="B317" s="32"/>
      <c r="D317" s="149" t="s">
        <v>174</v>
      </c>
      <c r="F317" s="150" t="s">
        <v>1523</v>
      </c>
      <c r="I317" s="151"/>
      <c r="L317" s="32"/>
      <c r="M317" s="152"/>
      <c r="T317" s="56"/>
      <c r="AT317" s="17" t="s">
        <v>174</v>
      </c>
      <c r="AU317" s="17" t="s">
        <v>83</v>
      </c>
    </row>
    <row r="318" spans="2:65" s="1" customFormat="1" ht="16.5" customHeight="1" x14ac:dyDescent="0.2">
      <c r="B318" s="32"/>
      <c r="C318" s="136" t="s">
        <v>504</v>
      </c>
      <c r="D318" s="136" t="s">
        <v>167</v>
      </c>
      <c r="E318" s="137" t="s">
        <v>1553</v>
      </c>
      <c r="F318" s="138" t="s">
        <v>1554</v>
      </c>
      <c r="G318" s="139" t="s">
        <v>170</v>
      </c>
      <c r="H318" s="140">
        <v>6.1139999999999999</v>
      </c>
      <c r="I318" s="141"/>
      <c r="J318" s="142">
        <f>ROUND(I318*H318,2)</f>
        <v>0</v>
      </c>
      <c r="K318" s="138" t="s">
        <v>1254</v>
      </c>
      <c r="L318" s="32"/>
      <c r="M318" s="143" t="s">
        <v>1</v>
      </c>
      <c r="N318" s="144" t="s">
        <v>38</v>
      </c>
      <c r="P318" s="145">
        <f>O318*H318</f>
        <v>0</v>
      </c>
      <c r="Q318" s="145">
        <v>0.12</v>
      </c>
      <c r="R318" s="145">
        <f>Q318*H318</f>
        <v>0.73368</v>
      </c>
      <c r="S318" s="145">
        <v>2.4900000000000002</v>
      </c>
      <c r="T318" s="146">
        <f>S318*H318</f>
        <v>15.22386</v>
      </c>
      <c r="AR318" s="147" t="s">
        <v>172</v>
      </c>
      <c r="AT318" s="147" t="s">
        <v>167</v>
      </c>
      <c r="AU318" s="147" t="s">
        <v>83</v>
      </c>
      <c r="AY318" s="17" t="s">
        <v>165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7" t="s">
        <v>81</v>
      </c>
      <c r="BK318" s="148">
        <f>ROUND(I318*H318,2)</f>
        <v>0</v>
      </c>
      <c r="BL318" s="17" t="s">
        <v>172</v>
      </c>
      <c r="BM318" s="147" t="s">
        <v>2599</v>
      </c>
    </row>
    <row r="319" spans="2:65" s="1" customFormat="1" x14ac:dyDescent="0.2">
      <c r="B319" s="32"/>
      <c r="D319" s="149" t="s">
        <v>174</v>
      </c>
      <c r="F319" s="150" t="s">
        <v>1556</v>
      </c>
      <c r="I319" s="151"/>
      <c r="L319" s="32"/>
      <c r="M319" s="152"/>
      <c r="T319" s="56"/>
      <c r="AT319" s="17" t="s">
        <v>174</v>
      </c>
      <c r="AU319" s="17" t="s">
        <v>83</v>
      </c>
    </row>
    <row r="320" spans="2:65" s="15" customFormat="1" x14ac:dyDescent="0.2">
      <c r="B320" s="184"/>
      <c r="D320" s="149" t="s">
        <v>176</v>
      </c>
      <c r="E320" s="185" t="s">
        <v>1</v>
      </c>
      <c r="F320" s="186" t="s">
        <v>2600</v>
      </c>
      <c r="H320" s="185" t="s">
        <v>1</v>
      </c>
      <c r="I320" s="187"/>
      <c r="L320" s="184"/>
      <c r="M320" s="188"/>
      <c r="T320" s="189"/>
      <c r="AT320" s="185" t="s">
        <v>176</v>
      </c>
      <c r="AU320" s="185" t="s">
        <v>83</v>
      </c>
      <c r="AV320" s="15" t="s">
        <v>81</v>
      </c>
      <c r="AW320" s="15" t="s">
        <v>30</v>
      </c>
      <c r="AX320" s="15" t="s">
        <v>73</v>
      </c>
      <c r="AY320" s="185" t="s">
        <v>165</v>
      </c>
    </row>
    <row r="321" spans="2:65" s="12" customFormat="1" x14ac:dyDescent="0.2">
      <c r="B321" s="153"/>
      <c r="D321" s="149" t="s">
        <v>176</v>
      </c>
      <c r="E321" s="154" t="s">
        <v>1</v>
      </c>
      <c r="F321" s="155" t="s">
        <v>2601</v>
      </c>
      <c r="H321" s="156">
        <v>2.5670000000000002</v>
      </c>
      <c r="I321" s="157"/>
      <c r="L321" s="153"/>
      <c r="M321" s="158"/>
      <c r="T321" s="159"/>
      <c r="AT321" s="154" t="s">
        <v>176</v>
      </c>
      <c r="AU321" s="154" t="s">
        <v>83</v>
      </c>
      <c r="AV321" s="12" t="s">
        <v>83</v>
      </c>
      <c r="AW321" s="12" t="s">
        <v>30</v>
      </c>
      <c r="AX321" s="12" t="s">
        <v>73</v>
      </c>
      <c r="AY321" s="154" t="s">
        <v>165</v>
      </c>
    </row>
    <row r="322" spans="2:65" s="15" customFormat="1" x14ac:dyDescent="0.2">
      <c r="B322" s="184"/>
      <c r="D322" s="149" t="s">
        <v>176</v>
      </c>
      <c r="E322" s="185" t="s">
        <v>1</v>
      </c>
      <c r="F322" s="186" t="s">
        <v>2602</v>
      </c>
      <c r="H322" s="185" t="s">
        <v>1</v>
      </c>
      <c r="I322" s="187"/>
      <c r="L322" s="184"/>
      <c r="M322" s="188"/>
      <c r="T322" s="189"/>
      <c r="AT322" s="185" t="s">
        <v>176</v>
      </c>
      <c r="AU322" s="185" t="s">
        <v>83</v>
      </c>
      <c r="AV322" s="15" t="s">
        <v>81</v>
      </c>
      <c r="AW322" s="15" t="s">
        <v>30</v>
      </c>
      <c r="AX322" s="15" t="s">
        <v>73</v>
      </c>
      <c r="AY322" s="185" t="s">
        <v>165</v>
      </c>
    </row>
    <row r="323" spans="2:65" s="12" customFormat="1" x14ac:dyDescent="0.2">
      <c r="B323" s="153"/>
      <c r="D323" s="149" t="s">
        <v>176</v>
      </c>
      <c r="E323" s="154" t="s">
        <v>1</v>
      </c>
      <c r="F323" s="155" t="s">
        <v>2603</v>
      </c>
      <c r="H323" s="156">
        <v>3.0670000000000002</v>
      </c>
      <c r="I323" s="157"/>
      <c r="L323" s="153"/>
      <c r="M323" s="158"/>
      <c r="T323" s="159"/>
      <c r="AT323" s="154" t="s">
        <v>176</v>
      </c>
      <c r="AU323" s="154" t="s">
        <v>83</v>
      </c>
      <c r="AV323" s="12" t="s">
        <v>83</v>
      </c>
      <c r="AW323" s="12" t="s">
        <v>30</v>
      </c>
      <c r="AX323" s="12" t="s">
        <v>73</v>
      </c>
      <c r="AY323" s="154" t="s">
        <v>165</v>
      </c>
    </row>
    <row r="324" spans="2:65" s="15" customFormat="1" x14ac:dyDescent="0.2">
      <c r="B324" s="184"/>
      <c r="D324" s="149" t="s">
        <v>176</v>
      </c>
      <c r="E324" s="185" t="s">
        <v>1</v>
      </c>
      <c r="F324" s="186" t="s">
        <v>2604</v>
      </c>
      <c r="H324" s="185" t="s">
        <v>1</v>
      </c>
      <c r="I324" s="187"/>
      <c r="L324" s="184"/>
      <c r="M324" s="188"/>
      <c r="T324" s="189"/>
      <c r="AT324" s="185" t="s">
        <v>176</v>
      </c>
      <c r="AU324" s="185" t="s">
        <v>83</v>
      </c>
      <c r="AV324" s="15" t="s">
        <v>81</v>
      </c>
      <c r="AW324" s="15" t="s">
        <v>30</v>
      </c>
      <c r="AX324" s="15" t="s">
        <v>73</v>
      </c>
      <c r="AY324" s="185" t="s">
        <v>165</v>
      </c>
    </row>
    <row r="325" spans="2:65" s="12" customFormat="1" x14ac:dyDescent="0.2">
      <c r="B325" s="153"/>
      <c r="D325" s="149" t="s">
        <v>176</v>
      </c>
      <c r="E325" s="154" t="s">
        <v>1</v>
      </c>
      <c r="F325" s="155" t="s">
        <v>2605</v>
      </c>
      <c r="H325" s="156">
        <v>0.48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73</v>
      </c>
      <c r="AY325" s="154" t="s">
        <v>165</v>
      </c>
    </row>
    <row r="326" spans="2:65" s="13" customFormat="1" x14ac:dyDescent="0.2">
      <c r="B326" s="160"/>
      <c r="D326" s="149" t="s">
        <v>176</v>
      </c>
      <c r="E326" s="161" t="s">
        <v>1</v>
      </c>
      <c r="F326" s="162" t="s">
        <v>189</v>
      </c>
      <c r="H326" s="163">
        <v>6.1140000000000008</v>
      </c>
      <c r="I326" s="164"/>
      <c r="L326" s="160"/>
      <c r="M326" s="165"/>
      <c r="T326" s="166"/>
      <c r="AT326" s="161" t="s">
        <v>176</v>
      </c>
      <c r="AU326" s="161" t="s">
        <v>83</v>
      </c>
      <c r="AV326" s="13" t="s">
        <v>172</v>
      </c>
      <c r="AW326" s="13" t="s">
        <v>30</v>
      </c>
      <c r="AX326" s="13" t="s">
        <v>81</v>
      </c>
      <c r="AY326" s="161" t="s">
        <v>165</v>
      </c>
    </row>
    <row r="327" spans="2:65" s="1" customFormat="1" ht="16.5" customHeight="1" x14ac:dyDescent="0.2">
      <c r="B327" s="32"/>
      <c r="C327" s="136" t="s">
        <v>508</v>
      </c>
      <c r="D327" s="136" t="s">
        <v>167</v>
      </c>
      <c r="E327" s="137" t="s">
        <v>1559</v>
      </c>
      <c r="F327" s="138" t="s">
        <v>1560</v>
      </c>
      <c r="G327" s="139" t="s">
        <v>170</v>
      </c>
      <c r="H327" s="140">
        <v>8.1549999999999994</v>
      </c>
      <c r="I327" s="141"/>
      <c r="J327" s="142">
        <f>ROUND(I327*H327,2)</f>
        <v>0</v>
      </c>
      <c r="K327" s="138" t="s">
        <v>1254</v>
      </c>
      <c r="L327" s="32"/>
      <c r="M327" s="143" t="s">
        <v>1</v>
      </c>
      <c r="N327" s="144" t="s">
        <v>38</v>
      </c>
      <c r="P327" s="145">
        <f>O327*H327</f>
        <v>0</v>
      </c>
      <c r="Q327" s="145">
        <v>0.12171</v>
      </c>
      <c r="R327" s="145">
        <f>Q327*H327</f>
        <v>0.99254504999999993</v>
      </c>
      <c r="S327" s="145">
        <v>2.4</v>
      </c>
      <c r="T327" s="146">
        <f>S327*H327</f>
        <v>19.571999999999999</v>
      </c>
      <c r="AR327" s="147" t="s">
        <v>172</v>
      </c>
      <c r="AT327" s="147" t="s">
        <v>167</v>
      </c>
      <c r="AU327" s="147" t="s">
        <v>83</v>
      </c>
      <c r="AY327" s="17" t="s">
        <v>165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81</v>
      </c>
      <c r="BK327" s="148">
        <f>ROUND(I327*H327,2)</f>
        <v>0</v>
      </c>
      <c r="BL327" s="17" t="s">
        <v>172</v>
      </c>
      <c r="BM327" s="147" t="s">
        <v>2606</v>
      </c>
    </row>
    <row r="328" spans="2:65" s="1" customFormat="1" x14ac:dyDescent="0.2">
      <c r="B328" s="32"/>
      <c r="D328" s="149" t="s">
        <v>174</v>
      </c>
      <c r="F328" s="150" t="s">
        <v>1562</v>
      </c>
      <c r="I328" s="151"/>
      <c r="L328" s="32"/>
      <c r="M328" s="152"/>
      <c r="T328" s="56"/>
      <c r="AT328" s="17" t="s">
        <v>174</v>
      </c>
      <c r="AU328" s="17" t="s">
        <v>83</v>
      </c>
    </row>
    <row r="329" spans="2:65" s="15" customFormat="1" x14ac:dyDescent="0.2">
      <c r="B329" s="184"/>
      <c r="D329" s="149" t="s">
        <v>176</v>
      </c>
      <c r="E329" s="185" t="s">
        <v>1</v>
      </c>
      <c r="F329" s="186" t="s">
        <v>2607</v>
      </c>
      <c r="H329" s="185" t="s">
        <v>1</v>
      </c>
      <c r="I329" s="187"/>
      <c r="L329" s="184"/>
      <c r="M329" s="188"/>
      <c r="T329" s="189"/>
      <c r="AT329" s="185" t="s">
        <v>176</v>
      </c>
      <c r="AU329" s="185" t="s">
        <v>83</v>
      </c>
      <c r="AV329" s="15" t="s">
        <v>81</v>
      </c>
      <c r="AW329" s="15" t="s">
        <v>30</v>
      </c>
      <c r="AX329" s="15" t="s">
        <v>73</v>
      </c>
      <c r="AY329" s="185" t="s">
        <v>165</v>
      </c>
    </row>
    <row r="330" spans="2:65" s="12" customFormat="1" x14ac:dyDescent="0.2">
      <c r="B330" s="153"/>
      <c r="D330" s="149" t="s">
        <v>176</v>
      </c>
      <c r="E330" s="154" t="s">
        <v>1</v>
      </c>
      <c r="F330" s="155" t="s">
        <v>2608</v>
      </c>
      <c r="H330" s="156">
        <v>2.7010000000000001</v>
      </c>
      <c r="I330" s="157"/>
      <c r="L330" s="153"/>
      <c r="M330" s="158"/>
      <c r="T330" s="159"/>
      <c r="AT330" s="154" t="s">
        <v>176</v>
      </c>
      <c r="AU330" s="154" t="s">
        <v>83</v>
      </c>
      <c r="AV330" s="12" t="s">
        <v>83</v>
      </c>
      <c r="AW330" s="12" t="s">
        <v>30</v>
      </c>
      <c r="AX330" s="12" t="s">
        <v>73</v>
      </c>
      <c r="AY330" s="154" t="s">
        <v>165</v>
      </c>
    </row>
    <row r="331" spans="2:65" s="15" customFormat="1" x14ac:dyDescent="0.2">
      <c r="B331" s="184"/>
      <c r="D331" s="149" t="s">
        <v>176</v>
      </c>
      <c r="E331" s="185" t="s">
        <v>1</v>
      </c>
      <c r="F331" s="186" t="s">
        <v>2609</v>
      </c>
      <c r="H331" s="185" t="s">
        <v>1</v>
      </c>
      <c r="I331" s="187"/>
      <c r="L331" s="184"/>
      <c r="M331" s="188"/>
      <c r="T331" s="189"/>
      <c r="AT331" s="185" t="s">
        <v>176</v>
      </c>
      <c r="AU331" s="185" t="s">
        <v>83</v>
      </c>
      <c r="AV331" s="15" t="s">
        <v>81</v>
      </c>
      <c r="AW331" s="15" t="s">
        <v>30</v>
      </c>
      <c r="AX331" s="15" t="s">
        <v>73</v>
      </c>
      <c r="AY331" s="185" t="s">
        <v>165</v>
      </c>
    </row>
    <row r="332" spans="2:65" s="12" customFormat="1" x14ac:dyDescent="0.2">
      <c r="B332" s="153"/>
      <c r="D332" s="149" t="s">
        <v>176</v>
      </c>
      <c r="E332" s="154" t="s">
        <v>1</v>
      </c>
      <c r="F332" s="155" t="s">
        <v>2610</v>
      </c>
      <c r="H332" s="156">
        <v>5.2140000000000004</v>
      </c>
      <c r="I332" s="157"/>
      <c r="L332" s="153"/>
      <c r="M332" s="158"/>
      <c r="T332" s="159"/>
      <c r="AT332" s="154" t="s">
        <v>176</v>
      </c>
      <c r="AU332" s="154" t="s">
        <v>83</v>
      </c>
      <c r="AV332" s="12" t="s">
        <v>83</v>
      </c>
      <c r="AW332" s="12" t="s">
        <v>30</v>
      </c>
      <c r="AX332" s="12" t="s">
        <v>73</v>
      </c>
      <c r="AY332" s="154" t="s">
        <v>165</v>
      </c>
    </row>
    <row r="333" spans="2:65" s="15" customFormat="1" x14ac:dyDescent="0.2">
      <c r="B333" s="184"/>
      <c r="D333" s="149" t="s">
        <v>176</v>
      </c>
      <c r="E333" s="185" t="s">
        <v>1</v>
      </c>
      <c r="F333" s="186" t="s">
        <v>2611</v>
      </c>
      <c r="H333" s="185" t="s">
        <v>1</v>
      </c>
      <c r="I333" s="187"/>
      <c r="L333" s="184"/>
      <c r="M333" s="188"/>
      <c r="T333" s="189"/>
      <c r="AT333" s="185" t="s">
        <v>176</v>
      </c>
      <c r="AU333" s="185" t="s">
        <v>83</v>
      </c>
      <c r="AV333" s="15" t="s">
        <v>81</v>
      </c>
      <c r="AW333" s="15" t="s">
        <v>30</v>
      </c>
      <c r="AX333" s="15" t="s">
        <v>73</v>
      </c>
      <c r="AY333" s="185" t="s">
        <v>165</v>
      </c>
    </row>
    <row r="334" spans="2:65" s="12" customFormat="1" x14ac:dyDescent="0.2">
      <c r="B334" s="153"/>
      <c r="D334" s="149" t="s">
        <v>176</v>
      </c>
      <c r="E334" s="154" t="s">
        <v>1</v>
      </c>
      <c r="F334" s="155" t="s">
        <v>2612</v>
      </c>
      <c r="H334" s="156">
        <v>0.24</v>
      </c>
      <c r="I334" s="157"/>
      <c r="L334" s="153"/>
      <c r="M334" s="158"/>
      <c r="T334" s="159"/>
      <c r="AT334" s="154" t="s">
        <v>176</v>
      </c>
      <c r="AU334" s="154" t="s">
        <v>83</v>
      </c>
      <c r="AV334" s="12" t="s">
        <v>83</v>
      </c>
      <c r="AW334" s="12" t="s">
        <v>30</v>
      </c>
      <c r="AX334" s="12" t="s">
        <v>73</v>
      </c>
      <c r="AY334" s="154" t="s">
        <v>165</v>
      </c>
    </row>
    <row r="335" spans="2:65" s="13" customFormat="1" x14ac:dyDescent="0.2">
      <c r="B335" s="160"/>
      <c r="D335" s="149" t="s">
        <v>176</v>
      </c>
      <c r="E335" s="161" t="s">
        <v>1</v>
      </c>
      <c r="F335" s="162" t="s">
        <v>189</v>
      </c>
      <c r="H335" s="163">
        <v>8.1550000000000011</v>
      </c>
      <c r="I335" s="164"/>
      <c r="L335" s="160"/>
      <c r="M335" s="165"/>
      <c r="T335" s="166"/>
      <c r="AT335" s="161" t="s">
        <v>176</v>
      </c>
      <c r="AU335" s="161" t="s">
        <v>83</v>
      </c>
      <c r="AV335" s="13" t="s">
        <v>172</v>
      </c>
      <c r="AW335" s="13" t="s">
        <v>30</v>
      </c>
      <c r="AX335" s="13" t="s">
        <v>81</v>
      </c>
      <c r="AY335" s="161" t="s">
        <v>165</v>
      </c>
    </row>
    <row r="336" spans="2:65" s="1" customFormat="1" ht="16.5" customHeight="1" x14ac:dyDescent="0.2">
      <c r="B336" s="32"/>
      <c r="C336" s="136" t="s">
        <v>513</v>
      </c>
      <c r="D336" s="136" t="s">
        <v>167</v>
      </c>
      <c r="E336" s="137" t="s">
        <v>1565</v>
      </c>
      <c r="F336" s="138" t="s">
        <v>1566</v>
      </c>
      <c r="G336" s="139" t="s">
        <v>303</v>
      </c>
      <c r="H336" s="140">
        <v>20.25</v>
      </c>
      <c r="I336" s="141"/>
      <c r="J336" s="142">
        <f>ROUND(I336*H336,2)</f>
        <v>0</v>
      </c>
      <c r="K336" s="138" t="s">
        <v>1254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8.0000000000000007E-5</v>
      </c>
      <c r="R336" s="145">
        <f>Q336*H336</f>
        <v>1.6200000000000001E-3</v>
      </c>
      <c r="S336" s="145">
        <v>1.7999999999999999E-2</v>
      </c>
      <c r="T336" s="146">
        <f>S336*H336</f>
        <v>0.36449999999999999</v>
      </c>
      <c r="AR336" s="147" t="s">
        <v>172</v>
      </c>
      <c r="AT336" s="147" t="s">
        <v>167</v>
      </c>
      <c r="AU336" s="147" t="s">
        <v>83</v>
      </c>
      <c r="AY336" s="17" t="s">
        <v>165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172</v>
      </c>
      <c r="BM336" s="147" t="s">
        <v>2613</v>
      </c>
    </row>
    <row r="337" spans="2:65" s="1" customFormat="1" ht="19.5" x14ac:dyDescent="0.2">
      <c r="B337" s="32"/>
      <c r="D337" s="149" t="s">
        <v>174</v>
      </c>
      <c r="F337" s="150" t="s">
        <v>1568</v>
      </c>
      <c r="I337" s="151"/>
      <c r="L337" s="32"/>
      <c r="M337" s="152"/>
      <c r="T337" s="56"/>
      <c r="AT337" s="17" t="s">
        <v>174</v>
      </c>
      <c r="AU337" s="17" t="s">
        <v>83</v>
      </c>
    </row>
    <row r="338" spans="2:65" s="15" customFormat="1" x14ac:dyDescent="0.2">
      <c r="B338" s="184"/>
      <c r="D338" s="149" t="s">
        <v>176</v>
      </c>
      <c r="E338" s="185" t="s">
        <v>1</v>
      </c>
      <c r="F338" s="186" t="s">
        <v>1569</v>
      </c>
      <c r="H338" s="185" t="s">
        <v>1</v>
      </c>
      <c r="I338" s="187"/>
      <c r="L338" s="184"/>
      <c r="M338" s="188"/>
      <c r="T338" s="189"/>
      <c r="AT338" s="185" t="s">
        <v>176</v>
      </c>
      <c r="AU338" s="185" t="s">
        <v>83</v>
      </c>
      <c r="AV338" s="15" t="s">
        <v>81</v>
      </c>
      <c r="AW338" s="15" t="s">
        <v>30</v>
      </c>
      <c r="AX338" s="15" t="s">
        <v>73</v>
      </c>
      <c r="AY338" s="185" t="s">
        <v>165</v>
      </c>
    </row>
    <row r="339" spans="2:65" s="12" customFormat="1" x14ac:dyDescent="0.2">
      <c r="B339" s="153"/>
      <c r="D339" s="149" t="s">
        <v>176</v>
      </c>
      <c r="E339" s="154" t="s">
        <v>1</v>
      </c>
      <c r="F339" s="155" t="s">
        <v>2614</v>
      </c>
      <c r="H339" s="156">
        <v>20.25</v>
      </c>
      <c r="I339" s="157"/>
      <c r="L339" s="153"/>
      <c r="M339" s="158"/>
      <c r="T339" s="159"/>
      <c r="AT339" s="154" t="s">
        <v>176</v>
      </c>
      <c r="AU339" s="154" t="s">
        <v>83</v>
      </c>
      <c r="AV339" s="12" t="s">
        <v>83</v>
      </c>
      <c r="AW339" s="12" t="s">
        <v>30</v>
      </c>
      <c r="AX339" s="12" t="s">
        <v>81</v>
      </c>
      <c r="AY339" s="154" t="s">
        <v>165</v>
      </c>
    </row>
    <row r="340" spans="2:65" s="1" customFormat="1" ht="16.5" customHeight="1" x14ac:dyDescent="0.2">
      <c r="B340" s="32"/>
      <c r="C340" s="136" t="s">
        <v>519</v>
      </c>
      <c r="D340" s="136" t="s">
        <v>167</v>
      </c>
      <c r="E340" s="137" t="s">
        <v>2615</v>
      </c>
      <c r="F340" s="138" t="s">
        <v>2616</v>
      </c>
      <c r="G340" s="139" t="s">
        <v>208</v>
      </c>
      <c r="H340" s="140">
        <v>1000</v>
      </c>
      <c r="I340" s="141"/>
      <c r="J340" s="142">
        <f>ROUND(I340*H340,2)</f>
        <v>0</v>
      </c>
      <c r="K340" s="138" t="s">
        <v>1</v>
      </c>
      <c r="L340" s="32"/>
      <c r="M340" s="143" t="s">
        <v>1</v>
      </c>
      <c r="N340" s="144" t="s">
        <v>38</v>
      </c>
      <c r="P340" s="145">
        <f>O340*H340</f>
        <v>0</v>
      </c>
      <c r="Q340" s="145">
        <v>0</v>
      </c>
      <c r="R340" s="145">
        <f>Q340*H340</f>
        <v>0</v>
      </c>
      <c r="S340" s="145">
        <v>1E-3</v>
      </c>
      <c r="T340" s="146">
        <f>S340*H340</f>
        <v>1</v>
      </c>
      <c r="AR340" s="147" t="s">
        <v>172</v>
      </c>
      <c r="AT340" s="147" t="s">
        <v>167</v>
      </c>
      <c r="AU340" s="147" t="s">
        <v>83</v>
      </c>
      <c r="AY340" s="17" t="s">
        <v>165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81</v>
      </c>
      <c r="BK340" s="148">
        <f>ROUND(I340*H340,2)</f>
        <v>0</v>
      </c>
      <c r="BL340" s="17" t="s">
        <v>172</v>
      </c>
      <c r="BM340" s="147" t="s">
        <v>2617</v>
      </c>
    </row>
    <row r="341" spans="2:65" s="1" customFormat="1" x14ac:dyDescent="0.2">
      <c r="B341" s="32"/>
      <c r="D341" s="149" t="s">
        <v>174</v>
      </c>
      <c r="F341" s="150" t="s">
        <v>2616</v>
      </c>
      <c r="I341" s="151"/>
      <c r="L341" s="32"/>
      <c r="M341" s="152"/>
      <c r="T341" s="56"/>
      <c r="AT341" s="17" t="s">
        <v>174</v>
      </c>
      <c r="AU341" s="17" t="s">
        <v>83</v>
      </c>
    </row>
    <row r="342" spans="2:65" s="15" customFormat="1" x14ac:dyDescent="0.2">
      <c r="B342" s="184"/>
      <c r="D342" s="149" t="s">
        <v>176</v>
      </c>
      <c r="E342" s="185" t="s">
        <v>1</v>
      </c>
      <c r="F342" s="186" t="s">
        <v>2618</v>
      </c>
      <c r="H342" s="185" t="s">
        <v>1</v>
      </c>
      <c r="I342" s="187"/>
      <c r="L342" s="184"/>
      <c r="M342" s="188"/>
      <c r="T342" s="189"/>
      <c r="AT342" s="185" t="s">
        <v>176</v>
      </c>
      <c r="AU342" s="185" t="s">
        <v>83</v>
      </c>
      <c r="AV342" s="15" t="s">
        <v>81</v>
      </c>
      <c r="AW342" s="15" t="s">
        <v>30</v>
      </c>
      <c r="AX342" s="15" t="s">
        <v>73</v>
      </c>
      <c r="AY342" s="185" t="s">
        <v>165</v>
      </c>
    </row>
    <row r="343" spans="2:65" s="12" customFormat="1" x14ac:dyDescent="0.2">
      <c r="B343" s="153"/>
      <c r="D343" s="149" t="s">
        <v>176</v>
      </c>
      <c r="E343" s="154" t="s">
        <v>1</v>
      </c>
      <c r="F343" s="155" t="s">
        <v>2619</v>
      </c>
      <c r="H343" s="156">
        <v>1000</v>
      </c>
      <c r="I343" s="157"/>
      <c r="L343" s="153"/>
      <c r="M343" s="158"/>
      <c r="T343" s="159"/>
      <c r="AT343" s="154" t="s">
        <v>176</v>
      </c>
      <c r="AU343" s="154" t="s">
        <v>83</v>
      </c>
      <c r="AV343" s="12" t="s">
        <v>83</v>
      </c>
      <c r="AW343" s="12" t="s">
        <v>30</v>
      </c>
      <c r="AX343" s="12" t="s">
        <v>81</v>
      </c>
      <c r="AY343" s="154" t="s">
        <v>165</v>
      </c>
    </row>
    <row r="344" spans="2:65" s="1" customFormat="1" ht="33" customHeight="1" x14ac:dyDescent="0.2">
      <c r="B344" s="32"/>
      <c r="C344" s="136" t="s">
        <v>524</v>
      </c>
      <c r="D344" s="136" t="s">
        <v>167</v>
      </c>
      <c r="E344" s="137" t="s">
        <v>1571</v>
      </c>
      <c r="F344" s="138" t="s">
        <v>1572</v>
      </c>
      <c r="G344" s="139" t="s">
        <v>303</v>
      </c>
      <c r="H344" s="140">
        <v>9.5</v>
      </c>
      <c r="I344" s="141"/>
      <c r="J344" s="142">
        <f>ROUND(I344*H344,2)</f>
        <v>0</v>
      </c>
      <c r="K344" s="138" t="s">
        <v>1254</v>
      </c>
      <c r="L344" s="32"/>
      <c r="M344" s="143" t="s">
        <v>1</v>
      </c>
      <c r="N344" s="144" t="s">
        <v>38</v>
      </c>
      <c r="P344" s="145">
        <f>O344*H344</f>
        <v>0</v>
      </c>
      <c r="Q344" s="145">
        <v>7.1000000000000002E-4</v>
      </c>
      <c r="R344" s="145">
        <f>Q344*H344</f>
        <v>6.7450000000000001E-3</v>
      </c>
      <c r="S344" s="145">
        <v>0</v>
      </c>
      <c r="T344" s="146">
        <f>S344*H344</f>
        <v>0</v>
      </c>
      <c r="AR344" s="147" t="s">
        <v>172</v>
      </c>
      <c r="AT344" s="147" t="s">
        <v>167</v>
      </c>
      <c r="AU344" s="147" t="s">
        <v>83</v>
      </c>
      <c r="AY344" s="17" t="s">
        <v>165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81</v>
      </c>
      <c r="BK344" s="148">
        <f>ROUND(I344*H344,2)</f>
        <v>0</v>
      </c>
      <c r="BL344" s="17" t="s">
        <v>172</v>
      </c>
      <c r="BM344" s="147" t="s">
        <v>2620</v>
      </c>
    </row>
    <row r="345" spans="2:65" s="1" customFormat="1" ht="29.25" x14ac:dyDescent="0.2">
      <c r="B345" s="32"/>
      <c r="D345" s="149" t="s">
        <v>174</v>
      </c>
      <c r="F345" s="150" t="s">
        <v>1574</v>
      </c>
      <c r="I345" s="151"/>
      <c r="L345" s="32"/>
      <c r="M345" s="152"/>
      <c r="T345" s="56"/>
      <c r="AT345" s="17" t="s">
        <v>174</v>
      </c>
      <c r="AU345" s="17" t="s">
        <v>83</v>
      </c>
    </row>
    <row r="346" spans="2:65" s="15" customFormat="1" x14ac:dyDescent="0.2">
      <c r="B346" s="184"/>
      <c r="D346" s="149" t="s">
        <v>176</v>
      </c>
      <c r="E346" s="185" t="s">
        <v>1</v>
      </c>
      <c r="F346" s="186" t="s">
        <v>1563</v>
      </c>
      <c r="H346" s="185" t="s">
        <v>1</v>
      </c>
      <c r="I346" s="187"/>
      <c r="L346" s="184"/>
      <c r="M346" s="188"/>
      <c r="T346" s="189"/>
      <c r="AT346" s="185" t="s">
        <v>176</v>
      </c>
      <c r="AU346" s="185" t="s">
        <v>83</v>
      </c>
      <c r="AV346" s="15" t="s">
        <v>81</v>
      </c>
      <c r="AW346" s="15" t="s">
        <v>30</v>
      </c>
      <c r="AX346" s="15" t="s">
        <v>73</v>
      </c>
      <c r="AY346" s="185" t="s">
        <v>165</v>
      </c>
    </row>
    <row r="347" spans="2:65" s="12" customFormat="1" x14ac:dyDescent="0.2">
      <c r="B347" s="153"/>
      <c r="D347" s="149" t="s">
        <v>176</v>
      </c>
      <c r="E347" s="154" t="s">
        <v>1</v>
      </c>
      <c r="F347" s="155" t="s">
        <v>2621</v>
      </c>
      <c r="H347" s="156">
        <v>9.5</v>
      </c>
      <c r="I347" s="157"/>
      <c r="L347" s="153"/>
      <c r="M347" s="158"/>
      <c r="T347" s="159"/>
      <c r="AT347" s="154" t="s">
        <v>176</v>
      </c>
      <c r="AU347" s="154" t="s">
        <v>83</v>
      </c>
      <c r="AV347" s="12" t="s">
        <v>83</v>
      </c>
      <c r="AW347" s="12" t="s">
        <v>30</v>
      </c>
      <c r="AX347" s="12" t="s">
        <v>81</v>
      </c>
      <c r="AY347" s="154" t="s">
        <v>165</v>
      </c>
    </row>
    <row r="348" spans="2:65" s="1" customFormat="1" ht="24.2" customHeight="1" x14ac:dyDescent="0.2">
      <c r="B348" s="32"/>
      <c r="C348" s="136" t="s">
        <v>529</v>
      </c>
      <c r="D348" s="136" t="s">
        <v>167</v>
      </c>
      <c r="E348" s="137" t="s">
        <v>1575</v>
      </c>
      <c r="F348" s="138" t="s">
        <v>1576</v>
      </c>
      <c r="G348" s="139" t="s">
        <v>303</v>
      </c>
      <c r="H348" s="140">
        <v>9.5</v>
      </c>
      <c r="I348" s="141"/>
      <c r="J348" s="142">
        <f>ROUND(I348*H348,2)</f>
        <v>0</v>
      </c>
      <c r="K348" s="138" t="s">
        <v>1254</v>
      </c>
      <c r="L348" s="32"/>
      <c r="M348" s="143" t="s">
        <v>1</v>
      </c>
      <c r="N348" s="144" t="s">
        <v>38</v>
      </c>
      <c r="P348" s="145">
        <f>O348*H348</f>
        <v>0</v>
      </c>
      <c r="Q348" s="145">
        <v>8.0000000000000004E-4</v>
      </c>
      <c r="R348" s="145">
        <f>Q348*H348</f>
        <v>7.6E-3</v>
      </c>
      <c r="S348" s="145">
        <v>0</v>
      </c>
      <c r="T348" s="146">
        <f>S348*H348</f>
        <v>0</v>
      </c>
      <c r="AR348" s="147" t="s">
        <v>172</v>
      </c>
      <c r="AT348" s="147" t="s">
        <v>167</v>
      </c>
      <c r="AU348" s="147" t="s">
        <v>83</v>
      </c>
      <c r="AY348" s="17" t="s">
        <v>165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81</v>
      </c>
      <c r="BK348" s="148">
        <f>ROUND(I348*H348,2)</f>
        <v>0</v>
      </c>
      <c r="BL348" s="17" t="s">
        <v>172</v>
      </c>
      <c r="BM348" s="147" t="s">
        <v>2622</v>
      </c>
    </row>
    <row r="349" spans="2:65" s="1" customFormat="1" ht="19.5" x14ac:dyDescent="0.2">
      <c r="B349" s="32"/>
      <c r="D349" s="149" t="s">
        <v>174</v>
      </c>
      <c r="F349" s="150" t="s">
        <v>1578</v>
      </c>
      <c r="I349" s="151"/>
      <c r="L349" s="32"/>
      <c r="M349" s="152"/>
      <c r="T349" s="56"/>
      <c r="AT349" s="17" t="s">
        <v>174</v>
      </c>
      <c r="AU349" s="17" t="s">
        <v>83</v>
      </c>
    </row>
    <row r="350" spans="2:65" s="15" customFormat="1" x14ac:dyDescent="0.2">
      <c r="B350" s="184"/>
      <c r="D350" s="149" t="s">
        <v>176</v>
      </c>
      <c r="E350" s="185" t="s">
        <v>1</v>
      </c>
      <c r="F350" s="186" t="s">
        <v>1557</v>
      </c>
      <c r="H350" s="185" t="s">
        <v>1</v>
      </c>
      <c r="I350" s="187"/>
      <c r="L350" s="184"/>
      <c r="M350" s="188"/>
      <c r="T350" s="189"/>
      <c r="AT350" s="185" t="s">
        <v>176</v>
      </c>
      <c r="AU350" s="185" t="s">
        <v>83</v>
      </c>
      <c r="AV350" s="15" t="s">
        <v>81</v>
      </c>
      <c r="AW350" s="15" t="s">
        <v>30</v>
      </c>
      <c r="AX350" s="15" t="s">
        <v>73</v>
      </c>
      <c r="AY350" s="185" t="s">
        <v>165</v>
      </c>
    </row>
    <row r="351" spans="2:65" s="12" customFormat="1" x14ac:dyDescent="0.2">
      <c r="B351" s="153"/>
      <c r="D351" s="149" t="s">
        <v>176</v>
      </c>
      <c r="E351" s="154" t="s">
        <v>1</v>
      </c>
      <c r="F351" s="155" t="s">
        <v>2621</v>
      </c>
      <c r="H351" s="156">
        <v>9.5</v>
      </c>
      <c r="I351" s="157"/>
      <c r="L351" s="153"/>
      <c r="M351" s="158"/>
      <c r="T351" s="159"/>
      <c r="AT351" s="154" t="s">
        <v>176</v>
      </c>
      <c r="AU351" s="154" t="s">
        <v>83</v>
      </c>
      <c r="AV351" s="12" t="s">
        <v>83</v>
      </c>
      <c r="AW351" s="12" t="s">
        <v>30</v>
      </c>
      <c r="AX351" s="12" t="s">
        <v>81</v>
      </c>
      <c r="AY351" s="154" t="s">
        <v>165</v>
      </c>
    </row>
    <row r="352" spans="2:65" s="1" customFormat="1" ht="33" customHeight="1" x14ac:dyDescent="0.2">
      <c r="B352" s="32"/>
      <c r="C352" s="136" t="s">
        <v>539</v>
      </c>
      <c r="D352" s="136" t="s">
        <v>167</v>
      </c>
      <c r="E352" s="137" t="s">
        <v>1596</v>
      </c>
      <c r="F352" s="138" t="s">
        <v>1597</v>
      </c>
      <c r="G352" s="139" t="s">
        <v>192</v>
      </c>
      <c r="H352" s="140">
        <v>254.59</v>
      </c>
      <c r="I352" s="141"/>
      <c r="J352" s="142">
        <f>ROUND(I352*H352,2)</f>
        <v>0</v>
      </c>
      <c r="K352" s="138" t="s">
        <v>1254</v>
      </c>
      <c r="L352" s="32"/>
      <c r="M352" s="143" t="s">
        <v>1</v>
      </c>
      <c r="N352" s="144" t="s">
        <v>38</v>
      </c>
      <c r="P352" s="145">
        <f>O352*H352</f>
        <v>0</v>
      </c>
      <c r="Q352" s="145">
        <v>0</v>
      </c>
      <c r="R352" s="145">
        <f>Q352*H352</f>
        <v>0</v>
      </c>
      <c r="S352" s="145">
        <v>7.0000000000000007E-2</v>
      </c>
      <c r="T352" s="146">
        <f>S352*H352</f>
        <v>17.821300000000001</v>
      </c>
      <c r="AR352" s="147" t="s">
        <v>172</v>
      </c>
      <c r="AT352" s="147" t="s">
        <v>167</v>
      </c>
      <c r="AU352" s="147" t="s">
        <v>83</v>
      </c>
      <c r="AY352" s="17" t="s">
        <v>165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7" t="s">
        <v>81</v>
      </c>
      <c r="BK352" s="148">
        <f>ROUND(I352*H352,2)</f>
        <v>0</v>
      </c>
      <c r="BL352" s="17" t="s">
        <v>172</v>
      </c>
      <c r="BM352" s="147" t="s">
        <v>2623</v>
      </c>
    </row>
    <row r="353" spans="2:65" s="1" customFormat="1" ht="19.5" x14ac:dyDescent="0.2">
      <c r="B353" s="32"/>
      <c r="D353" s="149" t="s">
        <v>174</v>
      </c>
      <c r="F353" s="150" t="s">
        <v>1599</v>
      </c>
      <c r="I353" s="151"/>
      <c r="L353" s="32"/>
      <c r="M353" s="152"/>
      <c r="T353" s="56"/>
      <c r="AT353" s="17" t="s">
        <v>174</v>
      </c>
      <c r="AU353" s="17" t="s">
        <v>83</v>
      </c>
    </row>
    <row r="354" spans="2:65" s="15" customFormat="1" x14ac:dyDescent="0.2">
      <c r="B354" s="184"/>
      <c r="D354" s="149" t="s">
        <v>176</v>
      </c>
      <c r="E354" s="185" t="s">
        <v>1</v>
      </c>
      <c r="F354" s="186" t="s">
        <v>1512</v>
      </c>
      <c r="H354" s="185" t="s">
        <v>1</v>
      </c>
      <c r="I354" s="187"/>
      <c r="L354" s="184"/>
      <c r="M354" s="188"/>
      <c r="T354" s="189"/>
      <c r="AT354" s="185" t="s">
        <v>176</v>
      </c>
      <c r="AU354" s="185" t="s">
        <v>83</v>
      </c>
      <c r="AV354" s="15" t="s">
        <v>81</v>
      </c>
      <c r="AW354" s="15" t="s">
        <v>30</v>
      </c>
      <c r="AX354" s="15" t="s">
        <v>73</v>
      </c>
      <c r="AY354" s="185" t="s">
        <v>165</v>
      </c>
    </row>
    <row r="355" spans="2:65" s="12" customFormat="1" x14ac:dyDescent="0.2">
      <c r="B355" s="153"/>
      <c r="D355" s="149" t="s">
        <v>176</v>
      </c>
      <c r="E355" s="154" t="s">
        <v>1</v>
      </c>
      <c r="F355" s="155" t="s">
        <v>2624</v>
      </c>
      <c r="H355" s="156">
        <v>52.417000000000002</v>
      </c>
      <c r="I355" s="157"/>
      <c r="L355" s="153"/>
      <c r="M355" s="158"/>
      <c r="T355" s="159"/>
      <c r="AT355" s="154" t="s">
        <v>176</v>
      </c>
      <c r="AU355" s="154" t="s">
        <v>83</v>
      </c>
      <c r="AV355" s="12" t="s">
        <v>83</v>
      </c>
      <c r="AW355" s="12" t="s">
        <v>30</v>
      </c>
      <c r="AX355" s="12" t="s">
        <v>73</v>
      </c>
      <c r="AY355" s="154" t="s">
        <v>165</v>
      </c>
    </row>
    <row r="356" spans="2:65" s="12" customFormat="1" x14ac:dyDescent="0.2">
      <c r="B356" s="153"/>
      <c r="D356" s="149" t="s">
        <v>176</v>
      </c>
      <c r="E356" s="154" t="s">
        <v>1</v>
      </c>
      <c r="F356" s="155" t="s">
        <v>2625</v>
      </c>
      <c r="H356" s="156">
        <v>38.756999999999998</v>
      </c>
      <c r="I356" s="157"/>
      <c r="L356" s="153"/>
      <c r="M356" s="158"/>
      <c r="T356" s="159"/>
      <c r="AT356" s="154" t="s">
        <v>176</v>
      </c>
      <c r="AU356" s="154" t="s">
        <v>83</v>
      </c>
      <c r="AV356" s="12" t="s">
        <v>83</v>
      </c>
      <c r="AW356" s="12" t="s">
        <v>30</v>
      </c>
      <c r="AX356" s="12" t="s">
        <v>73</v>
      </c>
      <c r="AY356" s="154" t="s">
        <v>165</v>
      </c>
    </row>
    <row r="357" spans="2:65" s="12" customFormat="1" x14ac:dyDescent="0.2">
      <c r="B357" s="153"/>
      <c r="D357" s="149" t="s">
        <v>176</v>
      </c>
      <c r="E357" s="154" t="s">
        <v>1</v>
      </c>
      <c r="F357" s="155" t="s">
        <v>2626</v>
      </c>
      <c r="H357" s="156">
        <v>56.872999999999998</v>
      </c>
      <c r="I357" s="157"/>
      <c r="L357" s="153"/>
      <c r="M357" s="158"/>
      <c r="T357" s="159"/>
      <c r="AT357" s="154" t="s">
        <v>176</v>
      </c>
      <c r="AU357" s="154" t="s">
        <v>83</v>
      </c>
      <c r="AV357" s="12" t="s">
        <v>83</v>
      </c>
      <c r="AW357" s="12" t="s">
        <v>30</v>
      </c>
      <c r="AX357" s="12" t="s">
        <v>73</v>
      </c>
      <c r="AY357" s="154" t="s">
        <v>165</v>
      </c>
    </row>
    <row r="358" spans="2:65" s="12" customFormat="1" x14ac:dyDescent="0.2">
      <c r="B358" s="153"/>
      <c r="D358" s="149" t="s">
        <v>176</v>
      </c>
      <c r="E358" s="154" t="s">
        <v>1</v>
      </c>
      <c r="F358" s="155" t="s">
        <v>2627</v>
      </c>
      <c r="H358" s="156">
        <v>37.933</v>
      </c>
      <c r="I358" s="157"/>
      <c r="L358" s="153"/>
      <c r="M358" s="158"/>
      <c r="T358" s="159"/>
      <c r="AT358" s="154" t="s">
        <v>176</v>
      </c>
      <c r="AU358" s="154" t="s">
        <v>83</v>
      </c>
      <c r="AV358" s="12" t="s">
        <v>83</v>
      </c>
      <c r="AW358" s="12" t="s">
        <v>30</v>
      </c>
      <c r="AX358" s="12" t="s">
        <v>73</v>
      </c>
      <c r="AY358" s="154" t="s">
        <v>165</v>
      </c>
    </row>
    <row r="359" spans="2:65" s="15" customFormat="1" x14ac:dyDescent="0.2">
      <c r="B359" s="184"/>
      <c r="D359" s="149" t="s">
        <v>176</v>
      </c>
      <c r="E359" s="185" t="s">
        <v>1</v>
      </c>
      <c r="F359" s="186" t="s">
        <v>1600</v>
      </c>
      <c r="H359" s="185" t="s">
        <v>1</v>
      </c>
      <c r="I359" s="187"/>
      <c r="L359" s="184"/>
      <c r="M359" s="188"/>
      <c r="T359" s="189"/>
      <c r="AT359" s="185" t="s">
        <v>176</v>
      </c>
      <c r="AU359" s="185" t="s">
        <v>83</v>
      </c>
      <c r="AV359" s="15" t="s">
        <v>81</v>
      </c>
      <c r="AW359" s="15" t="s">
        <v>30</v>
      </c>
      <c r="AX359" s="15" t="s">
        <v>73</v>
      </c>
      <c r="AY359" s="185" t="s">
        <v>165</v>
      </c>
    </row>
    <row r="360" spans="2:65" s="12" customFormat="1" x14ac:dyDescent="0.2">
      <c r="B360" s="153"/>
      <c r="D360" s="149" t="s">
        <v>176</v>
      </c>
      <c r="E360" s="154" t="s">
        <v>1</v>
      </c>
      <c r="F360" s="155" t="s">
        <v>2628</v>
      </c>
      <c r="H360" s="156">
        <v>44.81</v>
      </c>
      <c r="I360" s="157"/>
      <c r="L360" s="153"/>
      <c r="M360" s="158"/>
      <c r="T360" s="159"/>
      <c r="AT360" s="154" t="s">
        <v>176</v>
      </c>
      <c r="AU360" s="154" t="s">
        <v>83</v>
      </c>
      <c r="AV360" s="12" t="s">
        <v>83</v>
      </c>
      <c r="AW360" s="12" t="s">
        <v>30</v>
      </c>
      <c r="AX360" s="12" t="s">
        <v>73</v>
      </c>
      <c r="AY360" s="154" t="s">
        <v>165</v>
      </c>
    </row>
    <row r="361" spans="2:65" s="15" customFormat="1" x14ac:dyDescent="0.2">
      <c r="B361" s="184"/>
      <c r="D361" s="149" t="s">
        <v>176</v>
      </c>
      <c r="E361" s="185" t="s">
        <v>1</v>
      </c>
      <c r="F361" s="186" t="s">
        <v>1586</v>
      </c>
      <c r="H361" s="185" t="s">
        <v>1</v>
      </c>
      <c r="I361" s="187"/>
      <c r="L361" s="184"/>
      <c r="M361" s="188"/>
      <c r="T361" s="189"/>
      <c r="AT361" s="185" t="s">
        <v>176</v>
      </c>
      <c r="AU361" s="185" t="s">
        <v>83</v>
      </c>
      <c r="AV361" s="15" t="s">
        <v>81</v>
      </c>
      <c r="AW361" s="15" t="s">
        <v>30</v>
      </c>
      <c r="AX361" s="15" t="s">
        <v>73</v>
      </c>
      <c r="AY361" s="185" t="s">
        <v>165</v>
      </c>
    </row>
    <row r="362" spans="2:65" s="12" customFormat="1" x14ac:dyDescent="0.2">
      <c r="B362" s="153"/>
      <c r="D362" s="149" t="s">
        <v>176</v>
      </c>
      <c r="E362" s="154" t="s">
        <v>1</v>
      </c>
      <c r="F362" s="155" t="s">
        <v>2629</v>
      </c>
      <c r="H362" s="156">
        <v>23.8</v>
      </c>
      <c r="I362" s="157"/>
      <c r="L362" s="153"/>
      <c r="M362" s="158"/>
      <c r="T362" s="159"/>
      <c r="AT362" s="154" t="s">
        <v>176</v>
      </c>
      <c r="AU362" s="154" t="s">
        <v>83</v>
      </c>
      <c r="AV362" s="12" t="s">
        <v>83</v>
      </c>
      <c r="AW362" s="12" t="s">
        <v>30</v>
      </c>
      <c r="AX362" s="12" t="s">
        <v>73</v>
      </c>
      <c r="AY362" s="154" t="s">
        <v>165</v>
      </c>
    </row>
    <row r="363" spans="2:65" s="13" customFormat="1" x14ac:dyDescent="0.2">
      <c r="B363" s="160"/>
      <c r="D363" s="149" t="s">
        <v>176</v>
      </c>
      <c r="E363" s="161" t="s">
        <v>1</v>
      </c>
      <c r="F363" s="162" t="s">
        <v>189</v>
      </c>
      <c r="H363" s="163">
        <v>254.59</v>
      </c>
      <c r="I363" s="164"/>
      <c r="L363" s="160"/>
      <c r="M363" s="165"/>
      <c r="T363" s="166"/>
      <c r="AT363" s="161" t="s">
        <v>176</v>
      </c>
      <c r="AU363" s="161" t="s">
        <v>83</v>
      </c>
      <c r="AV363" s="13" t="s">
        <v>172</v>
      </c>
      <c r="AW363" s="13" t="s">
        <v>30</v>
      </c>
      <c r="AX363" s="13" t="s">
        <v>81</v>
      </c>
      <c r="AY363" s="161" t="s">
        <v>165</v>
      </c>
    </row>
    <row r="364" spans="2:65" s="1" customFormat="1" ht="24.2" customHeight="1" x14ac:dyDescent="0.2">
      <c r="B364" s="32"/>
      <c r="C364" s="136" t="s">
        <v>546</v>
      </c>
      <c r="D364" s="136" t="s">
        <v>167</v>
      </c>
      <c r="E364" s="137" t="s">
        <v>1602</v>
      </c>
      <c r="F364" s="138" t="s">
        <v>1603</v>
      </c>
      <c r="G364" s="139" t="s">
        <v>192</v>
      </c>
      <c r="H364" s="140">
        <v>128.547</v>
      </c>
      <c r="I364" s="141"/>
      <c r="J364" s="142">
        <f>ROUND(I364*H364,2)</f>
        <v>0</v>
      </c>
      <c r="K364" s="138" t="s">
        <v>1254</v>
      </c>
      <c r="L364" s="32"/>
      <c r="M364" s="143" t="s">
        <v>1</v>
      </c>
      <c r="N364" s="144" t="s">
        <v>38</v>
      </c>
      <c r="P364" s="145">
        <f>O364*H364</f>
        <v>0</v>
      </c>
      <c r="Q364" s="145">
        <v>0</v>
      </c>
      <c r="R364" s="145">
        <f>Q364*H364</f>
        <v>0</v>
      </c>
      <c r="S364" s="145">
        <v>7.0000000000000007E-2</v>
      </c>
      <c r="T364" s="146">
        <f>S364*H364</f>
        <v>8.9982900000000008</v>
      </c>
      <c r="AR364" s="147" t="s">
        <v>172</v>
      </c>
      <c r="AT364" s="147" t="s">
        <v>167</v>
      </c>
      <c r="AU364" s="147" t="s">
        <v>83</v>
      </c>
      <c r="AY364" s="17" t="s">
        <v>165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7" t="s">
        <v>81</v>
      </c>
      <c r="BK364" s="148">
        <f>ROUND(I364*H364,2)</f>
        <v>0</v>
      </c>
      <c r="BL364" s="17" t="s">
        <v>172</v>
      </c>
      <c r="BM364" s="147" t="s">
        <v>2630</v>
      </c>
    </row>
    <row r="365" spans="2:65" s="1" customFormat="1" ht="19.5" x14ac:dyDescent="0.2">
      <c r="B365" s="32"/>
      <c r="D365" s="149" t="s">
        <v>174</v>
      </c>
      <c r="F365" s="150" t="s">
        <v>1605</v>
      </c>
      <c r="I365" s="151"/>
      <c r="L365" s="32"/>
      <c r="M365" s="152"/>
      <c r="T365" s="56"/>
      <c r="AT365" s="17" t="s">
        <v>174</v>
      </c>
      <c r="AU365" s="17" t="s">
        <v>83</v>
      </c>
    </row>
    <row r="366" spans="2:65" s="15" customFormat="1" x14ac:dyDescent="0.2">
      <c r="B366" s="184"/>
      <c r="D366" s="149" t="s">
        <v>176</v>
      </c>
      <c r="E366" s="185" t="s">
        <v>1</v>
      </c>
      <c r="F366" s="186" t="s">
        <v>1592</v>
      </c>
      <c r="H366" s="185" t="s">
        <v>1</v>
      </c>
      <c r="I366" s="187"/>
      <c r="L366" s="184"/>
      <c r="M366" s="188"/>
      <c r="T366" s="189"/>
      <c r="AT366" s="185" t="s">
        <v>176</v>
      </c>
      <c r="AU366" s="185" t="s">
        <v>83</v>
      </c>
      <c r="AV366" s="15" t="s">
        <v>81</v>
      </c>
      <c r="AW366" s="15" t="s">
        <v>30</v>
      </c>
      <c r="AX366" s="15" t="s">
        <v>73</v>
      </c>
      <c r="AY366" s="185" t="s">
        <v>165</v>
      </c>
    </row>
    <row r="367" spans="2:65" s="12" customFormat="1" x14ac:dyDescent="0.2">
      <c r="B367" s="153"/>
      <c r="D367" s="149" t="s">
        <v>176</v>
      </c>
      <c r="E367" s="154" t="s">
        <v>1</v>
      </c>
      <c r="F367" s="155" t="s">
        <v>2631</v>
      </c>
      <c r="H367" s="156">
        <v>72</v>
      </c>
      <c r="I367" s="157"/>
      <c r="L367" s="153"/>
      <c r="M367" s="158"/>
      <c r="T367" s="159"/>
      <c r="AT367" s="154" t="s">
        <v>176</v>
      </c>
      <c r="AU367" s="154" t="s">
        <v>83</v>
      </c>
      <c r="AV367" s="12" t="s">
        <v>83</v>
      </c>
      <c r="AW367" s="12" t="s">
        <v>30</v>
      </c>
      <c r="AX367" s="12" t="s">
        <v>73</v>
      </c>
      <c r="AY367" s="154" t="s">
        <v>165</v>
      </c>
    </row>
    <row r="368" spans="2:65" s="15" customFormat="1" x14ac:dyDescent="0.2">
      <c r="B368" s="184"/>
      <c r="D368" s="149" t="s">
        <v>176</v>
      </c>
      <c r="E368" s="185" t="s">
        <v>1</v>
      </c>
      <c r="F368" s="186" t="s">
        <v>1594</v>
      </c>
      <c r="H368" s="185" t="s">
        <v>1</v>
      </c>
      <c r="I368" s="187"/>
      <c r="L368" s="184"/>
      <c r="M368" s="188"/>
      <c r="T368" s="189"/>
      <c r="AT368" s="185" t="s">
        <v>176</v>
      </c>
      <c r="AU368" s="185" t="s">
        <v>83</v>
      </c>
      <c r="AV368" s="15" t="s">
        <v>81</v>
      </c>
      <c r="AW368" s="15" t="s">
        <v>30</v>
      </c>
      <c r="AX368" s="15" t="s">
        <v>73</v>
      </c>
      <c r="AY368" s="185" t="s">
        <v>165</v>
      </c>
    </row>
    <row r="369" spans="2:65" s="12" customFormat="1" x14ac:dyDescent="0.2">
      <c r="B369" s="153"/>
      <c r="D369" s="149" t="s">
        <v>176</v>
      </c>
      <c r="E369" s="154" t="s">
        <v>1</v>
      </c>
      <c r="F369" s="155" t="s">
        <v>2632</v>
      </c>
      <c r="H369" s="156">
        <v>56.546999999999997</v>
      </c>
      <c r="I369" s="157"/>
      <c r="L369" s="153"/>
      <c r="M369" s="158"/>
      <c r="T369" s="159"/>
      <c r="AT369" s="154" t="s">
        <v>176</v>
      </c>
      <c r="AU369" s="154" t="s">
        <v>83</v>
      </c>
      <c r="AV369" s="12" t="s">
        <v>83</v>
      </c>
      <c r="AW369" s="12" t="s">
        <v>30</v>
      </c>
      <c r="AX369" s="12" t="s">
        <v>73</v>
      </c>
      <c r="AY369" s="154" t="s">
        <v>165</v>
      </c>
    </row>
    <row r="370" spans="2:65" s="13" customFormat="1" x14ac:dyDescent="0.2">
      <c r="B370" s="160"/>
      <c r="D370" s="149" t="s">
        <v>176</v>
      </c>
      <c r="E370" s="161" t="s">
        <v>1</v>
      </c>
      <c r="F370" s="162" t="s">
        <v>189</v>
      </c>
      <c r="H370" s="163">
        <v>128.547</v>
      </c>
      <c r="I370" s="164"/>
      <c r="L370" s="160"/>
      <c r="M370" s="165"/>
      <c r="T370" s="166"/>
      <c r="AT370" s="161" t="s">
        <v>176</v>
      </c>
      <c r="AU370" s="161" t="s">
        <v>83</v>
      </c>
      <c r="AV370" s="13" t="s">
        <v>172</v>
      </c>
      <c r="AW370" s="13" t="s">
        <v>30</v>
      </c>
      <c r="AX370" s="13" t="s">
        <v>81</v>
      </c>
      <c r="AY370" s="161" t="s">
        <v>165</v>
      </c>
    </row>
    <row r="371" spans="2:65" s="1" customFormat="1" ht="24.2" customHeight="1" x14ac:dyDescent="0.2">
      <c r="B371" s="32"/>
      <c r="C371" s="136" t="s">
        <v>551</v>
      </c>
      <c r="D371" s="136" t="s">
        <v>167</v>
      </c>
      <c r="E371" s="137" t="s">
        <v>1606</v>
      </c>
      <c r="F371" s="138" t="s">
        <v>1607</v>
      </c>
      <c r="G371" s="139" t="s">
        <v>192</v>
      </c>
      <c r="H371" s="140">
        <v>254.59</v>
      </c>
      <c r="I371" s="141"/>
      <c r="J371" s="142">
        <f>ROUND(I371*H371,2)</f>
        <v>0</v>
      </c>
      <c r="K371" s="138" t="s">
        <v>1254</v>
      </c>
      <c r="L371" s="32"/>
      <c r="M371" s="143" t="s">
        <v>1</v>
      </c>
      <c r="N371" s="144" t="s">
        <v>38</v>
      </c>
      <c r="P371" s="145">
        <f>O371*H371</f>
        <v>0</v>
      </c>
      <c r="Q371" s="145">
        <v>0</v>
      </c>
      <c r="R371" s="145">
        <f>Q371*H371</f>
        <v>0</v>
      </c>
      <c r="S371" s="145">
        <v>0</v>
      </c>
      <c r="T371" s="146">
        <f>S371*H371</f>
        <v>0</v>
      </c>
      <c r="AR371" s="147" t="s">
        <v>172</v>
      </c>
      <c r="AT371" s="147" t="s">
        <v>167</v>
      </c>
      <c r="AU371" s="147" t="s">
        <v>83</v>
      </c>
      <c r="AY371" s="17" t="s">
        <v>165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7" t="s">
        <v>81</v>
      </c>
      <c r="BK371" s="148">
        <f>ROUND(I371*H371,2)</f>
        <v>0</v>
      </c>
      <c r="BL371" s="17" t="s">
        <v>172</v>
      </c>
      <c r="BM371" s="147" t="s">
        <v>2633</v>
      </c>
    </row>
    <row r="372" spans="2:65" s="1" customFormat="1" x14ac:dyDescent="0.2">
      <c r="B372" s="32"/>
      <c r="D372" s="149" t="s">
        <v>174</v>
      </c>
      <c r="F372" s="150" t="s">
        <v>1607</v>
      </c>
      <c r="I372" s="151"/>
      <c r="L372" s="32"/>
      <c r="M372" s="152"/>
      <c r="T372" s="56"/>
      <c r="AT372" s="17" t="s">
        <v>174</v>
      </c>
      <c r="AU372" s="17" t="s">
        <v>83</v>
      </c>
    </row>
    <row r="373" spans="2:65" s="1" customFormat="1" ht="21.75" customHeight="1" x14ac:dyDescent="0.2">
      <c r="B373" s="32"/>
      <c r="C373" s="136" t="s">
        <v>556</v>
      </c>
      <c r="D373" s="136" t="s">
        <v>167</v>
      </c>
      <c r="E373" s="137" t="s">
        <v>1609</v>
      </c>
      <c r="F373" s="138" t="s">
        <v>1610</v>
      </c>
      <c r="G373" s="139" t="s">
        <v>192</v>
      </c>
      <c r="H373" s="140">
        <v>128.547</v>
      </c>
      <c r="I373" s="141"/>
      <c r="J373" s="142">
        <f>ROUND(I373*H373,2)</f>
        <v>0</v>
      </c>
      <c r="K373" s="138" t="s">
        <v>1254</v>
      </c>
      <c r="L373" s="32"/>
      <c r="M373" s="143" t="s">
        <v>1</v>
      </c>
      <c r="N373" s="144" t="s">
        <v>38</v>
      </c>
      <c r="P373" s="145">
        <f>O373*H373</f>
        <v>0</v>
      </c>
      <c r="Q373" s="145">
        <v>0</v>
      </c>
      <c r="R373" s="145">
        <f>Q373*H373</f>
        <v>0</v>
      </c>
      <c r="S373" s="145">
        <v>0</v>
      </c>
      <c r="T373" s="146">
        <f>S373*H373</f>
        <v>0</v>
      </c>
      <c r="AR373" s="147" t="s">
        <v>172</v>
      </c>
      <c r="AT373" s="147" t="s">
        <v>167</v>
      </c>
      <c r="AU373" s="147" t="s">
        <v>83</v>
      </c>
      <c r="AY373" s="17" t="s">
        <v>165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81</v>
      </c>
      <c r="BK373" s="148">
        <f>ROUND(I373*H373,2)</f>
        <v>0</v>
      </c>
      <c r="BL373" s="17" t="s">
        <v>172</v>
      </c>
      <c r="BM373" s="147" t="s">
        <v>2634</v>
      </c>
    </row>
    <row r="374" spans="2:65" s="1" customFormat="1" x14ac:dyDescent="0.2">
      <c r="B374" s="32"/>
      <c r="D374" s="149" t="s">
        <v>174</v>
      </c>
      <c r="F374" s="150" t="s">
        <v>1610</v>
      </c>
      <c r="I374" s="151"/>
      <c r="L374" s="32"/>
      <c r="M374" s="152"/>
      <c r="T374" s="56"/>
      <c r="AT374" s="17" t="s">
        <v>174</v>
      </c>
      <c r="AU374" s="17" t="s">
        <v>83</v>
      </c>
    </row>
    <row r="375" spans="2:65" s="1" customFormat="1" ht="24.2" customHeight="1" x14ac:dyDescent="0.2">
      <c r="B375" s="32"/>
      <c r="C375" s="136" t="s">
        <v>560</v>
      </c>
      <c r="D375" s="136" t="s">
        <v>167</v>
      </c>
      <c r="E375" s="137" t="s">
        <v>1613</v>
      </c>
      <c r="F375" s="138" t="s">
        <v>1614</v>
      </c>
      <c r="G375" s="139" t="s">
        <v>192</v>
      </c>
      <c r="H375" s="140">
        <v>169.06399999999999</v>
      </c>
      <c r="I375" s="141"/>
      <c r="J375" s="142">
        <f>ROUND(I375*H375,2)</f>
        <v>0</v>
      </c>
      <c r="K375" s="138" t="s">
        <v>1254</v>
      </c>
      <c r="L375" s="32"/>
      <c r="M375" s="143" t="s">
        <v>1</v>
      </c>
      <c r="N375" s="144" t="s">
        <v>38</v>
      </c>
      <c r="P375" s="145">
        <f>O375*H375</f>
        <v>0</v>
      </c>
      <c r="Q375" s="145">
        <v>0</v>
      </c>
      <c r="R375" s="145">
        <f>Q375*H375</f>
        <v>0</v>
      </c>
      <c r="S375" s="145">
        <v>7.7899999999999997E-2</v>
      </c>
      <c r="T375" s="146">
        <f>S375*H375</f>
        <v>13.170085599999998</v>
      </c>
      <c r="AR375" s="147" t="s">
        <v>172</v>
      </c>
      <c r="AT375" s="147" t="s">
        <v>167</v>
      </c>
      <c r="AU375" s="147" t="s">
        <v>83</v>
      </c>
      <c r="AY375" s="17" t="s">
        <v>165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7" t="s">
        <v>81</v>
      </c>
      <c r="BK375" s="148">
        <f>ROUND(I375*H375,2)</f>
        <v>0</v>
      </c>
      <c r="BL375" s="17" t="s">
        <v>172</v>
      </c>
      <c r="BM375" s="147" t="s">
        <v>2635</v>
      </c>
    </row>
    <row r="376" spans="2:65" s="1" customFormat="1" ht="29.25" x14ac:dyDescent="0.2">
      <c r="B376" s="32"/>
      <c r="D376" s="149" t="s">
        <v>174</v>
      </c>
      <c r="F376" s="150" t="s">
        <v>1616</v>
      </c>
      <c r="I376" s="151"/>
      <c r="L376" s="32"/>
      <c r="M376" s="152"/>
      <c r="T376" s="56"/>
      <c r="AT376" s="17" t="s">
        <v>174</v>
      </c>
      <c r="AU376" s="17" t="s">
        <v>83</v>
      </c>
    </row>
    <row r="377" spans="2:65" s="15" customFormat="1" x14ac:dyDescent="0.2">
      <c r="B377" s="184"/>
      <c r="D377" s="149" t="s">
        <v>176</v>
      </c>
      <c r="E377" s="185" t="s">
        <v>1</v>
      </c>
      <c r="F377" s="186" t="s">
        <v>1512</v>
      </c>
      <c r="H377" s="185" t="s">
        <v>1</v>
      </c>
      <c r="I377" s="187"/>
      <c r="L377" s="184"/>
      <c r="M377" s="188"/>
      <c r="T377" s="189"/>
      <c r="AT377" s="185" t="s">
        <v>176</v>
      </c>
      <c r="AU377" s="185" t="s">
        <v>83</v>
      </c>
      <c r="AV377" s="15" t="s">
        <v>81</v>
      </c>
      <c r="AW377" s="15" t="s">
        <v>30</v>
      </c>
      <c r="AX377" s="15" t="s">
        <v>73</v>
      </c>
      <c r="AY377" s="185" t="s">
        <v>165</v>
      </c>
    </row>
    <row r="378" spans="2:65" s="12" customFormat="1" x14ac:dyDescent="0.2">
      <c r="B378" s="153"/>
      <c r="D378" s="149" t="s">
        <v>176</v>
      </c>
      <c r="E378" s="154" t="s">
        <v>1</v>
      </c>
      <c r="F378" s="155" t="s">
        <v>2624</v>
      </c>
      <c r="H378" s="156">
        <v>52.417000000000002</v>
      </c>
      <c r="I378" s="157"/>
      <c r="L378" s="153"/>
      <c r="M378" s="158"/>
      <c r="T378" s="159"/>
      <c r="AT378" s="154" t="s">
        <v>176</v>
      </c>
      <c r="AU378" s="154" t="s">
        <v>83</v>
      </c>
      <c r="AV378" s="12" t="s">
        <v>83</v>
      </c>
      <c r="AW378" s="12" t="s">
        <v>30</v>
      </c>
      <c r="AX378" s="12" t="s">
        <v>73</v>
      </c>
      <c r="AY378" s="154" t="s">
        <v>165</v>
      </c>
    </row>
    <row r="379" spans="2:65" s="12" customFormat="1" x14ac:dyDescent="0.2">
      <c r="B379" s="153"/>
      <c r="D379" s="149" t="s">
        <v>176</v>
      </c>
      <c r="E379" s="154" t="s">
        <v>1</v>
      </c>
      <c r="F379" s="155" t="s">
        <v>2625</v>
      </c>
      <c r="H379" s="156">
        <v>38.756999999999998</v>
      </c>
      <c r="I379" s="157"/>
      <c r="L379" s="153"/>
      <c r="M379" s="158"/>
      <c r="T379" s="159"/>
      <c r="AT379" s="154" t="s">
        <v>176</v>
      </c>
      <c r="AU379" s="154" t="s">
        <v>83</v>
      </c>
      <c r="AV379" s="12" t="s">
        <v>83</v>
      </c>
      <c r="AW379" s="12" t="s">
        <v>30</v>
      </c>
      <c r="AX379" s="12" t="s">
        <v>73</v>
      </c>
      <c r="AY379" s="154" t="s">
        <v>165</v>
      </c>
    </row>
    <row r="380" spans="2:65" s="12" customFormat="1" x14ac:dyDescent="0.2">
      <c r="B380" s="153"/>
      <c r="D380" s="149" t="s">
        <v>176</v>
      </c>
      <c r="E380" s="154" t="s">
        <v>1</v>
      </c>
      <c r="F380" s="155" t="s">
        <v>2626</v>
      </c>
      <c r="H380" s="156">
        <v>56.872999999999998</v>
      </c>
      <c r="I380" s="157"/>
      <c r="L380" s="153"/>
      <c r="M380" s="158"/>
      <c r="T380" s="159"/>
      <c r="AT380" s="154" t="s">
        <v>176</v>
      </c>
      <c r="AU380" s="154" t="s">
        <v>83</v>
      </c>
      <c r="AV380" s="12" t="s">
        <v>83</v>
      </c>
      <c r="AW380" s="12" t="s">
        <v>30</v>
      </c>
      <c r="AX380" s="12" t="s">
        <v>73</v>
      </c>
      <c r="AY380" s="154" t="s">
        <v>165</v>
      </c>
    </row>
    <row r="381" spans="2:65" s="12" customFormat="1" x14ac:dyDescent="0.2">
      <c r="B381" s="153"/>
      <c r="D381" s="149" t="s">
        <v>176</v>
      </c>
      <c r="E381" s="154" t="s">
        <v>1</v>
      </c>
      <c r="F381" s="155" t="s">
        <v>2627</v>
      </c>
      <c r="H381" s="156">
        <v>37.933</v>
      </c>
      <c r="I381" s="157"/>
      <c r="L381" s="153"/>
      <c r="M381" s="158"/>
      <c r="T381" s="159"/>
      <c r="AT381" s="154" t="s">
        <v>176</v>
      </c>
      <c r="AU381" s="154" t="s">
        <v>83</v>
      </c>
      <c r="AV381" s="12" t="s">
        <v>83</v>
      </c>
      <c r="AW381" s="12" t="s">
        <v>30</v>
      </c>
      <c r="AX381" s="12" t="s">
        <v>73</v>
      </c>
      <c r="AY381" s="154" t="s">
        <v>165</v>
      </c>
    </row>
    <row r="382" spans="2:65" s="15" customFormat="1" x14ac:dyDescent="0.2">
      <c r="B382" s="184"/>
      <c r="D382" s="149" t="s">
        <v>176</v>
      </c>
      <c r="E382" s="185" t="s">
        <v>1</v>
      </c>
      <c r="F382" s="186" t="s">
        <v>1586</v>
      </c>
      <c r="H382" s="185" t="s">
        <v>1</v>
      </c>
      <c r="I382" s="187"/>
      <c r="L382" s="184"/>
      <c r="M382" s="188"/>
      <c r="T382" s="189"/>
      <c r="AT382" s="185" t="s">
        <v>176</v>
      </c>
      <c r="AU382" s="185" t="s">
        <v>83</v>
      </c>
      <c r="AV382" s="15" t="s">
        <v>81</v>
      </c>
      <c r="AW382" s="15" t="s">
        <v>30</v>
      </c>
      <c r="AX382" s="15" t="s">
        <v>73</v>
      </c>
      <c r="AY382" s="185" t="s">
        <v>165</v>
      </c>
    </row>
    <row r="383" spans="2:65" s="12" customFormat="1" x14ac:dyDescent="0.2">
      <c r="B383" s="153"/>
      <c r="D383" s="149" t="s">
        <v>176</v>
      </c>
      <c r="E383" s="154" t="s">
        <v>1</v>
      </c>
      <c r="F383" s="155" t="s">
        <v>2636</v>
      </c>
      <c r="H383" s="156">
        <v>23.6</v>
      </c>
      <c r="I383" s="157"/>
      <c r="L383" s="153"/>
      <c r="M383" s="158"/>
      <c r="T383" s="159"/>
      <c r="AT383" s="154" t="s">
        <v>176</v>
      </c>
      <c r="AU383" s="154" t="s">
        <v>83</v>
      </c>
      <c r="AV383" s="12" t="s">
        <v>83</v>
      </c>
      <c r="AW383" s="12" t="s">
        <v>30</v>
      </c>
      <c r="AX383" s="12" t="s">
        <v>73</v>
      </c>
      <c r="AY383" s="154" t="s">
        <v>165</v>
      </c>
    </row>
    <row r="384" spans="2:65" s="15" customFormat="1" x14ac:dyDescent="0.2">
      <c r="B384" s="184"/>
      <c r="D384" s="149" t="s">
        <v>176</v>
      </c>
      <c r="E384" s="185" t="s">
        <v>1</v>
      </c>
      <c r="F384" s="186" t="s">
        <v>1592</v>
      </c>
      <c r="H384" s="185" t="s">
        <v>1</v>
      </c>
      <c r="I384" s="187"/>
      <c r="L384" s="184"/>
      <c r="M384" s="188"/>
      <c r="T384" s="189"/>
      <c r="AT384" s="185" t="s">
        <v>176</v>
      </c>
      <c r="AU384" s="185" t="s">
        <v>83</v>
      </c>
      <c r="AV384" s="15" t="s">
        <v>81</v>
      </c>
      <c r="AW384" s="15" t="s">
        <v>30</v>
      </c>
      <c r="AX384" s="15" t="s">
        <v>73</v>
      </c>
      <c r="AY384" s="185" t="s">
        <v>165</v>
      </c>
    </row>
    <row r="385" spans="2:65" s="12" customFormat="1" x14ac:dyDescent="0.2">
      <c r="B385" s="153"/>
      <c r="D385" s="149" t="s">
        <v>176</v>
      </c>
      <c r="E385" s="154" t="s">
        <v>1</v>
      </c>
      <c r="F385" s="155" t="s">
        <v>2631</v>
      </c>
      <c r="H385" s="156">
        <v>72</v>
      </c>
      <c r="I385" s="157"/>
      <c r="L385" s="153"/>
      <c r="M385" s="158"/>
      <c r="T385" s="159"/>
      <c r="AT385" s="154" t="s">
        <v>176</v>
      </c>
      <c r="AU385" s="154" t="s">
        <v>83</v>
      </c>
      <c r="AV385" s="12" t="s">
        <v>83</v>
      </c>
      <c r="AW385" s="12" t="s">
        <v>30</v>
      </c>
      <c r="AX385" s="12" t="s">
        <v>73</v>
      </c>
      <c r="AY385" s="154" t="s">
        <v>165</v>
      </c>
    </row>
    <row r="386" spans="2:65" s="15" customFormat="1" x14ac:dyDescent="0.2">
      <c r="B386" s="184"/>
      <c r="D386" s="149" t="s">
        <v>176</v>
      </c>
      <c r="E386" s="185" t="s">
        <v>1</v>
      </c>
      <c r="F386" s="186" t="s">
        <v>1594</v>
      </c>
      <c r="H386" s="185" t="s">
        <v>1</v>
      </c>
      <c r="I386" s="187"/>
      <c r="L386" s="184"/>
      <c r="M386" s="188"/>
      <c r="T386" s="189"/>
      <c r="AT386" s="185" t="s">
        <v>176</v>
      </c>
      <c r="AU386" s="185" t="s">
        <v>83</v>
      </c>
      <c r="AV386" s="15" t="s">
        <v>81</v>
      </c>
      <c r="AW386" s="15" t="s">
        <v>30</v>
      </c>
      <c r="AX386" s="15" t="s">
        <v>73</v>
      </c>
      <c r="AY386" s="185" t="s">
        <v>165</v>
      </c>
    </row>
    <row r="387" spans="2:65" s="12" customFormat="1" x14ac:dyDescent="0.2">
      <c r="B387" s="153"/>
      <c r="D387" s="149" t="s">
        <v>176</v>
      </c>
      <c r="E387" s="154" t="s">
        <v>1</v>
      </c>
      <c r="F387" s="155" t="s">
        <v>2632</v>
      </c>
      <c r="H387" s="156">
        <v>56.546999999999997</v>
      </c>
      <c r="I387" s="157"/>
      <c r="L387" s="153"/>
      <c r="M387" s="158"/>
      <c r="T387" s="159"/>
      <c r="AT387" s="154" t="s">
        <v>176</v>
      </c>
      <c r="AU387" s="154" t="s">
        <v>83</v>
      </c>
      <c r="AV387" s="12" t="s">
        <v>83</v>
      </c>
      <c r="AW387" s="12" t="s">
        <v>30</v>
      </c>
      <c r="AX387" s="12" t="s">
        <v>73</v>
      </c>
      <c r="AY387" s="154" t="s">
        <v>165</v>
      </c>
    </row>
    <row r="388" spans="2:65" s="14" customFormat="1" x14ac:dyDescent="0.2">
      <c r="B388" s="177"/>
      <c r="D388" s="149" t="s">
        <v>176</v>
      </c>
      <c r="E388" s="178" t="s">
        <v>1</v>
      </c>
      <c r="F388" s="179" t="s">
        <v>241</v>
      </c>
      <c r="H388" s="180">
        <v>338.12699999999995</v>
      </c>
      <c r="I388" s="181"/>
      <c r="L388" s="177"/>
      <c r="M388" s="182"/>
      <c r="T388" s="183"/>
      <c r="AT388" s="178" t="s">
        <v>176</v>
      </c>
      <c r="AU388" s="178" t="s">
        <v>83</v>
      </c>
      <c r="AV388" s="14" t="s">
        <v>183</v>
      </c>
      <c r="AW388" s="14" t="s">
        <v>30</v>
      </c>
      <c r="AX388" s="14" t="s">
        <v>73</v>
      </c>
      <c r="AY388" s="178" t="s">
        <v>165</v>
      </c>
    </row>
    <row r="389" spans="2:65" s="15" customFormat="1" x14ac:dyDescent="0.2">
      <c r="B389" s="184"/>
      <c r="D389" s="149" t="s">
        <v>176</v>
      </c>
      <c r="E389" s="185" t="s">
        <v>1</v>
      </c>
      <c r="F389" s="186" t="s">
        <v>2637</v>
      </c>
      <c r="H389" s="185" t="s">
        <v>1</v>
      </c>
      <c r="I389" s="187"/>
      <c r="L389" s="184"/>
      <c r="M389" s="188"/>
      <c r="T389" s="189"/>
      <c r="AT389" s="185" t="s">
        <v>176</v>
      </c>
      <c r="AU389" s="185" t="s">
        <v>83</v>
      </c>
      <c r="AV389" s="15" t="s">
        <v>81</v>
      </c>
      <c r="AW389" s="15" t="s">
        <v>30</v>
      </c>
      <c r="AX389" s="15" t="s">
        <v>73</v>
      </c>
      <c r="AY389" s="185" t="s">
        <v>165</v>
      </c>
    </row>
    <row r="390" spans="2:65" s="12" customFormat="1" x14ac:dyDescent="0.2">
      <c r="B390" s="153"/>
      <c r="D390" s="149" t="s">
        <v>176</v>
      </c>
      <c r="E390" s="154" t="s">
        <v>1</v>
      </c>
      <c r="F390" s="155" t="s">
        <v>2638</v>
      </c>
      <c r="H390" s="156">
        <v>169.06399999999999</v>
      </c>
      <c r="I390" s="157"/>
      <c r="L390" s="153"/>
      <c r="M390" s="158"/>
      <c r="T390" s="159"/>
      <c r="AT390" s="154" t="s">
        <v>176</v>
      </c>
      <c r="AU390" s="154" t="s">
        <v>83</v>
      </c>
      <c r="AV390" s="12" t="s">
        <v>83</v>
      </c>
      <c r="AW390" s="12" t="s">
        <v>30</v>
      </c>
      <c r="AX390" s="12" t="s">
        <v>81</v>
      </c>
      <c r="AY390" s="154" t="s">
        <v>165</v>
      </c>
    </row>
    <row r="391" spans="2:65" s="1" customFormat="1" ht="24.2" customHeight="1" x14ac:dyDescent="0.2">
      <c r="B391" s="32"/>
      <c r="C391" s="136" t="s">
        <v>564</v>
      </c>
      <c r="D391" s="136" t="s">
        <v>167</v>
      </c>
      <c r="E391" s="137" t="s">
        <v>1618</v>
      </c>
      <c r="F391" s="138" t="s">
        <v>1619</v>
      </c>
      <c r="G391" s="139" t="s">
        <v>192</v>
      </c>
      <c r="H391" s="140">
        <v>33.813000000000002</v>
      </c>
      <c r="I391" s="141"/>
      <c r="J391" s="142">
        <f>ROUND(I391*H391,2)</f>
        <v>0</v>
      </c>
      <c r="K391" s="138" t="s">
        <v>1254</v>
      </c>
      <c r="L391" s="32"/>
      <c r="M391" s="143" t="s">
        <v>1</v>
      </c>
      <c r="N391" s="144" t="s">
        <v>38</v>
      </c>
      <c r="P391" s="145">
        <f>O391*H391</f>
        <v>0</v>
      </c>
      <c r="Q391" s="145">
        <v>1.5389999999999999E-2</v>
      </c>
      <c r="R391" s="145">
        <f>Q391*H391</f>
        <v>0.52038207000000003</v>
      </c>
      <c r="S391" s="145">
        <v>0</v>
      </c>
      <c r="T391" s="146">
        <f>S391*H391</f>
        <v>0</v>
      </c>
      <c r="AR391" s="147" t="s">
        <v>172</v>
      </c>
      <c r="AT391" s="147" t="s">
        <v>167</v>
      </c>
      <c r="AU391" s="147" t="s">
        <v>83</v>
      </c>
      <c r="AY391" s="17" t="s">
        <v>165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7" t="s">
        <v>81</v>
      </c>
      <c r="BK391" s="148">
        <f>ROUND(I391*H391,2)</f>
        <v>0</v>
      </c>
      <c r="BL391" s="17" t="s">
        <v>172</v>
      </c>
      <c r="BM391" s="147" t="s">
        <v>2639</v>
      </c>
    </row>
    <row r="392" spans="2:65" s="1" customFormat="1" ht="19.5" x14ac:dyDescent="0.2">
      <c r="B392" s="32"/>
      <c r="D392" s="149" t="s">
        <v>174</v>
      </c>
      <c r="F392" s="150" t="s">
        <v>1621</v>
      </c>
      <c r="I392" s="151"/>
      <c r="L392" s="32"/>
      <c r="M392" s="152"/>
      <c r="T392" s="56"/>
      <c r="AT392" s="17" t="s">
        <v>174</v>
      </c>
      <c r="AU392" s="17" t="s">
        <v>83</v>
      </c>
    </row>
    <row r="393" spans="2:65" s="15" customFormat="1" x14ac:dyDescent="0.2">
      <c r="B393" s="184"/>
      <c r="D393" s="149" t="s">
        <v>176</v>
      </c>
      <c r="E393" s="185" t="s">
        <v>1</v>
      </c>
      <c r="F393" s="186" t="s">
        <v>1622</v>
      </c>
      <c r="H393" s="185" t="s">
        <v>1</v>
      </c>
      <c r="I393" s="187"/>
      <c r="L393" s="184"/>
      <c r="M393" s="188"/>
      <c r="T393" s="189"/>
      <c r="AT393" s="185" t="s">
        <v>176</v>
      </c>
      <c r="AU393" s="185" t="s">
        <v>83</v>
      </c>
      <c r="AV393" s="15" t="s">
        <v>81</v>
      </c>
      <c r="AW393" s="15" t="s">
        <v>30</v>
      </c>
      <c r="AX393" s="15" t="s">
        <v>73</v>
      </c>
      <c r="AY393" s="185" t="s">
        <v>165</v>
      </c>
    </row>
    <row r="394" spans="2:65" s="12" customFormat="1" x14ac:dyDescent="0.2">
      <c r="B394" s="153"/>
      <c r="D394" s="149" t="s">
        <v>176</v>
      </c>
      <c r="E394" s="154" t="s">
        <v>1</v>
      </c>
      <c r="F394" s="155" t="s">
        <v>2640</v>
      </c>
      <c r="H394" s="156">
        <v>33.813000000000002</v>
      </c>
      <c r="I394" s="157"/>
      <c r="L394" s="153"/>
      <c r="M394" s="158"/>
      <c r="T394" s="159"/>
      <c r="AT394" s="154" t="s">
        <v>176</v>
      </c>
      <c r="AU394" s="154" t="s">
        <v>83</v>
      </c>
      <c r="AV394" s="12" t="s">
        <v>83</v>
      </c>
      <c r="AW394" s="12" t="s">
        <v>30</v>
      </c>
      <c r="AX394" s="12" t="s">
        <v>81</v>
      </c>
      <c r="AY394" s="154" t="s">
        <v>165</v>
      </c>
    </row>
    <row r="395" spans="2:65" s="1" customFormat="1" ht="24.2" customHeight="1" x14ac:dyDescent="0.2">
      <c r="B395" s="32"/>
      <c r="C395" s="136" t="s">
        <v>570</v>
      </c>
      <c r="D395" s="136" t="s">
        <v>167</v>
      </c>
      <c r="E395" s="137" t="s">
        <v>1625</v>
      </c>
      <c r="F395" s="138" t="s">
        <v>1626</v>
      </c>
      <c r="G395" s="139" t="s">
        <v>170</v>
      </c>
      <c r="H395" s="140">
        <v>20.288</v>
      </c>
      <c r="I395" s="141"/>
      <c r="J395" s="142">
        <f>ROUND(I395*H395,2)</f>
        <v>0</v>
      </c>
      <c r="K395" s="138" t="s">
        <v>1254</v>
      </c>
      <c r="L395" s="32"/>
      <c r="M395" s="143" t="s">
        <v>1</v>
      </c>
      <c r="N395" s="144" t="s">
        <v>38</v>
      </c>
      <c r="P395" s="145">
        <f>O395*H395</f>
        <v>0</v>
      </c>
      <c r="Q395" s="145">
        <v>0.50426000000000004</v>
      </c>
      <c r="R395" s="145">
        <f>Q395*H395</f>
        <v>10.230426880000001</v>
      </c>
      <c r="S395" s="145">
        <v>0</v>
      </c>
      <c r="T395" s="146">
        <f>S395*H395</f>
        <v>0</v>
      </c>
      <c r="AR395" s="147" t="s">
        <v>172</v>
      </c>
      <c r="AT395" s="147" t="s">
        <v>167</v>
      </c>
      <c r="AU395" s="147" t="s">
        <v>83</v>
      </c>
      <c r="AY395" s="17" t="s">
        <v>165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7" t="s">
        <v>81</v>
      </c>
      <c r="BK395" s="148">
        <f>ROUND(I395*H395,2)</f>
        <v>0</v>
      </c>
      <c r="BL395" s="17" t="s">
        <v>172</v>
      </c>
      <c r="BM395" s="147" t="s">
        <v>2641</v>
      </c>
    </row>
    <row r="396" spans="2:65" s="1" customFormat="1" ht="19.5" x14ac:dyDescent="0.2">
      <c r="B396" s="32"/>
      <c r="D396" s="149" t="s">
        <v>174</v>
      </c>
      <c r="F396" s="150" t="s">
        <v>1628</v>
      </c>
      <c r="I396" s="151"/>
      <c r="L396" s="32"/>
      <c r="M396" s="152"/>
      <c r="T396" s="56"/>
      <c r="AT396" s="17" t="s">
        <v>174</v>
      </c>
      <c r="AU396" s="17" t="s">
        <v>83</v>
      </c>
    </row>
    <row r="397" spans="2:65" s="15" customFormat="1" x14ac:dyDescent="0.2">
      <c r="B397" s="184"/>
      <c r="D397" s="149" t="s">
        <v>176</v>
      </c>
      <c r="E397" s="185" t="s">
        <v>1</v>
      </c>
      <c r="F397" s="186" t="s">
        <v>1629</v>
      </c>
      <c r="H397" s="185" t="s">
        <v>1</v>
      </c>
      <c r="I397" s="187"/>
      <c r="L397" s="184"/>
      <c r="M397" s="188"/>
      <c r="T397" s="189"/>
      <c r="AT397" s="185" t="s">
        <v>176</v>
      </c>
      <c r="AU397" s="185" t="s">
        <v>83</v>
      </c>
      <c r="AV397" s="15" t="s">
        <v>81</v>
      </c>
      <c r="AW397" s="15" t="s">
        <v>30</v>
      </c>
      <c r="AX397" s="15" t="s">
        <v>73</v>
      </c>
      <c r="AY397" s="185" t="s">
        <v>165</v>
      </c>
    </row>
    <row r="398" spans="2:65" s="12" customFormat="1" x14ac:dyDescent="0.2">
      <c r="B398" s="153"/>
      <c r="D398" s="149" t="s">
        <v>176</v>
      </c>
      <c r="E398" s="154" t="s">
        <v>1</v>
      </c>
      <c r="F398" s="155" t="s">
        <v>2642</v>
      </c>
      <c r="H398" s="156">
        <v>20.288</v>
      </c>
      <c r="I398" s="157"/>
      <c r="L398" s="153"/>
      <c r="M398" s="158"/>
      <c r="T398" s="159"/>
      <c r="AT398" s="154" t="s">
        <v>176</v>
      </c>
      <c r="AU398" s="154" t="s">
        <v>83</v>
      </c>
      <c r="AV398" s="12" t="s">
        <v>83</v>
      </c>
      <c r="AW398" s="12" t="s">
        <v>30</v>
      </c>
      <c r="AX398" s="12" t="s">
        <v>81</v>
      </c>
      <c r="AY398" s="154" t="s">
        <v>165</v>
      </c>
    </row>
    <row r="399" spans="2:65" s="1" customFormat="1" ht="16.5" customHeight="1" x14ac:dyDescent="0.2">
      <c r="B399" s="32"/>
      <c r="C399" s="167" t="s">
        <v>579</v>
      </c>
      <c r="D399" s="167" t="s">
        <v>205</v>
      </c>
      <c r="E399" s="168" t="s">
        <v>1632</v>
      </c>
      <c r="F399" s="169" t="s">
        <v>1633</v>
      </c>
      <c r="G399" s="170" t="s">
        <v>238</v>
      </c>
      <c r="H399" s="171">
        <v>48.691000000000003</v>
      </c>
      <c r="I399" s="172"/>
      <c r="J399" s="173">
        <f>ROUND(I399*H399,2)</f>
        <v>0</v>
      </c>
      <c r="K399" s="169" t="s">
        <v>1254</v>
      </c>
      <c r="L399" s="174"/>
      <c r="M399" s="175" t="s">
        <v>1</v>
      </c>
      <c r="N399" s="176" t="s">
        <v>38</v>
      </c>
      <c r="P399" s="145">
        <f>O399*H399</f>
        <v>0</v>
      </c>
      <c r="Q399" s="145">
        <v>1</v>
      </c>
      <c r="R399" s="145">
        <f>Q399*H399</f>
        <v>48.691000000000003</v>
      </c>
      <c r="S399" s="145">
        <v>0</v>
      </c>
      <c r="T399" s="146">
        <f>S399*H399</f>
        <v>0</v>
      </c>
      <c r="AR399" s="147" t="s">
        <v>209</v>
      </c>
      <c r="AT399" s="147" t="s">
        <v>205</v>
      </c>
      <c r="AU399" s="147" t="s">
        <v>83</v>
      </c>
      <c r="AY399" s="17" t="s">
        <v>165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7" t="s">
        <v>81</v>
      </c>
      <c r="BK399" s="148">
        <f>ROUND(I399*H399,2)</f>
        <v>0</v>
      </c>
      <c r="BL399" s="17" t="s">
        <v>172</v>
      </c>
      <c r="BM399" s="147" t="s">
        <v>2643</v>
      </c>
    </row>
    <row r="400" spans="2:65" s="1" customFormat="1" x14ac:dyDescent="0.2">
      <c r="B400" s="32"/>
      <c r="D400" s="149" t="s">
        <v>174</v>
      </c>
      <c r="F400" s="150" t="s">
        <v>1633</v>
      </c>
      <c r="I400" s="151"/>
      <c r="L400" s="32"/>
      <c r="M400" s="152"/>
      <c r="T400" s="56"/>
      <c r="AT400" s="17" t="s">
        <v>174</v>
      </c>
      <c r="AU400" s="17" t="s">
        <v>83</v>
      </c>
    </row>
    <row r="401" spans="2:65" s="12" customFormat="1" x14ac:dyDescent="0.2">
      <c r="B401" s="153"/>
      <c r="D401" s="149" t="s">
        <v>176</v>
      </c>
      <c r="E401" s="154" t="s">
        <v>1</v>
      </c>
      <c r="F401" s="155" t="s">
        <v>2644</v>
      </c>
      <c r="H401" s="156">
        <v>48.691000000000003</v>
      </c>
      <c r="I401" s="157"/>
      <c r="L401" s="153"/>
      <c r="M401" s="158"/>
      <c r="T401" s="159"/>
      <c r="AT401" s="154" t="s">
        <v>176</v>
      </c>
      <c r="AU401" s="154" t="s">
        <v>83</v>
      </c>
      <c r="AV401" s="12" t="s">
        <v>83</v>
      </c>
      <c r="AW401" s="12" t="s">
        <v>30</v>
      </c>
      <c r="AX401" s="12" t="s">
        <v>81</v>
      </c>
      <c r="AY401" s="154" t="s">
        <v>165</v>
      </c>
    </row>
    <row r="402" spans="2:65" s="1" customFormat="1" ht="24.2" customHeight="1" x14ac:dyDescent="0.2">
      <c r="B402" s="32"/>
      <c r="C402" s="136" t="s">
        <v>585</v>
      </c>
      <c r="D402" s="136" t="s">
        <v>167</v>
      </c>
      <c r="E402" s="137" t="s">
        <v>1637</v>
      </c>
      <c r="F402" s="138" t="s">
        <v>1638</v>
      </c>
      <c r="G402" s="139" t="s">
        <v>192</v>
      </c>
      <c r="H402" s="140">
        <v>169.16399999999999</v>
      </c>
      <c r="I402" s="141"/>
      <c r="J402" s="142">
        <f>ROUND(I402*H402,2)</f>
        <v>0</v>
      </c>
      <c r="K402" s="138" t="s">
        <v>1254</v>
      </c>
      <c r="L402" s="32"/>
      <c r="M402" s="143" t="s">
        <v>1</v>
      </c>
      <c r="N402" s="144" t="s">
        <v>38</v>
      </c>
      <c r="P402" s="145">
        <f>O402*H402</f>
        <v>0</v>
      </c>
      <c r="Q402" s="145">
        <v>7.8159999999999993E-2</v>
      </c>
      <c r="R402" s="145">
        <f>Q402*H402</f>
        <v>13.221858239999998</v>
      </c>
      <c r="S402" s="145">
        <v>0</v>
      </c>
      <c r="T402" s="146">
        <f>S402*H402</f>
        <v>0</v>
      </c>
      <c r="AR402" s="147" t="s">
        <v>172</v>
      </c>
      <c r="AT402" s="147" t="s">
        <v>167</v>
      </c>
      <c r="AU402" s="147" t="s">
        <v>83</v>
      </c>
      <c r="AY402" s="17" t="s">
        <v>165</v>
      </c>
      <c r="BE402" s="148">
        <f>IF(N402="základní",J402,0)</f>
        <v>0</v>
      </c>
      <c r="BF402" s="148">
        <f>IF(N402="snížená",J402,0)</f>
        <v>0</v>
      </c>
      <c r="BG402" s="148">
        <f>IF(N402="zákl. přenesená",J402,0)</f>
        <v>0</v>
      </c>
      <c r="BH402" s="148">
        <f>IF(N402="sníž. přenesená",J402,0)</f>
        <v>0</v>
      </c>
      <c r="BI402" s="148">
        <f>IF(N402="nulová",J402,0)</f>
        <v>0</v>
      </c>
      <c r="BJ402" s="17" t="s">
        <v>81</v>
      </c>
      <c r="BK402" s="148">
        <f>ROUND(I402*H402,2)</f>
        <v>0</v>
      </c>
      <c r="BL402" s="17" t="s">
        <v>172</v>
      </c>
      <c r="BM402" s="147" t="s">
        <v>2645</v>
      </c>
    </row>
    <row r="403" spans="2:65" s="1" customFormat="1" ht="19.5" x14ac:dyDescent="0.2">
      <c r="B403" s="32"/>
      <c r="D403" s="149" t="s">
        <v>174</v>
      </c>
      <c r="F403" s="150" t="s">
        <v>1640</v>
      </c>
      <c r="I403" s="151"/>
      <c r="L403" s="32"/>
      <c r="M403" s="152"/>
      <c r="T403" s="56"/>
      <c r="AT403" s="17" t="s">
        <v>174</v>
      </c>
      <c r="AU403" s="17" t="s">
        <v>83</v>
      </c>
    </row>
    <row r="404" spans="2:65" s="15" customFormat="1" x14ac:dyDescent="0.2">
      <c r="B404" s="184"/>
      <c r="D404" s="149" t="s">
        <v>176</v>
      </c>
      <c r="E404" s="185" t="s">
        <v>1</v>
      </c>
      <c r="F404" s="186" t="s">
        <v>1512</v>
      </c>
      <c r="H404" s="185" t="s">
        <v>1</v>
      </c>
      <c r="I404" s="187"/>
      <c r="L404" s="184"/>
      <c r="M404" s="188"/>
      <c r="T404" s="189"/>
      <c r="AT404" s="185" t="s">
        <v>176</v>
      </c>
      <c r="AU404" s="185" t="s">
        <v>83</v>
      </c>
      <c r="AV404" s="15" t="s">
        <v>81</v>
      </c>
      <c r="AW404" s="15" t="s">
        <v>30</v>
      </c>
      <c r="AX404" s="15" t="s">
        <v>73</v>
      </c>
      <c r="AY404" s="185" t="s">
        <v>165</v>
      </c>
    </row>
    <row r="405" spans="2:65" s="12" customFormat="1" x14ac:dyDescent="0.2">
      <c r="B405" s="153"/>
      <c r="D405" s="149" t="s">
        <v>176</v>
      </c>
      <c r="E405" s="154" t="s">
        <v>1</v>
      </c>
      <c r="F405" s="155" t="s">
        <v>2624</v>
      </c>
      <c r="H405" s="156">
        <v>52.417000000000002</v>
      </c>
      <c r="I405" s="157"/>
      <c r="L405" s="153"/>
      <c r="M405" s="158"/>
      <c r="T405" s="159"/>
      <c r="AT405" s="154" t="s">
        <v>176</v>
      </c>
      <c r="AU405" s="154" t="s">
        <v>83</v>
      </c>
      <c r="AV405" s="12" t="s">
        <v>83</v>
      </c>
      <c r="AW405" s="12" t="s">
        <v>30</v>
      </c>
      <c r="AX405" s="12" t="s">
        <v>73</v>
      </c>
      <c r="AY405" s="154" t="s">
        <v>165</v>
      </c>
    </row>
    <row r="406" spans="2:65" s="12" customFormat="1" x14ac:dyDescent="0.2">
      <c r="B406" s="153"/>
      <c r="D406" s="149" t="s">
        <v>176</v>
      </c>
      <c r="E406" s="154" t="s">
        <v>1</v>
      </c>
      <c r="F406" s="155" t="s">
        <v>2625</v>
      </c>
      <c r="H406" s="156">
        <v>38.756999999999998</v>
      </c>
      <c r="I406" s="157"/>
      <c r="L406" s="153"/>
      <c r="M406" s="158"/>
      <c r="T406" s="159"/>
      <c r="AT406" s="154" t="s">
        <v>176</v>
      </c>
      <c r="AU406" s="154" t="s">
        <v>83</v>
      </c>
      <c r="AV406" s="12" t="s">
        <v>83</v>
      </c>
      <c r="AW406" s="12" t="s">
        <v>30</v>
      </c>
      <c r="AX406" s="12" t="s">
        <v>73</v>
      </c>
      <c r="AY406" s="154" t="s">
        <v>165</v>
      </c>
    </row>
    <row r="407" spans="2:65" s="12" customFormat="1" x14ac:dyDescent="0.2">
      <c r="B407" s="153"/>
      <c r="D407" s="149" t="s">
        <v>176</v>
      </c>
      <c r="E407" s="154" t="s">
        <v>1</v>
      </c>
      <c r="F407" s="155" t="s">
        <v>2626</v>
      </c>
      <c r="H407" s="156">
        <v>56.872999999999998</v>
      </c>
      <c r="I407" s="157"/>
      <c r="L407" s="153"/>
      <c r="M407" s="158"/>
      <c r="T407" s="159"/>
      <c r="AT407" s="154" t="s">
        <v>176</v>
      </c>
      <c r="AU407" s="154" t="s">
        <v>83</v>
      </c>
      <c r="AV407" s="12" t="s">
        <v>83</v>
      </c>
      <c r="AW407" s="12" t="s">
        <v>30</v>
      </c>
      <c r="AX407" s="12" t="s">
        <v>73</v>
      </c>
      <c r="AY407" s="154" t="s">
        <v>165</v>
      </c>
    </row>
    <row r="408" spans="2:65" s="12" customFormat="1" x14ac:dyDescent="0.2">
      <c r="B408" s="153"/>
      <c r="D408" s="149" t="s">
        <v>176</v>
      </c>
      <c r="E408" s="154" t="s">
        <v>1</v>
      </c>
      <c r="F408" s="155" t="s">
        <v>2627</v>
      </c>
      <c r="H408" s="156">
        <v>37.933</v>
      </c>
      <c r="I408" s="157"/>
      <c r="L408" s="153"/>
      <c r="M408" s="158"/>
      <c r="T408" s="159"/>
      <c r="AT408" s="154" t="s">
        <v>176</v>
      </c>
      <c r="AU408" s="154" t="s">
        <v>83</v>
      </c>
      <c r="AV408" s="12" t="s">
        <v>83</v>
      </c>
      <c r="AW408" s="12" t="s">
        <v>30</v>
      </c>
      <c r="AX408" s="12" t="s">
        <v>73</v>
      </c>
      <c r="AY408" s="154" t="s">
        <v>165</v>
      </c>
    </row>
    <row r="409" spans="2:65" s="15" customFormat="1" x14ac:dyDescent="0.2">
      <c r="B409" s="184"/>
      <c r="D409" s="149" t="s">
        <v>176</v>
      </c>
      <c r="E409" s="185" t="s">
        <v>1</v>
      </c>
      <c r="F409" s="186" t="s">
        <v>1586</v>
      </c>
      <c r="H409" s="185" t="s">
        <v>1</v>
      </c>
      <c r="I409" s="187"/>
      <c r="L409" s="184"/>
      <c r="M409" s="188"/>
      <c r="T409" s="189"/>
      <c r="AT409" s="185" t="s">
        <v>176</v>
      </c>
      <c r="AU409" s="185" t="s">
        <v>83</v>
      </c>
      <c r="AV409" s="15" t="s">
        <v>81</v>
      </c>
      <c r="AW409" s="15" t="s">
        <v>30</v>
      </c>
      <c r="AX409" s="15" t="s">
        <v>73</v>
      </c>
      <c r="AY409" s="185" t="s">
        <v>165</v>
      </c>
    </row>
    <row r="410" spans="2:65" s="12" customFormat="1" x14ac:dyDescent="0.2">
      <c r="B410" s="153"/>
      <c r="D410" s="149" t="s">
        <v>176</v>
      </c>
      <c r="E410" s="154" t="s">
        <v>1</v>
      </c>
      <c r="F410" s="155" t="s">
        <v>2629</v>
      </c>
      <c r="H410" s="156">
        <v>23.8</v>
      </c>
      <c r="I410" s="157"/>
      <c r="L410" s="153"/>
      <c r="M410" s="158"/>
      <c r="T410" s="159"/>
      <c r="AT410" s="154" t="s">
        <v>176</v>
      </c>
      <c r="AU410" s="154" t="s">
        <v>83</v>
      </c>
      <c r="AV410" s="12" t="s">
        <v>83</v>
      </c>
      <c r="AW410" s="12" t="s">
        <v>30</v>
      </c>
      <c r="AX410" s="12" t="s">
        <v>73</v>
      </c>
      <c r="AY410" s="154" t="s">
        <v>165</v>
      </c>
    </row>
    <row r="411" spans="2:65" s="15" customFormat="1" x14ac:dyDescent="0.2">
      <c r="B411" s="184"/>
      <c r="D411" s="149" t="s">
        <v>176</v>
      </c>
      <c r="E411" s="185" t="s">
        <v>1</v>
      </c>
      <c r="F411" s="186" t="s">
        <v>1592</v>
      </c>
      <c r="H411" s="185" t="s">
        <v>1</v>
      </c>
      <c r="I411" s="187"/>
      <c r="L411" s="184"/>
      <c r="M411" s="188"/>
      <c r="T411" s="189"/>
      <c r="AT411" s="185" t="s">
        <v>176</v>
      </c>
      <c r="AU411" s="185" t="s">
        <v>83</v>
      </c>
      <c r="AV411" s="15" t="s">
        <v>81</v>
      </c>
      <c r="AW411" s="15" t="s">
        <v>30</v>
      </c>
      <c r="AX411" s="15" t="s">
        <v>73</v>
      </c>
      <c r="AY411" s="185" t="s">
        <v>165</v>
      </c>
    </row>
    <row r="412" spans="2:65" s="12" customFormat="1" x14ac:dyDescent="0.2">
      <c r="B412" s="153"/>
      <c r="D412" s="149" t="s">
        <v>176</v>
      </c>
      <c r="E412" s="154" t="s">
        <v>1</v>
      </c>
      <c r="F412" s="155" t="s">
        <v>2631</v>
      </c>
      <c r="H412" s="156">
        <v>72</v>
      </c>
      <c r="I412" s="157"/>
      <c r="L412" s="153"/>
      <c r="M412" s="158"/>
      <c r="T412" s="159"/>
      <c r="AT412" s="154" t="s">
        <v>176</v>
      </c>
      <c r="AU412" s="154" t="s">
        <v>83</v>
      </c>
      <c r="AV412" s="12" t="s">
        <v>83</v>
      </c>
      <c r="AW412" s="12" t="s">
        <v>30</v>
      </c>
      <c r="AX412" s="12" t="s">
        <v>73</v>
      </c>
      <c r="AY412" s="154" t="s">
        <v>165</v>
      </c>
    </row>
    <row r="413" spans="2:65" s="15" customFormat="1" x14ac:dyDescent="0.2">
      <c r="B413" s="184"/>
      <c r="D413" s="149" t="s">
        <v>176</v>
      </c>
      <c r="E413" s="185" t="s">
        <v>1</v>
      </c>
      <c r="F413" s="186" t="s">
        <v>1594</v>
      </c>
      <c r="H413" s="185" t="s">
        <v>1</v>
      </c>
      <c r="I413" s="187"/>
      <c r="L413" s="184"/>
      <c r="M413" s="188"/>
      <c r="T413" s="189"/>
      <c r="AT413" s="185" t="s">
        <v>176</v>
      </c>
      <c r="AU413" s="185" t="s">
        <v>83</v>
      </c>
      <c r="AV413" s="15" t="s">
        <v>81</v>
      </c>
      <c r="AW413" s="15" t="s">
        <v>30</v>
      </c>
      <c r="AX413" s="15" t="s">
        <v>73</v>
      </c>
      <c r="AY413" s="185" t="s">
        <v>165</v>
      </c>
    </row>
    <row r="414" spans="2:65" s="12" customFormat="1" x14ac:dyDescent="0.2">
      <c r="B414" s="153"/>
      <c r="D414" s="149" t="s">
        <v>176</v>
      </c>
      <c r="E414" s="154" t="s">
        <v>1</v>
      </c>
      <c r="F414" s="155" t="s">
        <v>2632</v>
      </c>
      <c r="H414" s="156">
        <v>56.546999999999997</v>
      </c>
      <c r="I414" s="157"/>
      <c r="L414" s="153"/>
      <c r="M414" s="158"/>
      <c r="T414" s="159"/>
      <c r="AT414" s="154" t="s">
        <v>176</v>
      </c>
      <c r="AU414" s="154" t="s">
        <v>83</v>
      </c>
      <c r="AV414" s="12" t="s">
        <v>83</v>
      </c>
      <c r="AW414" s="12" t="s">
        <v>30</v>
      </c>
      <c r="AX414" s="12" t="s">
        <v>73</v>
      </c>
      <c r="AY414" s="154" t="s">
        <v>165</v>
      </c>
    </row>
    <row r="415" spans="2:65" s="14" customFormat="1" x14ac:dyDescent="0.2">
      <c r="B415" s="177"/>
      <c r="D415" s="149" t="s">
        <v>176</v>
      </c>
      <c r="E415" s="178" t="s">
        <v>1</v>
      </c>
      <c r="F415" s="179" t="s">
        <v>241</v>
      </c>
      <c r="H415" s="180">
        <v>338.327</v>
      </c>
      <c r="I415" s="181"/>
      <c r="L415" s="177"/>
      <c r="M415" s="182"/>
      <c r="T415" s="183"/>
      <c r="AT415" s="178" t="s">
        <v>176</v>
      </c>
      <c r="AU415" s="178" t="s">
        <v>83</v>
      </c>
      <c r="AV415" s="14" t="s">
        <v>183</v>
      </c>
      <c r="AW415" s="14" t="s">
        <v>30</v>
      </c>
      <c r="AX415" s="14" t="s">
        <v>73</v>
      </c>
      <c r="AY415" s="178" t="s">
        <v>165</v>
      </c>
    </row>
    <row r="416" spans="2:65" s="15" customFormat="1" x14ac:dyDescent="0.2">
      <c r="B416" s="184"/>
      <c r="D416" s="149" t="s">
        <v>176</v>
      </c>
      <c r="E416" s="185" t="s">
        <v>1</v>
      </c>
      <c r="F416" s="186" t="s">
        <v>2637</v>
      </c>
      <c r="H416" s="185" t="s">
        <v>1</v>
      </c>
      <c r="I416" s="187"/>
      <c r="L416" s="184"/>
      <c r="M416" s="188"/>
      <c r="T416" s="189"/>
      <c r="AT416" s="185" t="s">
        <v>176</v>
      </c>
      <c r="AU416" s="185" t="s">
        <v>83</v>
      </c>
      <c r="AV416" s="15" t="s">
        <v>81</v>
      </c>
      <c r="AW416" s="15" t="s">
        <v>30</v>
      </c>
      <c r="AX416" s="15" t="s">
        <v>73</v>
      </c>
      <c r="AY416" s="185" t="s">
        <v>165</v>
      </c>
    </row>
    <row r="417" spans="2:65" s="12" customFormat="1" x14ac:dyDescent="0.2">
      <c r="B417" s="153"/>
      <c r="D417" s="149" t="s">
        <v>176</v>
      </c>
      <c r="E417" s="154" t="s">
        <v>1</v>
      </c>
      <c r="F417" s="155" t="s">
        <v>2646</v>
      </c>
      <c r="H417" s="156">
        <v>169.16399999999999</v>
      </c>
      <c r="I417" s="157"/>
      <c r="L417" s="153"/>
      <c r="M417" s="158"/>
      <c r="T417" s="159"/>
      <c r="AT417" s="154" t="s">
        <v>176</v>
      </c>
      <c r="AU417" s="154" t="s">
        <v>83</v>
      </c>
      <c r="AV417" s="12" t="s">
        <v>83</v>
      </c>
      <c r="AW417" s="12" t="s">
        <v>30</v>
      </c>
      <c r="AX417" s="12" t="s">
        <v>81</v>
      </c>
      <c r="AY417" s="154" t="s">
        <v>165</v>
      </c>
    </row>
    <row r="418" spans="2:65" s="1" customFormat="1" ht="24.2" customHeight="1" x14ac:dyDescent="0.2">
      <c r="B418" s="32"/>
      <c r="C418" s="136" t="s">
        <v>269</v>
      </c>
      <c r="D418" s="136" t="s">
        <v>167</v>
      </c>
      <c r="E418" s="137" t="s">
        <v>1642</v>
      </c>
      <c r="F418" s="138" t="s">
        <v>1643</v>
      </c>
      <c r="G418" s="139" t="s">
        <v>192</v>
      </c>
      <c r="H418" s="140">
        <v>169.16399999999999</v>
      </c>
      <c r="I418" s="141"/>
      <c r="J418" s="142">
        <f>ROUND(I418*H418,2)</f>
        <v>0</v>
      </c>
      <c r="K418" s="138" t="s">
        <v>1254</v>
      </c>
      <c r="L418" s="32"/>
      <c r="M418" s="143" t="s">
        <v>1</v>
      </c>
      <c r="N418" s="144" t="s">
        <v>38</v>
      </c>
      <c r="P418" s="145">
        <f>O418*H418</f>
        <v>0</v>
      </c>
      <c r="Q418" s="145">
        <v>0</v>
      </c>
      <c r="R418" s="145">
        <f>Q418*H418</f>
        <v>0</v>
      </c>
      <c r="S418" s="145">
        <v>0</v>
      </c>
      <c r="T418" s="146">
        <f>S418*H418</f>
        <v>0</v>
      </c>
      <c r="AR418" s="147" t="s">
        <v>172</v>
      </c>
      <c r="AT418" s="147" t="s">
        <v>167</v>
      </c>
      <c r="AU418" s="147" t="s">
        <v>83</v>
      </c>
      <c r="AY418" s="17" t="s">
        <v>165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7" t="s">
        <v>81</v>
      </c>
      <c r="BK418" s="148">
        <f>ROUND(I418*H418,2)</f>
        <v>0</v>
      </c>
      <c r="BL418" s="17" t="s">
        <v>172</v>
      </c>
      <c r="BM418" s="147" t="s">
        <v>2647</v>
      </c>
    </row>
    <row r="419" spans="2:65" s="1" customFormat="1" ht="19.5" x14ac:dyDescent="0.2">
      <c r="B419" s="32"/>
      <c r="D419" s="149" t="s">
        <v>174</v>
      </c>
      <c r="F419" s="150" t="s">
        <v>1645</v>
      </c>
      <c r="I419" s="151"/>
      <c r="L419" s="32"/>
      <c r="M419" s="152"/>
      <c r="T419" s="56"/>
      <c r="AT419" s="17" t="s">
        <v>174</v>
      </c>
      <c r="AU419" s="17" t="s">
        <v>83</v>
      </c>
    </row>
    <row r="420" spans="2:65" s="1" customFormat="1" ht="24.2" customHeight="1" x14ac:dyDescent="0.2">
      <c r="B420" s="32"/>
      <c r="C420" s="136" t="s">
        <v>1612</v>
      </c>
      <c r="D420" s="136" t="s">
        <v>167</v>
      </c>
      <c r="E420" s="137" t="s">
        <v>1647</v>
      </c>
      <c r="F420" s="138" t="s">
        <v>1648</v>
      </c>
      <c r="G420" s="139" t="s">
        <v>192</v>
      </c>
      <c r="H420" s="140">
        <v>8.9619999999999997</v>
      </c>
      <c r="I420" s="141"/>
      <c r="J420" s="142">
        <f>ROUND(I420*H420,2)</f>
        <v>0</v>
      </c>
      <c r="K420" s="138" t="s">
        <v>1254</v>
      </c>
      <c r="L420" s="32"/>
      <c r="M420" s="143" t="s">
        <v>1</v>
      </c>
      <c r="N420" s="144" t="s">
        <v>38</v>
      </c>
      <c r="P420" s="145">
        <f>O420*H420</f>
        <v>0</v>
      </c>
      <c r="Q420" s="145">
        <v>6.0429999999999998E-2</v>
      </c>
      <c r="R420" s="145">
        <f>Q420*H420</f>
        <v>0.54157365999999996</v>
      </c>
      <c r="S420" s="145">
        <v>0</v>
      </c>
      <c r="T420" s="146">
        <f>S420*H420</f>
        <v>0</v>
      </c>
      <c r="AR420" s="147" t="s">
        <v>172</v>
      </c>
      <c r="AT420" s="147" t="s">
        <v>167</v>
      </c>
      <c r="AU420" s="147" t="s">
        <v>83</v>
      </c>
      <c r="AY420" s="17" t="s">
        <v>165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7" t="s">
        <v>81</v>
      </c>
      <c r="BK420" s="148">
        <f>ROUND(I420*H420,2)</f>
        <v>0</v>
      </c>
      <c r="BL420" s="17" t="s">
        <v>172</v>
      </c>
      <c r="BM420" s="147" t="s">
        <v>2648</v>
      </c>
    </row>
    <row r="421" spans="2:65" s="1" customFormat="1" ht="19.5" x14ac:dyDescent="0.2">
      <c r="B421" s="32"/>
      <c r="D421" s="149" t="s">
        <v>174</v>
      </c>
      <c r="F421" s="150" t="s">
        <v>1650</v>
      </c>
      <c r="I421" s="151"/>
      <c r="L421" s="32"/>
      <c r="M421" s="152"/>
      <c r="T421" s="56"/>
      <c r="AT421" s="17" t="s">
        <v>174</v>
      </c>
      <c r="AU421" s="17" t="s">
        <v>83</v>
      </c>
    </row>
    <row r="422" spans="2:65" s="15" customFormat="1" x14ac:dyDescent="0.2">
      <c r="B422" s="184"/>
      <c r="D422" s="149" t="s">
        <v>176</v>
      </c>
      <c r="E422" s="185" t="s">
        <v>1</v>
      </c>
      <c r="F422" s="186" t="s">
        <v>2649</v>
      </c>
      <c r="H422" s="185" t="s">
        <v>1</v>
      </c>
      <c r="I422" s="187"/>
      <c r="L422" s="184"/>
      <c r="M422" s="188"/>
      <c r="T422" s="189"/>
      <c r="AT422" s="185" t="s">
        <v>176</v>
      </c>
      <c r="AU422" s="185" t="s">
        <v>83</v>
      </c>
      <c r="AV422" s="15" t="s">
        <v>81</v>
      </c>
      <c r="AW422" s="15" t="s">
        <v>30</v>
      </c>
      <c r="AX422" s="15" t="s">
        <v>73</v>
      </c>
      <c r="AY422" s="185" t="s">
        <v>165</v>
      </c>
    </row>
    <row r="423" spans="2:65" s="12" customFormat="1" x14ac:dyDescent="0.2">
      <c r="B423" s="153"/>
      <c r="D423" s="149" t="s">
        <v>176</v>
      </c>
      <c r="E423" s="154" t="s">
        <v>1</v>
      </c>
      <c r="F423" s="155" t="s">
        <v>2650</v>
      </c>
      <c r="H423" s="156">
        <v>8.9619999999999997</v>
      </c>
      <c r="I423" s="157"/>
      <c r="L423" s="153"/>
      <c r="M423" s="158"/>
      <c r="T423" s="159"/>
      <c r="AT423" s="154" t="s">
        <v>176</v>
      </c>
      <c r="AU423" s="154" t="s">
        <v>83</v>
      </c>
      <c r="AV423" s="12" t="s">
        <v>83</v>
      </c>
      <c r="AW423" s="12" t="s">
        <v>30</v>
      </c>
      <c r="AX423" s="12" t="s">
        <v>81</v>
      </c>
      <c r="AY423" s="154" t="s">
        <v>165</v>
      </c>
    </row>
    <row r="424" spans="2:65" s="1" customFormat="1" ht="24.2" customHeight="1" x14ac:dyDescent="0.2">
      <c r="B424" s="32"/>
      <c r="C424" s="136" t="s">
        <v>1617</v>
      </c>
      <c r="D424" s="136" t="s">
        <v>167</v>
      </c>
      <c r="E424" s="137" t="s">
        <v>1654</v>
      </c>
      <c r="F424" s="138" t="s">
        <v>1655</v>
      </c>
      <c r="G424" s="139" t="s">
        <v>303</v>
      </c>
      <c r="H424" s="140">
        <v>29.6</v>
      </c>
      <c r="I424" s="141"/>
      <c r="J424" s="142">
        <f>ROUND(I424*H424,2)</f>
        <v>0</v>
      </c>
      <c r="K424" s="138" t="s">
        <v>1254</v>
      </c>
      <c r="L424" s="32"/>
      <c r="M424" s="143" t="s">
        <v>1</v>
      </c>
      <c r="N424" s="144" t="s">
        <v>38</v>
      </c>
      <c r="P424" s="145">
        <f>O424*H424</f>
        <v>0</v>
      </c>
      <c r="Q424" s="145">
        <v>6.4999999999999997E-4</v>
      </c>
      <c r="R424" s="145">
        <f>Q424*H424</f>
        <v>1.924E-2</v>
      </c>
      <c r="S424" s="145">
        <v>1E-3</v>
      </c>
      <c r="T424" s="146">
        <f>S424*H424</f>
        <v>2.9600000000000001E-2</v>
      </c>
      <c r="AR424" s="147" t="s">
        <v>172</v>
      </c>
      <c r="AT424" s="147" t="s">
        <v>167</v>
      </c>
      <c r="AU424" s="147" t="s">
        <v>83</v>
      </c>
      <c r="AY424" s="17" t="s">
        <v>165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7" t="s">
        <v>81</v>
      </c>
      <c r="BK424" s="148">
        <f>ROUND(I424*H424,2)</f>
        <v>0</v>
      </c>
      <c r="BL424" s="17" t="s">
        <v>172</v>
      </c>
      <c r="BM424" s="147" t="s">
        <v>2651</v>
      </c>
    </row>
    <row r="425" spans="2:65" s="1" customFormat="1" ht="19.5" x14ac:dyDescent="0.2">
      <c r="B425" s="32"/>
      <c r="D425" s="149" t="s">
        <v>174</v>
      </c>
      <c r="F425" s="150" t="s">
        <v>1657</v>
      </c>
      <c r="I425" s="151"/>
      <c r="L425" s="32"/>
      <c r="M425" s="152"/>
      <c r="T425" s="56"/>
      <c r="AT425" s="17" t="s">
        <v>174</v>
      </c>
      <c r="AU425" s="17" t="s">
        <v>83</v>
      </c>
    </row>
    <row r="426" spans="2:65" s="15" customFormat="1" x14ac:dyDescent="0.2">
      <c r="B426" s="184"/>
      <c r="D426" s="149" t="s">
        <v>176</v>
      </c>
      <c r="E426" s="185" t="s">
        <v>1</v>
      </c>
      <c r="F426" s="186" t="s">
        <v>1658</v>
      </c>
      <c r="H426" s="185" t="s">
        <v>1</v>
      </c>
      <c r="I426" s="187"/>
      <c r="L426" s="184"/>
      <c r="M426" s="188"/>
      <c r="T426" s="189"/>
      <c r="AT426" s="185" t="s">
        <v>176</v>
      </c>
      <c r="AU426" s="185" t="s">
        <v>83</v>
      </c>
      <c r="AV426" s="15" t="s">
        <v>81</v>
      </c>
      <c r="AW426" s="15" t="s">
        <v>30</v>
      </c>
      <c r="AX426" s="15" t="s">
        <v>73</v>
      </c>
      <c r="AY426" s="185" t="s">
        <v>165</v>
      </c>
    </row>
    <row r="427" spans="2:65" s="12" customFormat="1" x14ac:dyDescent="0.2">
      <c r="B427" s="153"/>
      <c r="D427" s="149" t="s">
        <v>176</v>
      </c>
      <c r="E427" s="154" t="s">
        <v>1</v>
      </c>
      <c r="F427" s="155" t="s">
        <v>1659</v>
      </c>
      <c r="H427" s="156">
        <v>73.332999999999998</v>
      </c>
      <c r="I427" s="157"/>
      <c r="L427" s="153"/>
      <c r="M427" s="158"/>
      <c r="T427" s="159"/>
      <c r="AT427" s="154" t="s">
        <v>176</v>
      </c>
      <c r="AU427" s="154" t="s">
        <v>83</v>
      </c>
      <c r="AV427" s="12" t="s">
        <v>83</v>
      </c>
      <c r="AW427" s="12" t="s">
        <v>30</v>
      </c>
      <c r="AX427" s="12" t="s">
        <v>73</v>
      </c>
      <c r="AY427" s="154" t="s">
        <v>165</v>
      </c>
    </row>
    <row r="428" spans="2:65" s="15" customFormat="1" x14ac:dyDescent="0.2">
      <c r="B428" s="184"/>
      <c r="D428" s="149" t="s">
        <v>176</v>
      </c>
      <c r="E428" s="185" t="s">
        <v>1</v>
      </c>
      <c r="F428" s="186" t="s">
        <v>1660</v>
      </c>
      <c r="H428" s="185" t="s">
        <v>1</v>
      </c>
      <c r="I428" s="187"/>
      <c r="L428" s="184"/>
      <c r="M428" s="188"/>
      <c r="T428" s="189"/>
      <c r="AT428" s="185" t="s">
        <v>176</v>
      </c>
      <c r="AU428" s="185" t="s">
        <v>83</v>
      </c>
      <c r="AV428" s="15" t="s">
        <v>81</v>
      </c>
      <c r="AW428" s="15" t="s">
        <v>30</v>
      </c>
      <c r="AX428" s="15" t="s">
        <v>73</v>
      </c>
      <c r="AY428" s="185" t="s">
        <v>165</v>
      </c>
    </row>
    <row r="429" spans="2:65" s="12" customFormat="1" x14ac:dyDescent="0.2">
      <c r="B429" s="153"/>
      <c r="D429" s="149" t="s">
        <v>176</v>
      </c>
      <c r="E429" s="154" t="s">
        <v>1</v>
      </c>
      <c r="F429" s="155" t="s">
        <v>1661</v>
      </c>
      <c r="H429" s="156">
        <v>29.6</v>
      </c>
      <c r="I429" s="157"/>
      <c r="L429" s="153"/>
      <c r="M429" s="158"/>
      <c r="T429" s="159"/>
      <c r="AT429" s="154" t="s">
        <v>176</v>
      </c>
      <c r="AU429" s="154" t="s">
        <v>83</v>
      </c>
      <c r="AV429" s="12" t="s">
        <v>83</v>
      </c>
      <c r="AW429" s="12" t="s">
        <v>30</v>
      </c>
      <c r="AX429" s="12" t="s">
        <v>81</v>
      </c>
      <c r="AY429" s="154" t="s">
        <v>165</v>
      </c>
    </row>
    <row r="430" spans="2:65" s="1" customFormat="1" ht="24.2" customHeight="1" x14ac:dyDescent="0.2">
      <c r="B430" s="32"/>
      <c r="C430" s="167" t="s">
        <v>1624</v>
      </c>
      <c r="D430" s="167" t="s">
        <v>205</v>
      </c>
      <c r="E430" s="168" t="s">
        <v>1663</v>
      </c>
      <c r="F430" s="169" t="s">
        <v>1664</v>
      </c>
      <c r="G430" s="170" t="s">
        <v>238</v>
      </c>
      <c r="H430" s="171">
        <v>0.13300000000000001</v>
      </c>
      <c r="I430" s="172"/>
      <c r="J430" s="173">
        <f>ROUND(I430*H430,2)</f>
        <v>0</v>
      </c>
      <c r="K430" s="169" t="s">
        <v>1254</v>
      </c>
      <c r="L430" s="174"/>
      <c r="M430" s="175" t="s">
        <v>1</v>
      </c>
      <c r="N430" s="176" t="s">
        <v>38</v>
      </c>
      <c r="P430" s="145">
        <f>O430*H430</f>
        <v>0</v>
      </c>
      <c r="Q430" s="145">
        <v>1</v>
      </c>
      <c r="R430" s="145">
        <f>Q430*H430</f>
        <v>0.13300000000000001</v>
      </c>
      <c r="S430" s="145">
        <v>0</v>
      </c>
      <c r="T430" s="146">
        <f>S430*H430</f>
        <v>0</v>
      </c>
      <c r="AR430" s="147" t="s">
        <v>209</v>
      </c>
      <c r="AT430" s="147" t="s">
        <v>205</v>
      </c>
      <c r="AU430" s="147" t="s">
        <v>83</v>
      </c>
      <c r="AY430" s="17" t="s">
        <v>165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7" t="s">
        <v>81</v>
      </c>
      <c r="BK430" s="148">
        <f>ROUND(I430*H430,2)</f>
        <v>0</v>
      </c>
      <c r="BL430" s="17" t="s">
        <v>172</v>
      </c>
      <c r="BM430" s="147" t="s">
        <v>2652</v>
      </c>
    </row>
    <row r="431" spans="2:65" s="1" customFormat="1" ht="19.5" x14ac:dyDescent="0.2">
      <c r="B431" s="32"/>
      <c r="D431" s="149" t="s">
        <v>174</v>
      </c>
      <c r="F431" s="150" t="s">
        <v>1664</v>
      </c>
      <c r="I431" s="151"/>
      <c r="L431" s="32"/>
      <c r="M431" s="152"/>
      <c r="T431" s="56"/>
      <c r="AT431" s="17" t="s">
        <v>174</v>
      </c>
      <c r="AU431" s="17" t="s">
        <v>83</v>
      </c>
    </row>
    <row r="432" spans="2:65" s="12" customFormat="1" ht="22.5" x14ac:dyDescent="0.2">
      <c r="B432" s="153"/>
      <c r="D432" s="149" t="s">
        <v>176</v>
      </c>
      <c r="E432" s="154" t="s">
        <v>1</v>
      </c>
      <c r="F432" s="155" t="s">
        <v>1666</v>
      </c>
      <c r="H432" s="156">
        <v>0.13300000000000001</v>
      </c>
      <c r="I432" s="157"/>
      <c r="L432" s="153"/>
      <c r="M432" s="158"/>
      <c r="T432" s="159"/>
      <c r="AT432" s="154" t="s">
        <v>176</v>
      </c>
      <c r="AU432" s="154" t="s">
        <v>83</v>
      </c>
      <c r="AV432" s="12" t="s">
        <v>83</v>
      </c>
      <c r="AW432" s="12" t="s">
        <v>30</v>
      </c>
      <c r="AX432" s="12" t="s">
        <v>81</v>
      </c>
      <c r="AY432" s="154" t="s">
        <v>165</v>
      </c>
    </row>
    <row r="433" spans="2:65" s="11" customFormat="1" ht="22.9" customHeight="1" x14ac:dyDescent="0.2">
      <c r="B433" s="124"/>
      <c r="D433" s="125" t="s">
        <v>72</v>
      </c>
      <c r="E433" s="134" t="s">
        <v>1667</v>
      </c>
      <c r="F433" s="134" t="s">
        <v>1668</v>
      </c>
      <c r="I433" s="127"/>
      <c r="J433" s="135">
        <f>BK433</f>
        <v>0</v>
      </c>
      <c r="L433" s="124"/>
      <c r="M433" s="129"/>
      <c r="P433" s="130">
        <f>SUM(P434:P435)</f>
        <v>0</v>
      </c>
      <c r="R433" s="130">
        <f>SUM(R434:R435)</f>
        <v>0</v>
      </c>
      <c r="T433" s="131">
        <f>SUM(T434:T435)</f>
        <v>0</v>
      </c>
      <c r="AR433" s="125" t="s">
        <v>81</v>
      </c>
      <c r="AT433" s="132" t="s">
        <v>72</v>
      </c>
      <c r="AU433" s="132" t="s">
        <v>81</v>
      </c>
      <c r="AY433" s="125" t="s">
        <v>165</v>
      </c>
      <c r="BK433" s="133">
        <f>SUM(BK434:BK435)</f>
        <v>0</v>
      </c>
    </row>
    <row r="434" spans="2:65" s="1" customFormat="1" ht="24.2" customHeight="1" x14ac:dyDescent="0.2">
      <c r="B434" s="32"/>
      <c r="C434" s="136" t="s">
        <v>1631</v>
      </c>
      <c r="D434" s="136" t="s">
        <v>167</v>
      </c>
      <c r="E434" s="137" t="s">
        <v>1670</v>
      </c>
      <c r="F434" s="138" t="s">
        <v>1671</v>
      </c>
      <c r="G434" s="139" t="s">
        <v>238</v>
      </c>
      <c r="H434" s="140">
        <v>166.61699999999999</v>
      </c>
      <c r="I434" s="141"/>
      <c r="J434" s="142">
        <f>ROUND(I434*H434,2)</f>
        <v>0</v>
      </c>
      <c r="K434" s="138" t="s">
        <v>1254</v>
      </c>
      <c r="L434" s="32"/>
      <c r="M434" s="143" t="s">
        <v>1</v>
      </c>
      <c r="N434" s="144" t="s">
        <v>38</v>
      </c>
      <c r="P434" s="145">
        <f>O434*H434</f>
        <v>0</v>
      </c>
      <c r="Q434" s="145">
        <v>0</v>
      </c>
      <c r="R434" s="145">
        <f>Q434*H434</f>
        <v>0</v>
      </c>
      <c r="S434" s="145">
        <v>0</v>
      </c>
      <c r="T434" s="146">
        <f>S434*H434</f>
        <v>0</v>
      </c>
      <c r="AR434" s="147" t="s">
        <v>172</v>
      </c>
      <c r="AT434" s="147" t="s">
        <v>167</v>
      </c>
      <c r="AU434" s="147" t="s">
        <v>83</v>
      </c>
      <c r="AY434" s="17" t="s">
        <v>165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7" t="s">
        <v>81</v>
      </c>
      <c r="BK434" s="148">
        <f>ROUND(I434*H434,2)</f>
        <v>0</v>
      </c>
      <c r="BL434" s="17" t="s">
        <v>172</v>
      </c>
      <c r="BM434" s="147" t="s">
        <v>2653</v>
      </c>
    </row>
    <row r="435" spans="2:65" s="1" customFormat="1" ht="29.25" x14ac:dyDescent="0.2">
      <c r="B435" s="32"/>
      <c r="D435" s="149" t="s">
        <v>174</v>
      </c>
      <c r="F435" s="150" t="s">
        <v>1673</v>
      </c>
      <c r="I435" s="151"/>
      <c r="L435" s="32"/>
      <c r="M435" s="152"/>
      <c r="T435" s="56"/>
      <c r="AT435" s="17" t="s">
        <v>174</v>
      </c>
      <c r="AU435" s="17" t="s">
        <v>83</v>
      </c>
    </row>
    <row r="436" spans="2:65" s="11" customFormat="1" ht="25.9" customHeight="1" x14ac:dyDescent="0.2">
      <c r="B436" s="124"/>
      <c r="D436" s="125" t="s">
        <v>72</v>
      </c>
      <c r="E436" s="126" t="s">
        <v>1674</v>
      </c>
      <c r="F436" s="126" t="s">
        <v>1675</v>
      </c>
      <c r="I436" s="127"/>
      <c r="J436" s="128">
        <f>BK436</f>
        <v>0</v>
      </c>
      <c r="L436" s="124"/>
      <c r="M436" s="129"/>
      <c r="P436" s="130">
        <f>P437</f>
        <v>0</v>
      </c>
      <c r="R436" s="130">
        <f>R437</f>
        <v>13.159657599999997</v>
      </c>
      <c r="T436" s="131">
        <f>T437</f>
        <v>0</v>
      </c>
      <c r="AR436" s="125" t="s">
        <v>83</v>
      </c>
      <c r="AT436" s="132" t="s">
        <v>72</v>
      </c>
      <c r="AU436" s="132" t="s">
        <v>73</v>
      </c>
      <c r="AY436" s="125" t="s">
        <v>165</v>
      </c>
      <c r="BK436" s="133">
        <f>BK437</f>
        <v>0</v>
      </c>
    </row>
    <row r="437" spans="2:65" s="11" customFormat="1" ht="22.9" customHeight="1" x14ac:dyDescent="0.2">
      <c r="B437" s="124"/>
      <c r="D437" s="125" t="s">
        <v>72</v>
      </c>
      <c r="E437" s="134" t="s">
        <v>1676</v>
      </c>
      <c r="F437" s="134" t="s">
        <v>1677</v>
      </c>
      <c r="I437" s="127"/>
      <c r="J437" s="135">
        <f>BK437</f>
        <v>0</v>
      </c>
      <c r="L437" s="124"/>
      <c r="M437" s="129"/>
      <c r="P437" s="130">
        <f>SUM(P438:P519)</f>
        <v>0</v>
      </c>
      <c r="R437" s="130">
        <f>SUM(R438:R519)</f>
        <v>13.159657599999997</v>
      </c>
      <c r="T437" s="131">
        <f>SUM(T438:T519)</f>
        <v>0</v>
      </c>
      <c r="AR437" s="125" t="s">
        <v>83</v>
      </c>
      <c r="AT437" s="132" t="s">
        <v>72</v>
      </c>
      <c r="AU437" s="132" t="s">
        <v>81</v>
      </c>
      <c r="AY437" s="125" t="s">
        <v>165</v>
      </c>
      <c r="BK437" s="133">
        <f>SUM(BK438:BK519)</f>
        <v>0</v>
      </c>
    </row>
    <row r="438" spans="2:65" s="1" customFormat="1" ht="24.2" customHeight="1" x14ac:dyDescent="0.2">
      <c r="B438" s="32"/>
      <c r="C438" s="136" t="s">
        <v>1636</v>
      </c>
      <c r="D438" s="136" t="s">
        <v>167</v>
      </c>
      <c r="E438" s="137" t="s">
        <v>1679</v>
      </c>
      <c r="F438" s="138" t="s">
        <v>1680</v>
      </c>
      <c r="G438" s="139" t="s">
        <v>192</v>
      </c>
      <c r="H438" s="140">
        <v>80.5</v>
      </c>
      <c r="I438" s="141"/>
      <c r="J438" s="142">
        <f>ROUND(I438*H438,2)</f>
        <v>0</v>
      </c>
      <c r="K438" s="138" t="s">
        <v>1254</v>
      </c>
      <c r="L438" s="32"/>
      <c r="M438" s="143" t="s">
        <v>1</v>
      </c>
      <c r="N438" s="144" t="s">
        <v>38</v>
      </c>
      <c r="P438" s="145">
        <f>O438*H438</f>
        <v>0</v>
      </c>
      <c r="Q438" s="145">
        <v>0.15679999999999999</v>
      </c>
      <c r="R438" s="145">
        <f>Q438*H438</f>
        <v>12.622399999999999</v>
      </c>
      <c r="S438" s="145">
        <v>0</v>
      </c>
      <c r="T438" s="146">
        <f>S438*H438</f>
        <v>0</v>
      </c>
      <c r="AR438" s="147" t="s">
        <v>172</v>
      </c>
      <c r="AT438" s="147" t="s">
        <v>167</v>
      </c>
      <c r="AU438" s="147" t="s">
        <v>83</v>
      </c>
      <c r="AY438" s="17" t="s">
        <v>165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7" t="s">
        <v>81</v>
      </c>
      <c r="BK438" s="148">
        <f>ROUND(I438*H438,2)</f>
        <v>0</v>
      </c>
      <c r="BL438" s="17" t="s">
        <v>172</v>
      </c>
      <c r="BM438" s="147" t="s">
        <v>2654</v>
      </c>
    </row>
    <row r="439" spans="2:65" s="1" customFormat="1" ht="19.5" x14ac:dyDescent="0.2">
      <c r="B439" s="32"/>
      <c r="D439" s="149" t="s">
        <v>174</v>
      </c>
      <c r="F439" s="150" t="s">
        <v>1682</v>
      </c>
      <c r="I439" s="151"/>
      <c r="L439" s="32"/>
      <c r="M439" s="152"/>
      <c r="T439" s="56"/>
      <c r="AT439" s="17" t="s">
        <v>174</v>
      </c>
      <c r="AU439" s="17" t="s">
        <v>83</v>
      </c>
    </row>
    <row r="440" spans="2:65" s="15" customFormat="1" x14ac:dyDescent="0.2">
      <c r="B440" s="184"/>
      <c r="D440" s="149" t="s">
        <v>176</v>
      </c>
      <c r="E440" s="185" t="s">
        <v>1</v>
      </c>
      <c r="F440" s="186" t="s">
        <v>1683</v>
      </c>
      <c r="H440" s="185" t="s">
        <v>1</v>
      </c>
      <c r="I440" s="187"/>
      <c r="L440" s="184"/>
      <c r="M440" s="188"/>
      <c r="T440" s="189"/>
      <c r="AT440" s="185" t="s">
        <v>176</v>
      </c>
      <c r="AU440" s="185" t="s">
        <v>83</v>
      </c>
      <c r="AV440" s="15" t="s">
        <v>81</v>
      </c>
      <c r="AW440" s="15" t="s">
        <v>30</v>
      </c>
      <c r="AX440" s="15" t="s">
        <v>73</v>
      </c>
      <c r="AY440" s="185" t="s">
        <v>165</v>
      </c>
    </row>
    <row r="441" spans="2:65" s="15" customFormat="1" x14ac:dyDescent="0.2">
      <c r="B441" s="184"/>
      <c r="D441" s="149" t="s">
        <v>176</v>
      </c>
      <c r="E441" s="185" t="s">
        <v>1</v>
      </c>
      <c r="F441" s="186" t="s">
        <v>1684</v>
      </c>
      <c r="H441" s="185" t="s">
        <v>1</v>
      </c>
      <c r="I441" s="187"/>
      <c r="L441" s="184"/>
      <c r="M441" s="188"/>
      <c r="T441" s="189"/>
      <c r="AT441" s="185" t="s">
        <v>176</v>
      </c>
      <c r="AU441" s="185" t="s">
        <v>83</v>
      </c>
      <c r="AV441" s="15" t="s">
        <v>81</v>
      </c>
      <c r="AW441" s="15" t="s">
        <v>30</v>
      </c>
      <c r="AX441" s="15" t="s">
        <v>73</v>
      </c>
      <c r="AY441" s="185" t="s">
        <v>165</v>
      </c>
    </row>
    <row r="442" spans="2:65" s="12" customFormat="1" x14ac:dyDescent="0.2">
      <c r="B442" s="153"/>
      <c r="D442" s="149" t="s">
        <v>176</v>
      </c>
      <c r="E442" s="154" t="s">
        <v>1</v>
      </c>
      <c r="F442" s="155" t="s">
        <v>2655</v>
      </c>
      <c r="H442" s="156">
        <v>80.5</v>
      </c>
      <c r="I442" s="157"/>
      <c r="L442" s="153"/>
      <c r="M442" s="158"/>
      <c r="T442" s="159"/>
      <c r="AT442" s="154" t="s">
        <v>176</v>
      </c>
      <c r="AU442" s="154" t="s">
        <v>83</v>
      </c>
      <c r="AV442" s="12" t="s">
        <v>83</v>
      </c>
      <c r="AW442" s="12" t="s">
        <v>30</v>
      </c>
      <c r="AX442" s="12" t="s">
        <v>73</v>
      </c>
      <c r="AY442" s="154" t="s">
        <v>165</v>
      </c>
    </row>
    <row r="443" spans="2:65" s="15" customFormat="1" x14ac:dyDescent="0.2">
      <c r="B443" s="184"/>
      <c r="D443" s="149" t="s">
        <v>176</v>
      </c>
      <c r="E443" s="185" t="s">
        <v>1</v>
      </c>
      <c r="F443" s="186" t="s">
        <v>1686</v>
      </c>
      <c r="H443" s="185" t="s">
        <v>1</v>
      </c>
      <c r="I443" s="187"/>
      <c r="L443" s="184"/>
      <c r="M443" s="188"/>
      <c r="T443" s="189"/>
      <c r="AT443" s="185" t="s">
        <v>176</v>
      </c>
      <c r="AU443" s="185" t="s">
        <v>83</v>
      </c>
      <c r="AV443" s="15" t="s">
        <v>81</v>
      </c>
      <c r="AW443" s="15" t="s">
        <v>30</v>
      </c>
      <c r="AX443" s="15" t="s">
        <v>73</v>
      </c>
      <c r="AY443" s="185" t="s">
        <v>165</v>
      </c>
    </row>
    <row r="444" spans="2:65" s="12" customFormat="1" x14ac:dyDescent="0.2">
      <c r="B444" s="153"/>
      <c r="D444" s="149" t="s">
        <v>176</v>
      </c>
      <c r="E444" s="154" t="s">
        <v>1</v>
      </c>
      <c r="F444" s="155" t="s">
        <v>73</v>
      </c>
      <c r="H444" s="156">
        <v>0</v>
      </c>
      <c r="I444" s="157"/>
      <c r="L444" s="153"/>
      <c r="M444" s="158"/>
      <c r="T444" s="159"/>
      <c r="AT444" s="154" t="s">
        <v>176</v>
      </c>
      <c r="AU444" s="154" t="s">
        <v>83</v>
      </c>
      <c r="AV444" s="12" t="s">
        <v>83</v>
      </c>
      <c r="AW444" s="12" t="s">
        <v>30</v>
      </c>
      <c r="AX444" s="12" t="s">
        <v>73</v>
      </c>
      <c r="AY444" s="154" t="s">
        <v>165</v>
      </c>
    </row>
    <row r="445" spans="2:65" s="13" customFormat="1" x14ac:dyDescent="0.2">
      <c r="B445" s="160"/>
      <c r="D445" s="149" t="s">
        <v>176</v>
      </c>
      <c r="E445" s="161" t="s">
        <v>1</v>
      </c>
      <c r="F445" s="162" t="s">
        <v>189</v>
      </c>
      <c r="H445" s="163">
        <v>80.5</v>
      </c>
      <c r="I445" s="164"/>
      <c r="L445" s="160"/>
      <c r="M445" s="165"/>
      <c r="T445" s="166"/>
      <c r="AT445" s="161" t="s">
        <v>176</v>
      </c>
      <c r="AU445" s="161" t="s">
        <v>83</v>
      </c>
      <c r="AV445" s="13" t="s">
        <v>172</v>
      </c>
      <c r="AW445" s="13" t="s">
        <v>30</v>
      </c>
      <c r="AX445" s="13" t="s">
        <v>81</v>
      </c>
      <c r="AY445" s="161" t="s">
        <v>165</v>
      </c>
    </row>
    <row r="446" spans="2:65" s="1" customFormat="1" ht="24.2" customHeight="1" x14ac:dyDescent="0.2">
      <c r="B446" s="32"/>
      <c r="C446" s="136" t="s">
        <v>1641</v>
      </c>
      <c r="D446" s="136" t="s">
        <v>167</v>
      </c>
      <c r="E446" s="137" t="s">
        <v>2013</v>
      </c>
      <c r="F446" s="138" t="s">
        <v>2014</v>
      </c>
      <c r="G446" s="139" t="s">
        <v>192</v>
      </c>
      <c r="H446" s="140">
        <v>87.5</v>
      </c>
      <c r="I446" s="141"/>
      <c r="J446" s="142">
        <f>ROUND(I446*H446,2)</f>
        <v>0</v>
      </c>
      <c r="K446" s="138" t="s">
        <v>1254</v>
      </c>
      <c r="L446" s="32"/>
      <c r="M446" s="143" t="s">
        <v>1</v>
      </c>
      <c r="N446" s="144" t="s">
        <v>38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264</v>
      </c>
      <c r="AT446" s="147" t="s">
        <v>167</v>
      </c>
      <c r="AU446" s="147" t="s">
        <v>83</v>
      </c>
      <c r="AY446" s="17" t="s">
        <v>165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7" t="s">
        <v>81</v>
      </c>
      <c r="BK446" s="148">
        <f>ROUND(I446*H446,2)</f>
        <v>0</v>
      </c>
      <c r="BL446" s="17" t="s">
        <v>264</v>
      </c>
      <c r="BM446" s="147" t="s">
        <v>2656</v>
      </c>
    </row>
    <row r="447" spans="2:65" s="1" customFormat="1" ht="19.5" x14ac:dyDescent="0.2">
      <c r="B447" s="32"/>
      <c r="D447" s="149" t="s">
        <v>174</v>
      </c>
      <c r="F447" s="150" t="s">
        <v>2016</v>
      </c>
      <c r="I447" s="151"/>
      <c r="L447" s="32"/>
      <c r="M447" s="152"/>
      <c r="T447" s="56"/>
      <c r="AT447" s="17" t="s">
        <v>174</v>
      </c>
      <c r="AU447" s="17" t="s">
        <v>83</v>
      </c>
    </row>
    <row r="448" spans="2:65" s="15" customFormat="1" x14ac:dyDescent="0.2">
      <c r="B448" s="184"/>
      <c r="D448" s="149" t="s">
        <v>176</v>
      </c>
      <c r="E448" s="185" t="s">
        <v>1</v>
      </c>
      <c r="F448" s="186" t="s">
        <v>2017</v>
      </c>
      <c r="H448" s="185" t="s">
        <v>1</v>
      </c>
      <c r="I448" s="187"/>
      <c r="L448" s="184"/>
      <c r="M448" s="188"/>
      <c r="T448" s="189"/>
      <c r="AT448" s="185" t="s">
        <v>176</v>
      </c>
      <c r="AU448" s="185" t="s">
        <v>83</v>
      </c>
      <c r="AV448" s="15" t="s">
        <v>81</v>
      </c>
      <c r="AW448" s="15" t="s">
        <v>30</v>
      </c>
      <c r="AX448" s="15" t="s">
        <v>73</v>
      </c>
      <c r="AY448" s="185" t="s">
        <v>165</v>
      </c>
    </row>
    <row r="449" spans="2:65" s="15" customFormat="1" x14ac:dyDescent="0.2">
      <c r="B449" s="184"/>
      <c r="D449" s="149" t="s">
        <v>176</v>
      </c>
      <c r="E449" s="185" t="s">
        <v>1</v>
      </c>
      <c r="F449" s="186" t="s">
        <v>1684</v>
      </c>
      <c r="H449" s="185" t="s">
        <v>1</v>
      </c>
      <c r="I449" s="187"/>
      <c r="L449" s="184"/>
      <c r="M449" s="188"/>
      <c r="T449" s="189"/>
      <c r="AT449" s="185" t="s">
        <v>176</v>
      </c>
      <c r="AU449" s="185" t="s">
        <v>83</v>
      </c>
      <c r="AV449" s="15" t="s">
        <v>81</v>
      </c>
      <c r="AW449" s="15" t="s">
        <v>30</v>
      </c>
      <c r="AX449" s="15" t="s">
        <v>73</v>
      </c>
      <c r="AY449" s="185" t="s">
        <v>165</v>
      </c>
    </row>
    <row r="450" spans="2:65" s="12" customFormat="1" x14ac:dyDescent="0.2">
      <c r="B450" s="153"/>
      <c r="D450" s="149" t="s">
        <v>176</v>
      </c>
      <c r="E450" s="154" t="s">
        <v>1</v>
      </c>
      <c r="F450" s="155" t="s">
        <v>2657</v>
      </c>
      <c r="H450" s="156">
        <v>87.5</v>
      </c>
      <c r="I450" s="157"/>
      <c r="L450" s="153"/>
      <c r="M450" s="158"/>
      <c r="T450" s="159"/>
      <c r="AT450" s="154" t="s">
        <v>176</v>
      </c>
      <c r="AU450" s="154" t="s">
        <v>83</v>
      </c>
      <c r="AV450" s="12" t="s">
        <v>83</v>
      </c>
      <c r="AW450" s="12" t="s">
        <v>30</v>
      </c>
      <c r="AX450" s="12" t="s">
        <v>81</v>
      </c>
      <c r="AY450" s="154" t="s">
        <v>165</v>
      </c>
    </row>
    <row r="451" spans="2:65" s="1" customFormat="1" ht="24.2" customHeight="1" x14ac:dyDescent="0.2">
      <c r="B451" s="32"/>
      <c r="C451" s="136" t="s">
        <v>1646</v>
      </c>
      <c r="D451" s="136" t="s">
        <v>167</v>
      </c>
      <c r="E451" s="137" t="s">
        <v>2019</v>
      </c>
      <c r="F451" s="138" t="s">
        <v>2020</v>
      </c>
      <c r="G451" s="139" t="s">
        <v>192</v>
      </c>
      <c r="H451" s="140">
        <v>12.65</v>
      </c>
      <c r="I451" s="141"/>
      <c r="J451" s="142">
        <f>ROUND(I451*H451,2)</f>
        <v>0</v>
      </c>
      <c r="K451" s="138" t="s">
        <v>1254</v>
      </c>
      <c r="L451" s="32"/>
      <c r="M451" s="143" t="s">
        <v>1</v>
      </c>
      <c r="N451" s="144" t="s">
        <v>38</v>
      </c>
      <c r="P451" s="145">
        <f>O451*H451</f>
        <v>0</v>
      </c>
      <c r="Q451" s="145">
        <v>0</v>
      </c>
      <c r="R451" s="145">
        <f>Q451*H451</f>
        <v>0</v>
      </c>
      <c r="S451" s="145">
        <v>0</v>
      </c>
      <c r="T451" s="146">
        <f>S451*H451</f>
        <v>0</v>
      </c>
      <c r="AR451" s="147" t="s">
        <v>264</v>
      </c>
      <c r="AT451" s="147" t="s">
        <v>167</v>
      </c>
      <c r="AU451" s="147" t="s">
        <v>83</v>
      </c>
      <c r="AY451" s="17" t="s">
        <v>165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7" t="s">
        <v>81</v>
      </c>
      <c r="BK451" s="148">
        <f>ROUND(I451*H451,2)</f>
        <v>0</v>
      </c>
      <c r="BL451" s="17" t="s">
        <v>264</v>
      </c>
      <c r="BM451" s="147" t="s">
        <v>2658</v>
      </c>
    </row>
    <row r="452" spans="2:65" s="1" customFormat="1" ht="19.5" x14ac:dyDescent="0.2">
      <c r="B452" s="32"/>
      <c r="D452" s="149" t="s">
        <v>174</v>
      </c>
      <c r="F452" s="150" t="s">
        <v>2022</v>
      </c>
      <c r="I452" s="151"/>
      <c r="L452" s="32"/>
      <c r="M452" s="152"/>
      <c r="T452" s="56"/>
      <c r="AT452" s="17" t="s">
        <v>174</v>
      </c>
      <c r="AU452" s="17" t="s">
        <v>83</v>
      </c>
    </row>
    <row r="453" spans="2:65" s="15" customFormat="1" x14ac:dyDescent="0.2">
      <c r="B453" s="184"/>
      <c r="D453" s="149" t="s">
        <v>176</v>
      </c>
      <c r="E453" s="185" t="s">
        <v>1</v>
      </c>
      <c r="F453" s="186" t="s">
        <v>2017</v>
      </c>
      <c r="H453" s="185" t="s">
        <v>1</v>
      </c>
      <c r="I453" s="187"/>
      <c r="L453" s="184"/>
      <c r="M453" s="188"/>
      <c r="T453" s="189"/>
      <c r="AT453" s="185" t="s">
        <v>176</v>
      </c>
      <c r="AU453" s="185" t="s">
        <v>83</v>
      </c>
      <c r="AV453" s="15" t="s">
        <v>81</v>
      </c>
      <c r="AW453" s="15" t="s">
        <v>30</v>
      </c>
      <c r="AX453" s="15" t="s">
        <v>73</v>
      </c>
      <c r="AY453" s="185" t="s">
        <v>165</v>
      </c>
    </row>
    <row r="454" spans="2:65" s="15" customFormat="1" x14ac:dyDescent="0.2">
      <c r="B454" s="184"/>
      <c r="D454" s="149" t="s">
        <v>176</v>
      </c>
      <c r="E454" s="185" t="s">
        <v>1</v>
      </c>
      <c r="F454" s="186" t="s">
        <v>1686</v>
      </c>
      <c r="H454" s="185" t="s">
        <v>1</v>
      </c>
      <c r="I454" s="187"/>
      <c r="L454" s="184"/>
      <c r="M454" s="188"/>
      <c r="T454" s="189"/>
      <c r="AT454" s="185" t="s">
        <v>176</v>
      </c>
      <c r="AU454" s="185" t="s">
        <v>83</v>
      </c>
      <c r="AV454" s="15" t="s">
        <v>81</v>
      </c>
      <c r="AW454" s="15" t="s">
        <v>30</v>
      </c>
      <c r="AX454" s="15" t="s">
        <v>73</v>
      </c>
      <c r="AY454" s="185" t="s">
        <v>165</v>
      </c>
    </row>
    <row r="455" spans="2:65" s="12" customFormat="1" x14ac:dyDescent="0.2">
      <c r="B455" s="153"/>
      <c r="D455" s="149" t="s">
        <v>176</v>
      </c>
      <c r="E455" s="154" t="s">
        <v>1</v>
      </c>
      <c r="F455" s="155" t="s">
        <v>2659</v>
      </c>
      <c r="H455" s="156">
        <v>12.65</v>
      </c>
      <c r="I455" s="157"/>
      <c r="L455" s="153"/>
      <c r="M455" s="158"/>
      <c r="T455" s="159"/>
      <c r="AT455" s="154" t="s">
        <v>176</v>
      </c>
      <c r="AU455" s="154" t="s">
        <v>83</v>
      </c>
      <c r="AV455" s="12" t="s">
        <v>83</v>
      </c>
      <c r="AW455" s="12" t="s">
        <v>30</v>
      </c>
      <c r="AX455" s="12" t="s">
        <v>81</v>
      </c>
      <c r="AY455" s="154" t="s">
        <v>165</v>
      </c>
    </row>
    <row r="456" spans="2:65" s="1" customFormat="1" ht="24.2" customHeight="1" x14ac:dyDescent="0.2">
      <c r="B456" s="32"/>
      <c r="C456" s="167" t="s">
        <v>1653</v>
      </c>
      <c r="D456" s="167" t="s">
        <v>205</v>
      </c>
      <c r="E456" s="168" t="s">
        <v>2024</v>
      </c>
      <c r="F456" s="169" t="s">
        <v>2025</v>
      </c>
      <c r="G456" s="170" t="s">
        <v>192</v>
      </c>
      <c r="H456" s="171">
        <v>140.626</v>
      </c>
      <c r="I456" s="172"/>
      <c r="J456" s="173">
        <f>ROUND(I456*H456,2)</f>
        <v>0</v>
      </c>
      <c r="K456" s="169" t="s">
        <v>1254</v>
      </c>
      <c r="L456" s="174"/>
      <c r="M456" s="175" t="s">
        <v>1</v>
      </c>
      <c r="N456" s="176" t="s">
        <v>38</v>
      </c>
      <c r="P456" s="145">
        <f>O456*H456</f>
        <v>0</v>
      </c>
      <c r="Q456" s="145">
        <v>1.6999999999999999E-3</v>
      </c>
      <c r="R456" s="145">
        <f>Q456*H456</f>
        <v>0.2390642</v>
      </c>
      <c r="S456" s="145">
        <v>0</v>
      </c>
      <c r="T456" s="146">
        <f>S456*H456</f>
        <v>0</v>
      </c>
      <c r="AR456" s="147" t="s">
        <v>382</v>
      </c>
      <c r="AT456" s="147" t="s">
        <v>205</v>
      </c>
      <c r="AU456" s="147" t="s">
        <v>83</v>
      </c>
      <c r="AY456" s="17" t="s">
        <v>165</v>
      </c>
      <c r="BE456" s="148">
        <f>IF(N456="základní",J456,0)</f>
        <v>0</v>
      </c>
      <c r="BF456" s="148">
        <f>IF(N456="snížená",J456,0)</f>
        <v>0</v>
      </c>
      <c r="BG456" s="148">
        <f>IF(N456="zákl. přenesená",J456,0)</f>
        <v>0</v>
      </c>
      <c r="BH456" s="148">
        <f>IF(N456="sníž. přenesená",J456,0)</f>
        <v>0</v>
      </c>
      <c r="BI456" s="148">
        <f>IF(N456="nulová",J456,0)</f>
        <v>0</v>
      </c>
      <c r="BJ456" s="17" t="s">
        <v>81</v>
      </c>
      <c r="BK456" s="148">
        <f>ROUND(I456*H456,2)</f>
        <v>0</v>
      </c>
      <c r="BL456" s="17" t="s">
        <v>264</v>
      </c>
      <c r="BM456" s="147" t="s">
        <v>2660</v>
      </c>
    </row>
    <row r="457" spans="2:65" s="1" customFormat="1" x14ac:dyDescent="0.2">
      <c r="B457" s="32"/>
      <c r="D457" s="149" t="s">
        <v>174</v>
      </c>
      <c r="F457" s="150" t="s">
        <v>2025</v>
      </c>
      <c r="I457" s="151"/>
      <c r="L457" s="32"/>
      <c r="M457" s="152"/>
      <c r="T457" s="56"/>
      <c r="AT457" s="17" t="s">
        <v>174</v>
      </c>
      <c r="AU457" s="17" t="s">
        <v>83</v>
      </c>
    </row>
    <row r="458" spans="2:65" s="15" customFormat="1" x14ac:dyDescent="0.2">
      <c r="B458" s="184"/>
      <c r="D458" s="149" t="s">
        <v>176</v>
      </c>
      <c r="E458" s="185" t="s">
        <v>1</v>
      </c>
      <c r="F458" s="186" t="s">
        <v>1684</v>
      </c>
      <c r="H458" s="185" t="s">
        <v>1</v>
      </c>
      <c r="I458" s="187"/>
      <c r="L458" s="184"/>
      <c r="M458" s="188"/>
      <c r="T458" s="189"/>
      <c r="AT458" s="185" t="s">
        <v>176</v>
      </c>
      <c r="AU458" s="185" t="s">
        <v>83</v>
      </c>
      <c r="AV458" s="15" t="s">
        <v>81</v>
      </c>
      <c r="AW458" s="15" t="s">
        <v>30</v>
      </c>
      <c r="AX458" s="15" t="s">
        <v>73</v>
      </c>
      <c r="AY458" s="185" t="s">
        <v>165</v>
      </c>
    </row>
    <row r="459" spans="2:65" s="12" customFormat="1" x14ac:dyDescent="0.2">
      <c r="B459" s="153"/>
      <c r="D459" s="149" t="s">
        <v>176</v>
      </c>
      <c r="E459" s="154" t="s">
        <v>1</v>
      </c>
      <c r="F459" s="155" t="s">
        <v>2661</v>
      </c>
      <c r="H459" s="156">
        <v>87.5</v>
      </c>
      <c r="I459" s="157"/>
      <c r="L459" s="153"/>
      <c r="M459" s="158"/>
      <c r="T459" s="159"/>
      <c r="AT459" s="154" t="s">
        <v>176</v>
      </c>
      <c r="AU459" s="154" t="s">
        <v>83</v>
      </c>
      <c r="AV459" s="12" t="s">
        <v>83</v>
      </c>
      <c r="AW459" s="12" t="s">
        <v>30</v>
      </c>
      <c r="AX459" s="12" t="s">
        <v>73</v>
      </c>
      <c r="AY459" s="154" t="s">
        <v>165</v>
      </c>
    </row>
    <row r="460" spans="2:65" s="15" customFormat="1" x14ac:dyDescent="0.2">
      <c r="B460" s="184"/>
      <c r="D460" s="149" t="s">
        <v>176</v>
      </c>
      <c r="E460" s="185" t="s">
        <v>1</v>
      </c>
      <c r="F460" s="186" t="s">
        <v>1686</v>
      </c>
      <c r="H460" s="185" t="s">
        <v>1</v>
      </c>
      <c r="I460" s="187"/>
      <c r="L460" s="184"/>
      <c r="M460" s="188"/>
      <c r="T460" s="189"/>
      <c r="AT460" s="185" t="s">
        <v>176</v>
      </c>
      <c r="AU460" s="185" t="s">
        <v>83</v>
      </c>
      <c r="AV460" s="15" t="s">
        <v>81</v>
      </c>
      <c r="AW460" s="15" t="s">
        <v>30</v>
      </c>
      <c r="AX460" s="15" t="s">
        <v>73</v>
      </c>
      <c r="AY460" s="185" t="s">
        <v>165</v>
      </c>
    </row>
    <row r="461" spans="2:65" s="12" customFormat="1" x14ac:dyDescent="0.2">
      <c r="B461" s="153"/>
      <c r="D461" s="149" t="s">
        <v>176</v>
      </c>
      <c r="E461" s="154" t="s">
        <v>1</v>
      </c>
      <c r="F461" s="155" t="s">
        <v>2662</v>
      </c>
      <c r="H461" s="156">
        <v>12.65</v>
      </c>
      <c r="I461" s="157"/>
      <c r="L461" s="153"/>
      <c r="M461" s="158"/>
      <c r="T461" s="159"/>
      <c r="AT461" s="154" t="s">
        <v>176</v>
      </c>
      <c r="AU461" s="154" t="s">
        <v>83</v>
      </c>
      <c r="AV461" s="12" t="s">
        <v>83</v>
      </c>
      <c r="AW461" s="12" t="s">
        <v>30</v>
      </c>
      <c r="AX461" s="12" t="s">
        <v>73</v>
      </c>
      <c r="AY461" s="154" t="s">
        <v>165</v>
      </c>
    </row>
    <row r="462" spans="2:65" s="14" customFormat="1" x14ac:dyDescent="0.2">
      <c r="B462" s="177"/>
      <c r="D462" s="149" t="s">
        <v>176</v>
      </c>
      <c r="E462" s="178" t="s">
        <v>1</v>
      </c>
      <c r="F462" s="179" t="s">
        <v>241</v>
      </c>
      <c r="H462" s="180">
        <v>100.15</v>
      </c>
      <c r="I462" s="181"/>
      <c r="L462" s="177"/>
      <c r="M462" s="182"/>
      <c r="T462" s="183"/>
      <c r="AT462" s="178" t="s">
        <v>176</v>
      </c>
      <c r="AU462" s="178" t="s">
        <v>83</v>
      </c>
      <c r="AV462" s="14" t="s">
        <v>183</v>
      </c>
      <c r="AW462" s="14" t="s">
        <v>30</v>
      </c>
      <c r="AX462" s="14" t="s">
        <v>73</v>
      </c>
      <c r="AY462" s="178" t="s">
        <v>165</v>
      </c>
    </row>
    <row r="463" spans="2:65" s="15" customFormat="1" x14ac:dyDescent="0.2">
      <c r="B463" s="184"/>
      <c r="D463" s="149" t="s">
        <v>176</v>
      </c>
      <c r="E463" s="185" t="s">
        <v>1</v>
      </c>
      <c r="F463" s="186" t="s">
        <v>1718</v>
      </c>
      <c r="H463" s="185" t="s">
        <v>1</v>
      </c>
      <c r="I463" s="187"/>
      <c r="L463" s="184"/>
      <c r="M463" s="188"/>
      <c r="T463" s="189"/>
      <c r="AT463" s="185" t="s">
        <v>176</v>
      </c>
      <c r="AU463" s="185" t="s">
        <v>83</v>
      </c>
      <c r="AV463" s="15" t="s">
        <v>81</v>
      </c>
      <c r="AW463" s="15" t="s">
        <v>30</v>
      </c>
      <c r="AX463" s="15" t="s">
        <v>73</v>
      </c>
      <c r="AY463" s="185" t="s">
        <v>165</v>
      </c>
    </row>
    <row r="464" spans="2:65" s="12" customFormat="1" x14ac:dyDescent="0.2">
      <c r="B464" s="153"/>
      <c r="D464" s="149" t="s">
        <v>176</v>
      </c>
      <c r="E464" s="154" t="s">
        <v>1</v>
      </c>
      <c r="F464" s="155" t="s">
        <v>2663</v>
      </c>
      <c r="H464" s="156">
        <v>115.173</v>
      </c>
      <c r="I464" s="157"/>
      <c r="L464" s="153"/>
      <c r="M464" s="158"/>
      <c r="T464" s="159"/>
      <c r="AT464" s="154" t="s">
        <v>176</v>
      </c>
      <c r="AU464" s="154" t="s">
        <v>83</v>
      </c>
      <c r="AV464" s="12" t="s">
        <v>83</v>
      </c>
      <c r="AW464" s="12" t="s">
        <v>30</v>
      </c>
      <c r="AX464" s="12" t="s">
        <v>73</v>
      </c>
      <c r="AY464" s="154" t="s">
        <v>165</v>
      </c>
    </row>
    <row r="465" spans="2:65" s="12" customFormat="1" x14ac:dyDescent="0.2">
      <c r="B465" s="153"/>
      <c r="D465" s="149" t="s">
        <v>176</v>
      </c>
      <c r="E465" s="154" t="s">
        <v>1</v>
      </c>
      <c r="F465" s="155" t="s">
        <v>2664</v>
      </c>
      <c r="H465" s="156">
        <v>140.626</v>
      </c>
      <c r="I465" s="157"/>
      <c r="L465" s="153"/>
      <c r="M465" s="158"/>
      <c r="T465" s="159"/>
      <c r="AT465" s="154" t="s">
        <v>176</v>
      </c>
      <c r="AU465" s="154" t="s">
        <v>83</v>
      </c>
      <c r="AV465" s="12" t="s">
        <v>83</v>
      </c>
      <c r="AW465" s="12" t="s">
        <v>30</v>
      </c>
      <c r="AX465" s="12" t="s">
        <v>81</v>
      </c>
      <c r="AY465" s="154" t="s">
        <v>165</v>
      </c>
    </row>
    <row r="466" spans="2:65" s="1" customFormat="1" ht="24.2" customHeight="1" x14ac:dyDescent="0.2">
      <c r="B466" s="32"/>
      <c r="C466" s="136" t="s">
        <v>1662</v>
      </c>
      <c r="D466" s="136" t="s">
        <v>167</v>
      </c>
      <c r="E466" s="137" t="s">
        <v>2030</v>
      </c>
      <c r="F466" s="138" t="s">
        <v>2031</v>
      </c>
      <c r="G466" s="139" t="s">
        <v>192</v>
      </c>
      <c r="H466" s="140">
        <v>87.5</v>
      </c>
      <c r="I466" s="141"/>
      <c r="J466" s="142">
        <f>ROUND(I466*H466,2)</f>
        <v>0</v>
      </c>
      <c r="K466" s="138" t="s">
        <v>1254</v>
      </c>
      <c r="L466" s="32"/>
      <c r="M466" s="143" t="s">
        <v>1</v>
      </c>
      <c r="N466" s="144" t="s">
        <v>38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264</v>
      </c>
      <c r="AT466" s="147" t="s">
        <v>167</v>
      </c>
      <c r="AU466" s="147" t="s">
        <v>83</v>
      </c>
      <c r="AY466" s="17" t="s">
        <v>165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7" t="s">
        <v>81</v>
      </c>
      <c r="BK466" s="148">
        <f>ROUND(I466*H466,2)</f>
        <v>0</v>
      </c>
      <c r="BL466" s="17" t="s">
        <v>264</v>
      </c>
      <c r="BM466" s="147" t="s">
        <v>2665</v>
      </c>
    </row>
    <row r="467" spans="2:65" s="1" customFormat="1" ht="19.5" x14ac:dyDescent="0.2">
      <c r="B467" s="32"/>
      <c r="D467" s="149" t="s">
        <v>174</v>
      </c>
      <c r="F467" s="150" t="s">
        <v>2033</v>
      </c>
      <c r="I467" s="151"/>
      <c r="L467" s="32"/>
      <c r="M467" s="152"/>
      <c r="T467" s="56"/>
      <c r="AT467" s="17" t="s">
        <v>174</v>
      </c>
      <c r="AU467" s="17" t="s">
        <v>83</v>
      </c>
    </row>
    <row r="468" spans="2:65" s="15" customFormat="1" x14ac:dyDescent="0.2">
      <c r="B468" s="184"/>
      <c r="D468" s="149" t="s">
        <v>176</v>
      </c>
      <c r="E468" s="185" t="s">
        <v>1</v>
      </c>
      <c r="F468" s="186" t="s">
        <v>2034</v>
      </c>
      <c r="H468" s="185" t="s">
        <v>1</v>
      </c>
      <c r="I468" s="187"/>
      <c r="L468" s="184"/>
      <c r="M468" s="188"/>
      <c r="T468" s="189"/>
      <c r="AT468" s="185" t="s">
        <v>176</v>
      </c>
      <c r="AU468" s="185" t="s">
        <v>83</v>
      </c>
      <c r="AV468" s="15" t="s">
        <v>81</v>
      </c>
      <c r="AW468" s="15" t="s">
        <v>30</v>
      </c>
      <c r="AX468" s="15" t="s">
        <v>73</v>
      </c>
      <c r="AY468" s="185" t="s">
        <v>165</v>
      </c>
    </row>
    <row r="469" spans="2:65" s="15" customFormat="1" x14ac:dyDescent="0.2">
      <c r="B469" s="184"/>
      <c r="D469" s="149" t="s">
        <v>176</v>
      </c>
      <c r="E469" s="185" t="s">
        <v>1</v>
      </c>
      <c r="F469" s="186" t="s">
        <v>1684</v>
      </c>
      <c r="H469" s="185" t="s">
        <v>1</v>
      </c>
      <c r="I469" s="187"/>
      <c r="L469" s="184"/>
      <c r="M469" s="188"/>
      <c r="T469" s="189"/>
      <c r="AT469" s="185" t="s">
        <v>176</v>
      </c>
      <c r="AU469" s="185" t="s">
        <v>83</v>
      </c>
      <c r="AV469" s="15" t="s">
        <v>81</v>
      </c>
      <c r="AW469" s="15" t="s">
        <v>30</v>
      </c>
      <c r="AX469" s="15" t="s">
        <v>73</v>
      </c>
      <c r="AY469" s="185" t="s">
        <v>165</v>
      </c>
    </row>
    <row r="470" spans="2:65" s="12" customFormat="1" x14ac:dyDescent="0.2">
      <c r="B470" s="153"/>
      <c r="D470" s="149" t="s">
        <v>176</v>
      </c>
      <c r="E470" s="154" t="s">
        <v>1</v>
      </c>
      <c r="F470" s="155" t="s">
        <v>2657</v>
      </c>
      <c r="H470" s="156">
        <v>87.5</v>
      </c>
      <c r="I470" s="157"/>
      <c r="L470" s="153"/>
      <c r="M470" s="158"/>
      <c r="T470" s="159"/>
      <c r="AT470" s="154" t="s">
        <v>176</v>
      </c>
      <c r="AU470" s="154" t="s">
        <v>83</v>
      </c>
      <c r="AV470" s="12" t="s">
        <v>83</v>
      </c>
      <c r="AW470" s="12" t="s">
        <v>30</v>
      </c>
      <c r="AX470" s="12" t="s">
        <v>81</v>
      </c>
      <c r="AY470" s="154" t="s">
        <v>165</v>
      </c>
    </row>
    <row r="471" spans="2:65" s="1" customFormat="1" ht="24.2" customHeight="1" x14ac:dyDescent="0.2">
      <c r="B471" s="32"/>
      <c r="C471" s="136" t="s">
        <v>1669</v>
      </c>
      <c r="D471" s="136" t="s">
        <v>167</v>
      </c>
      <c r="E471" s="137" t="s">
        <v>2035</v>
      </c>
      <c r="F471" s="138" t="s">
        <v>2036</v>
      </c>
      <c r="G471" s="139" t="s">
        <v>192</v>
      </c>
      <c r="H471" s="140">
        <v>12.65</v>
      </c>
      <c r="I471" s="141"/>
      <c r="J471" s="142">
        <f>ROUND(I471*H471,2)</f>
        <v>0</v>
      </c>
      <c r="K471" s="138" t="s">
        <v>1254</v>
      </c>
      <c r="L471" s="32"/>
      <c r="M471" s="143" t="s">
        <v>1</v>
      </c>
      <c r="N471" s="144" t="s">
        <v>38</v>
      </c>
      <c r="P471" s="145">
        <f>O471*H471</f>
        <v>0</v>
      </c>
      <c r="Q471" s="145">
        <v>0</v>
      </c>
      <c r="R471" s="145">
        <f>Q471*H471</f>
        <v>0</v>
      </c>
      <c r="S471" s="145">
        <v>0</v>
      </c>
      <c r="T471" s="146">
        <f>S471*H471</f>
        <v>0</v>
      </c>
      <c r="AR471" s="147" t="s">
        <v>264</v>
      </c>
      <c r="AT471" s="147" t="s">
        <v>167</v>
      </c>
      <c r="AU471" s="147" t="s">
        <v>83</v>
      </c>
      <c r="AY471" s="17" t="s">
        <v>165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7" t="s">
        <v>81</v>
      </c>
      <c r="BK471" s="148">
        <f>ROUND(I471*H471,2)</f>
        <v>0</v>
      </c>
      <c r="BL471" s="17" t="s">
        <v>264</v>
      </c>
      <c r="BM471" s="147" t="s">
        <v>2666</v>
      </c>
    </row>
    <row r="472" spans="2:65" s="1" customFormat="1" ht="19.5" x14ac:dyDescent="0.2">
      <c r="B472" s="32"/>
      <c r="D472" s="149" t="s">
        <v>174</v>
      </c>
      <c r="F472" s="150" t="s">
        <v>2038</v>
      </c>
      <c r="I472" s="151"/>
      <c r="L472" s="32"/>
      <c r="M472" s="152"/>
      <c r="T472" s="56"/>
      <c r="AT472" s="17" t="s">
        <v>174</v>
      </c>
      <c r="AU472" s="17" t="s">
        <v>83</v>
      </c>
    </row>
    <row r="473" spans="2:65" s="15" customFormat="1" x14ac:dyDescent="0.2">
      <c r="B473" s="184"/>
      <c r="D473" s="149" t="s">
        <v>176</v>
      </c>
      <c r="E473" s="185" t="s">
        <v>1</v>
      </c>
      <c r="F473" s="186" t="s">
        <v>2034</v>
      </c>
      <c r="H473" s="185" t="s">
        <v>1</v>
      </c>
      <c r="I473" s="187"/>
      <c r="L473" s="184"/>
      <c r="M473" s="188"/>
      <c r="T473" s="189"/>
      <c r="AT473" s="185" t="s">
        <v>176</v>
      </c>
      <c r="AU473" s="185" t="s">
        <v>83</v>
      </c>
      <c r="AV473" s="15" t="s">
        <v>81</v>
      </c>
      <c r="AW473" s="15" t="s">
        <v>30</v>
      </c>
      <c r="AX473" s="15" t="s">
        <v>73</v>
      </c>
      <c r="AY473" s="185" t="s">
        <v>165</v>
      </c>
    </row>
    <row r="474" spans="2:65" s="15" customFormat="1" x14ac:dyDescent="0.2">
      <c r="B474" s="184"/>
      <c r="D474" s="149" t="s">
        <v>176</v>
      </c>
      <c r="E474" s="185" t="s">
        <v>1</v>
      </c>
      <c r="F474" s="186" t="s">
        <v>1686</v>
      </c>
      <c r="H474" s="185" t="s">
        <v>1</v>
      </c>
      <c r="I474" s="187"/>
      <c r="L474" s="184"/>
      <c r="M474" s="188"/>
      <c r="T474" s="189"/>
      <c r="AT474" s="185" t="s">
        <v>176</v>
      </c>
      <c r="AU474" s="185" t="s">
        <v>83</v>
      </c>
      <c r="AV474" s="15" t="s">
        <v>81</v>
      </c>
      <c r="AW474" s="15" t="s">
        <v>30</v>
      </c>
      <c r="AX474" s="15" t="s">
        <v>73</v>
      </c>
      <c r="AY474" s="185" t="s">
        <v>165</v>
      </c>
    </row>
    <row r="475" spans="2:65" s="12" customFormat="1" x14ac:dyDescent="0.2">
      <c r="B475" s="153"/>
      <c r="D475" s="149" t="s">
        <v>176</v>
      </c>
      <c r="E475" s="154" t="s">
        <v>1</v>
      </c>
      <c r="F475" s="155" t="s">
        <v>2659</v>
      </c>
      <c r="H475" s="156">
        <v>12.65</v>
      </c>
      <c r="I475" s="157"/>
      <c r="L475" s="153"/>
      <c r="M475" s="158"/>
      <c r="T475" s="159"/>
      <c r="AT475" s="154" t="s">
        <v>176</v>
      </c>
      <c r="AU475" s="154" t="s">
        <v>83</v>
      </c>
      <c r="AV475" s="12" t="s">
        <v>83</v>
      </c>
      <c r="AW475" s="12" t="s">
        <v>30</v>
      </c>
      <c r="AX475" s="12" t="s">
        <v>81</v>
      </c>
      <c r="AY475" s="154" t="s">
        <v>165</v>
      </c>
    </row>
    <row r="476" spans="2:65" s="1" customFormat="1" ht="24.2" customHeight="1" x14ac:dyDescent="0.2">
      <c r="B476" s="32"/>
      <c r="C476" s="167" t="s">
        <v>1678</v>
      </c>
      <c r="D476" s="167" t="s">
        <v>205</v>
      </c>
      <c r="E476" s="168" t="s">
        <v>2039</v>
      </c>
      <c r="F476" s="169" t="s">
        <v>2040</v>
      </c>
      <c r="G476" s="170" t="s">
        <v>192</v>
      </c>
      <c r="H476" s="171">
        <v>115.173</v>
      </c>
      <c r="I476" s="172"/>
      <c r="J476" s="173">
        <f>ROUND(I476*H476,2)</f>
        <v>0</v>
      </c>
      <c r="K476" s="169" t="s">
        <v>1254</v>
      </c>
      <c r="L476" s="174"/>
      <c r="M476" s="175" t="s">
        <v>1</v>
      </c>
      <c r="N476" s="176" t="s">
        <v>38</v>
      </c>
      <c r="P476" s="145">
        <f>O476*H476</f>
        <v>0</v>
      </c>
      <c r="Q476" s="145">
        <v>2.9999999999999997E-4</v>
      </c>
      <c r="R476" s="145">
        <f>Q476*H476</f>
        <v>3.4551899999999997E-2</v>
      </c>
      <c r="S476" s="145">
        <v>0</v>
      </c>
      <c r="T476" s="146">
        <f>S476*H476</f>
        <v>0</v>
      </c>
      <c r="AR476" s="147" t="s">
        <v>382</v>
      </c>
      <c r="AT476" s="147" t="s">
        <v>205</v>
      </c>
      <c r="AU476" s="147" t="s">
        <v>83</v>
      </c>
      <c r="AY476" s="17" t="s">
        <v>165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7" t="s">
        <v>81</v>
      </c>
      <c r="BK476" s="148">
        <f>ROUND(I476*H476,2)</f>
        <v>0</v>
      </c>
      <c r="BL476" s="17" t="s">
        <v>264</v>
      </c>
      <c r="BM476" s="147" t="s">
        <v>2667</v>
      </c>
    </row>
    <row r="477" spans="2:65" s="1" customFormat="1" ht="19.5" x14ac:dyDescent="0.2">
      <c r="B477" s="32"/>
      <c r="D477" s="149" t="s">
        <v>174</v>
      </c>
      <c r="F477" s="150" t="s">
        <v>2040</v>
      </c>
      <c r="I477" s="151"/>
      <c r="L477" s="32"/>
      <c r="M477" s="152"/>
      <c r="T477" s="56"/>
      <c r="AT477" s="17" t="s">
        <v>174</v>
      </c>
      <c r="AU477" s="17" t="s">
        <v>83</v>
      </c>
    </row>
    <row r="478" spans="2:65" s="15" customFormat="1" x14ac:dyDescent="0.2">
      <c r="B478" s="184"/>
      <c r="D478" s="149" t="s">
        <v>176</v>
      </c>
      <c r="E478" s="185" t="s">
        <v>1</v>
      </c>
      <c r="F478" s="186" t="s">
        <v>1684</v>
      </c>
      <c r="H478" s="185" t="s">
        <v>1</v>
      </c>
      <c r="I478" s="187"/>
      <c r="L478" s="184"/>
      <c r="M478" s="188"/>
      <c r="T478" s="189"/>
      <c r="AT478" s="185" t="s">
        <v>176</v>
      </c>
      <c r="AU478" s="185" t="s">
        <v>83</v>
      </c>
      <c r="AV478" s="15" t="s">
        <v>81</v>
      </c>
      <c r="AW478" s="15" t="s">
        <v>30</v>
      </c>
      <c r="AX478" s="15" t="s">
        <v>73</v>
      </c>
      <c r="AY478" s="185" t="s">
        <v>165</v>
      </c>
    </row>
    <row r="479" spans="2:65" s="12" customFormat="1" x14ac:dyDescent="0.2">
      <c r="B479" s="153"/>
      <c r="D479" s="149" t="s">
        <v>176</v>
      </c>
      <c r="E479" s="154" t="s">
        <v>1</v>
      </c>
      <c r="F479" s="155" t="s">
        <v>2661</v>
      </c>
      <c r="H479" s="156">
        <v>87.5</v>
      </c>
      <c r="I479" s="157"/>
      <c r="L479" s="153"/>
      <c r="M479" s="158"/>
      <c r="T479" s="159"/>
      <c r="AT479" s="154" t="s">
        <v>176</v>
      </c>
      <c r="AU479" s="154" t="s">
        <v>83</v>
      </c>
      <c r="AV479" s="12" t="s">
        <v>83</v>
      </c>
      <c r="AW479" s="12" t="s">
        <v>30</v>
      </c>
      <c r="AX479" s="12" t="s">
        <v>73</v>
      </c>
      <c r="AY479" s="154" t="s">
        <v>165</v>
      </c>
    </row>
    <row r="480" spans="2:65" s="15" customFormat="1" x14ac:dyDescent="0.2">
      <c r="B480" s="184"/>
      <c r="D480" s="149" t="s">
        <v>176</v>
      </c>
      <c r="E480" s="185" t="s">
        <v>1</v>
      </c>
      <c r="F480" s="186" t="s">
        <v>1686</v>
      </c>
      <c r="H480" s="185" t="s">
        <v>1</v>
      </c>
      <c r="I480" s="187"/>
      <c r="L480" s="184"/>
      <c r="M480" s="188"/>
      <c r="T480" s="189"/>
      <c r="AT480" s="185" t="s">
        <v>176</v>
      </c>
      <c r="AU480" s="185" t="s">
        <v>83</v>
      </c>
      <c r="AV480" s="15" t="s">
        <v>81</v>
      </c>
      <c r="AW480" s="15" t="s">
        <v>30</v>
      </c>
      <c r="AX480" s="15" t="s">
        <v>73</v>
      </c>
      <c r="AY480" s="185" t="s">
        <v>165</v>
      </c>
    </row>
    <row r="481" spans="2:65" s="12" customFormat="1" x14ac:dyDescent="0.2">
      <c r="B481" s="153"/>
      <c r="D481" s="149" t="s">
        <v>176</v>
      </c>
      <c r="E481" s="154" t="s">
        <v>1</v>
      </c>
      <c r="F481" s="155" t="s">
        <v>2662</v>
      </c>
      <c r="H481" s="156">
        <v>12.65</v>
      </c>
      <c r="I481" s="157"/>
      <c r="L481" s="153"/>
      <c r="M481" s="158"/>
      <c r="T481" s="159"/>
      <c r="AT481" s="154" t="s">
        <v>176</v>
      </c>
      <c r="AU481" s="154" t="s">
        <v>83</v>
      </c>
      <c r="AV481" s="12" t="s">
        <v>83</v>
      </c>
      <c r="AW481" s="12" t="s">
        <v>30</v>
      </c>
      <c r="AX481" s="12" t="s">
        <v>73</v>
      </c>
      <c r="AY481" s="154" t="s">
        <v>165</v>
      </c>
    </row>
    <row r="482" spans="2:65" s="14" customFormat="1" x14ac:dyDescent="0.2">
      <c r="B482" s="177"/>
      <c r="D482" s="149" t="s">
        <v>176</v>
      </c>
      <c r="E482" s="178" t="s">
        <v>1</v>
      </c>
      <c r="F482" s="179" t="s">
        <v>241</v>
      </c>
      <c r="H482" s="180">
        <v>100.15</v>
      </c>
      <c r="I482" s="181"/>
      <c r="L482" s="177"/>
      <c r="M482" s="182"/>
      <c r="T482" s="183"/>
      <c r="AT482" s="178" t="s">
        <v>176</v>
      </c>
      <c r="AU482" s="178" t="s">
        <v>83</v>
      </c>
      <c r="AV482" s="14" t="s">
        <v>183</v>
      </c>
      <c r="AW482" s="14" t="s">
        <v>30</v>
      </c>
      <c r="AX482" s="14" t="s">
        <v>73</v>
      </c>
      <c r="AY482" s="178" t="s">
        <v>165</v>
      </c>
    </row>
    <row r="483" spans="2:65" s="15" customFormat="1" x14ac:dyDescent="0.2">
      <c r="B483" s="184"/>
      <c r="D483" s="149" t="s">
        <v>176</v>
      </c>
      <c r="E483" s="185" t="s">
        <v>1</v>
      </c>
      <c r="F483" s="186" t="s">
        <v>1718</v>
      </c>
      <c r="H483" s="185" t="s">
        <v>1</v>
      </c>
      <c r="I483" s="187"/>
      <c r="L483" s="184"/>
      <c r="M483" s="188"/>
      <c r="T483" s="189"/>
      <c r="AT483" s="185" t="s">
        <v>176</v>
      </c>
      <c r="AU483" s="185" t="s">
        <v>83</v>
      </c>
      <c r="AV483" s="15" t="s">
        <v>81</v>
      </c>
      <c r="AW483" s="15" t="s">
        <v>30</v>
      </c>
      <c r="AX483" s="15" t="s">
        <v>73</v>
      </c>
      <c r="AY483" s="185" t="s">
        <v>165</v>
      </c>
    </row>
    <row r="484" spans="2:65" s="12" customFormat="1" x14ac:dyDescent="0.2">
      <c r="B484" s="153"/>
      <c r="D484" s="149" t="s">
        <v>176</v>
      </c>
      <c r="E484" s="154" t="s">
        <v>1</v>
      </c>
      <c r="F484" s="155" t="s">
        <v>2663</v>
      </c>
      <c r="H484" s="156">
        <v>115.173</v>
      </c>
      <c r="I484" s="157"/>
      <c r="L484" s="153"/>
      <c r="M484" s="158"/>
      <c r="T484" s="159"/>
      <c r="AT484" s="154" t="s">
        <v>176</v>
      </c>
      <c r="AU484" s="154" t="s">
        <v>83</v>
      </c>
      <c r="AV484" s="12" t="s">
        <v>83</v>
      </c>
      <c r="AW484" s="12" t="s">
        <v>30</v>
      </c>
      <c r="AX484" s="12" t="s">
        <v>81</v>
      </c>
      <c r="AY484" s="154" t="s">
        <v>165</v>
      </c>
    </row>
    <row r="485" spans="2:65" s="1" customFormat="1" ht="21.75" customHeight="1" x14ac:dyDescent="0.2">
      <c r="B485" s="32"/>
      <c r="C485" s="136" t="s">
        <v>1688</v>
      </c>
      <c r="D485" s="136" t="s">
        <v>167</v>
      </c>
      <c r="E485" s="137" t="s">
        <v>1721</v>
      </c>
      <c r="F485" s="138" t="s">
        <v>1722</v>
      </c>
      <c r="G485" s="139" t="s">
        <v>303</v>
      </c>
      <c r="H485" s="140">
        <v>22</v>
      </c>
      <c r="I485" s="141"/>
      <c r="J485" s="142">
        <f>ROUND(I485*H485,2)</f>
        <v>0</v>
      </c>
      <c r="K485" s="138" t="s">
        <v>1254</v>
      </c>
      <c r="L485" s="32"/>
      <c r="M485" s="143" t="s">
        <v>1</v>
      </c>
      <c r="N485" s="144" t="s">
        <v>38</v>
      </c>
      <c r="P485" s="145">
        <f>O485*H485</f>
        <v>0</v>
      </c>
      <c r="Q485" s="145">
        <v>3.1E-4</v>
      </c>
      <c r="R485" s="145">
        <f>Q485*H485</f>
        <v>6.8199999999999997E-3</v>
      </c>
      <c r="S485" s="145">
        <v>0</v>
      </c>
      <c r="T485" s="146">
        <f>S485*H485</f>
        <v>0</v>
      </c>
      <c r="AR485" s="147" t="s">
        <v>264</v>
      </c>
      <c r="AT485" s="147" t="s">
        <v>167</v>
      </c>
      <c r="AU485" s="147" t="s">
        <v>83</v>
      </c>
      <c r="AY485" s="17" t="s">
        <v>165</v>
      </c>
      <c r="BE485" s="148">
        <f>IF(N485="základní",J485,0)</f>
        <v>0</v>
      </c>
      <c r="BF485" s="148">
        <f>IF(N485="snížená",J485,0)</f>
        <v>0</v>
      </c>
      <c r="BG485" s="148">
        <f>IF(N485="zákl. přenesená",J485,0)</f>
        <v>0</v>
      </c>
      <c r="BH485" s="148">
        <f>IF(N485="sníž. přenesená",J485,0)</f>
        <v>0</v>
      </c>
      <c r="BI485" s="148">
        <f>IF(N485="nulová",J485,0)</f>
        <v>0</v>
      </c>
      <c r="BJ485" s="17" t="s">
        <v>81</v>
      </c>
      <c r="BK485" s="148">
        <f>ROUND(I485*H485,2)</f>
        <v>0</v>
      </c>
      <c r="BL485" s="17" t="s">
        <v>264</v>
      </c>
      <c r="BM485" s="147" t="s">
        <v>2668</v>
      </c>
    </row>
    <row r="486" spans="2:65" s="1" customFormat="1" ht="19.5" x14ac:dyDescent="0.2">
      <c r="B486" s="32"/>
      <c r="D486" s="149" t="s">
        <v>174</v>
      </c>
      <c r="F486" s="150" t="s">
        <v>1724</v>
      </c>
      <c r="I486" s="151"/>
      <c r="L486" s="32"/>
      <c r="M486" s="152"/>
      <c r="T486" s="56"/>
      <c r="AT486" s="17" t="s">
        <v>174</v>
      </c>
      <c r="AU486" s="17" t="s">
        <v>83</v>
      </c>
    </row>
    <row r="487" spans="2:65" s="12" customFormat="1" x14ac:dyDescent="0.2">
      <c r="B487" s="153"/>
      <c r="D487" s="149" t="s">
        <v>176</v>
      </c>
      <c r="E487" s="154" t="s">
        <v>1</v>
      </c>
      <c r="F487" s="155" t="s">
        <v>1725</v>
      </c>
      <c r="H487" s="156">
        <v>22</v>
      </c>
      <c r="I487" s="157"/>
      <c r="L487" s="153"/>
      <c r="M487" s="158"/>
      <c r="T487" s="159"/>
      <c r="AT487" s="154" t="s">
        <v>176</v>
      </c>
      <c r="AU487" s="154" t="s">
        <v>83</v>
      </c>
      <c r="AV487" s="12" t="s">
        <v>83</v>
      </c>
      <c r="AW487" s="12" t="s">
        <v>30</v>
      </c>
      <c r="AX487" s="12" t="s">
        <v>81</v>
      </c>
      <c r="AY487" s="154" t="s">
        <v>165</v>
      </c>
    </row>
    <row r="488" spans="2:65" s="1" customFormat="1" ht="24.2" customHeight="1" x14ac:dyDescent="0.2">
      <c r="B488" s="32"/>
      <c r="C488" s="167" t="s">
        <v>1693</v>
      </c>
      <c r="D488" s="167" t="s">
        <v>205</v>
      </c>
      <c r="E488" s="168" t="s">
        <v>1727</v>
      </c>
      <c r="F488" s="169" t="s">
        <v>1728</v>
      </c>
      <c r="G488" s="170" t="s">
        <v>1729</v>
      </c>
      <c r="H488" s="171">
        <v>0.74</v>
      </c>
      <c r="I488" s="172"/>
      <c r="J488" s="173">
        <f>ROUND(I488*H488,2)</f>
        <v>0</v>
      </c>
      <c r="K488" s="169" t="s">
        <v>1</v>
      </c>
      <c r="L488" s="174"/>
      <c r="M488" s="175" t="s">
        <v>1</v>
      </c>
      <c r="N488" s="176" t="s">
        <v>38</v>
      </c>
      <c r="P488" s="145">
        <f>O488*H488</f>
        <v>0</v>
      </c>
      <c r="Q488" s="145">
        <v>6.4999999999999997E-4</v>
      </c>
      <c r="R488" s="145">
        <f>Q488*H488</f>
        <v>4.8099999999999998E-4</v>
      </c>
      <c r="S488" s="145">
        <v>0</v>
      </c>
      <c r="T488" s="146">
        <f>S488*H488</f>
        <v>0</v>
      </c>
      <c r="AR488" s="147" t="s">
        <v>382</v>
      </c>
      <c r="AT488" s="147" t="s">
        <v>205</v>
      </c>
      <c r="AU488" s="147" t="s">
        <v>83</v>
      </c>
      <c r="AY488" s="17" t="s">
        <v>165</v>
      </c>
      <c r="BE488" s="148">
        <f>IF(N488="základní",J488,0)</f>
        <v>0</v>
      </c>
      <c r="BF488" s="148">
        <f>IF(N488="snížená",J488,0)</f>
        <v>0</v>
      </c>
      <c r="BG488" s="148">
        <f>IF(N488="zákl. přenesená",J488,0)</f>
        <v>0</v>
      </c>
      <c r="BH488" s="148">
        <f>IF(N488="sníž. přenesená",J488,0)</f>
        <v>0</v>
      </c>
      <c r="BI488" s="148">
        <f>IF(N488="nulová",J488,0)</f>
        <v>0</v>
      </c>
      <c r="BJ488" s="17" t="s">
        <v>81</v>
      </c>
      <c r="BK488" s="148">
        <f>ROUND(I488*H488,2)</f>
        <v>0</v>
      </c>
      <c r="BL488" s="17" t="s">
        <v>264</v>
      </c>
      <c r="BM488" s="147" t="s">
        <v>2669</v>
      </c>
    </row>
    <row r="489" spans="2:65" s="1" customFormat="1" x14ac:dyDescent="0.2">
      <c r="B489" s="32"/>
      <c r="D489" s="149" t="s">
        <v>174</v>
      </c>
      <c r="F489" s="150" t="s">
        <v>1728</v>
      </c>
      <c r="I489" s="151"/>
      <c r="L489" s="32"/>
      <c r="M489" s="152"/>
      <c r="T489" s="56"/>
      <c r="AT489" s="17" t="s">
        <v>174</v>
      </c>
      <c r="AU489" s="17" t="s">
        <v>83</v>
      </c>
    </row>
    <row r="490" spans="2:65" s="15" customFormat="1" x14ac:dyDescent="0.2">
      <c r="B490" s="184"/>
      <c r="D490" s="149" t="s">
        <v>176</v>
      </c>
      <c r="E490" s="185" t="s">
        <v>1</v>
      </c>
      <c r="F490" s="186" t="s">
        <v>1731</v>
      </c>
      <c r="H490" s="185" t="s">
        <v>1</v>
      </c>
      <c r="I490" s="187"/>
      <c r="L490" s="184"/>
      <c r="M490" s="188"/>
      <c r="T490" s="189"/>
      <c r="AT490" s="185" t="s">
        <v>176</v>
      </c>
      <c r="AU490" s="185" t="s">
        <v>83</v>
      </c>
      <c r="AV490" s="15" t="s">
        <v>81</v>
      </c>
      <c r="AW490" s="15" t="s">
        <v>30</v>
      </c>
      <c r="AX490" s="15" t="s">
        <v>73</v>
      </c>
      <c r="AY490" s="185" t="s">
        <v>165</v>
      </c>
    </row>
    <row r="491" spans="2:65" s="12" customFormat="1" x14ac:dyDescent="0.2">
      <c r="B491" s="153"/>
      <c r="D491" s="149" t="s">
        <v>176</v>
      </c>
      <c r="E491" s="154" t="s">
        <v>1</v>
      </c>
      <c r="F491" s="155" t="s">
        <v>1732</v>
      </c>
      <c r="H491" s="156">
        <v>36.667000000000002</v>
      </c>
      <c r="I491" s="157"/>
      <c r="L491" s="153"/>
      <c r="M491" s="158"/>
      <c r="T491" s="159"/>
      <c r="AT491" s="154" t="s">
        <v>176</v>
      </c>
      <c r="AU491" s="154" t="s">
        <v>83</v>
      </c>
      <c r="AV491" s="12" t="s">
        <v>83</v>
      </c>
      <c r="AW491" s="12" t="s">
        <v>30</v>
      </c>
      <c r="AX491" s="12" t="s">
        <v>73</v>
      </c>
      <c r="AY491" s="154" t="s">
        <v>165</v>
      </c>
    </row>
    <row r="492" spans="2:65" s="12" customFormat="1" x14ac:dyDescent="0.2">
      <c r="B492" s="153"/>
      <c r="D492" s="149" t="s">
        <v>176</v>
      </c>
      <c r="E492" s="154" t="s">
        <v>1</v>
      </c>
      <c r="F492" s="155" t="s">
        <v>1733</v>
      </c>
      <c r="H492" s="156">
        <v>0.74</v>
      </c>
      <c r="I492" s="157"/>
      <c r="L492" s="153"/>
      <c r="M492" s="158"/>
      <c r="T492" s="159"/>
      <c r="AT492" s="154" t="s">
        <v>176</v>
      </c>
      <c r="AU492" s="154" t="s">
        <v>83</v>
      </c>
      <c r="AV492" s="12" t="s">
        <v>83</v>
      </c>
      <c r="AW492" s="12" t="s">
        <v>30</v>
      </c>
      <c r="AX492" s="12" t="s">
        <v>81</v>
      </c>
      <c r="AY492" s="154" t="s">
        <v>165</v>
      </c>
    </row>
    <row r="493" spans="2:65" s="1" customFormat="1" ht="16.5" customHeight="1" x14ac:dyDescent="0.2">
      <c r="B493" s="32"/>
      <c r="C493" s="167" t="s">
        <v>1281</v>
      </c>
      <c r="D493" s="167" t="s">
        <v>205</v>
      </c>
      <c r="E493" s="168" t="s">
        <v>1735</v>
      </c>
      <c r="F493" s="169" t="s">
        <v>1736</v>
      </c>
      <c r="G493" s="170" t="s">
        <v>303</v>
      </c>
      <c r="H493" s="171">
        <v>22</v>
      </c>
      <c r="I493" s="172"/>
      <c r="J493" s="173">
        <f>ROUND(I493*H493,2)</f>
        <v>0</v>
      </c>
      <c r="K493" s="169" t="s">
        <v>1</v>
      </c>
      <c r="L493" s="174"/>
      <c r="M493" s="175" t="s">
        <v>1</v>
      </c>
      <c r="N493" s="176" t="s">
        <v>38</v>
      </c>
      <c r="P493" s="145">
        <f>O493*H493</f>
        <v>0</v>
      </c>
      <c r="Q493" s="145">
        <v>5.0000000000000001E-4</v>
      </c>
      <c r="R493" s="145">
        <f>Q493*H493</f>
        <v>1.0999999999999999E-2</v>
      </c>
      <c r="S493" s="145">
        <v>0</v>
      </c>
      <c r="T493" s="146">
        <f>S493*H493</f>
        <v>0</v>
      </c>
      <c r="AR493" s="147" t="s">
        <v>382</v>
      </c>
      <c r="AT493" s="147" t="s">
        <v>205</v>
      </c>
      <c r="AU493" s="147" t="s">
        <v>83</v>
      </c>
      <c r="AY493" s="17" t="s">
        <v>165</v>
      </c>
      <c r="BE493" s="148">
        <f>IF(N493="základní",J493,0)</f>
        <v>0</v>
      </c>
      <c r="BF493" s="148">
        <f>IF(N493="snížená",J493,0)</f>
        <v>0</v>
      </c>
      <c r="BG493" s="148">
        <f>IF(N493="zákl. přenesená",J493,0)</f>
        <v>0</v>
      </c>
      <c r="BH493" s="148">
        <f>IF(N493="sníž. přenesená",J493,0)</f>
        <v>0</v>
      </c>
      <c r="BI493" s="148">
        <f>IF(N493="nulová",J493,0)</f>
        <v>0</v>
      </c>
      <c r="BJ493" s="17" t="s">
        <v>81</v>
      </c>
      <c r="BK493" s="148">
        <f>ROUND(I493*H493,2)</f>
        <v>0</v>
      </c>
      <c r="BL493" s="17" t="s">
        <v>264</v>
      </c>
      <c r="BM493" s="147" t="s">
        <v>2670</v>
      </c>
    </row>
    <row r="494" spans="2:65" s="1" customFormat="1" x14ac:dyDescent="0.2">
      <c r="B494" s="32"/>
      <c r="D494" s="149" t="s">
        <v>174</v>
      </c>
      <c r="F494" s="150" t="s">
        <v>1736</v>
      </c>
      <c r="I494" s="151"/>
      <c r="L494" s="32"/>
      <c r="M494" s="152"/>
      <c r="T494" s="56"/>
      <c r="AT494" s="17" t="s">
        <v>174</v>
      </c>
      <c r="AU494" s="17" t="s">
        <v>83</v>
      </c>
    </row>
    <row r="495" spans="2:65" s="1" customFormat="1" ht="24.2" customHeight="1" x14ac:dyDescent="0.2">
      <c r="B495" s="32"/>
      <c r="C495" s="136" t="s">
        <v>1702</v>
      </c>
      <c r="D495" s="136" t="s">
        <v>167</v>
      </c>
      <c r="E495" s="137" t="s">
        <v>2045</v>
      </c>
      <c r="F495" s="138" t="s">
        <v>2046</v>
      </c>
      <c r="G495" s="139" t="s">
        <v>192</v>
      </c>
      <c r="H495" s="140">
        <v>80.5</v>
      </c>
      <c r="I495" s="141"/>
      <c r="J495" s="142">
        <f>ROUND(I495*H495,2)</f>
        <v>0</v>
      </c>
      <c r="K495" s="138" t="s">
        <v>1254</v>
      </c>
      <c r="L495" s="32"/>
      <c r="M495" s="143" t="s">
        <v>1</v>
      </c>
      <c r="N495" s="144" t="s">
        <v>38</v>
      </c>
      <c r="P495" s="145">
        <f>O495*H495</f>
        <v>0</v>
      </c>
      <c r="Q495" s="145">
        <v>5.0000000000000002E-5</v>
      </c>
      <c r="R495" s="145">
        <f>Q495*H495</f>
        <v>4.0249999999999999E-3</v>
      </c>
      <c r="S495" s="145">
        <v>0</v>
      </c>
      <c r="T495" s="146">
        <f>S495*H495</f>
        <v>0</v>
      </c>
      <c r="AR495" s="147" t="s">
        <v>264</v>
      </c>
      <c r="AT495" s="147" t="s">
        <v>167</v>
      </c>
      <c r="AU495" s="147" t="s">
        <v>83</v>
      </c>
      <c r="AY495" s="17" t="s">
        <v>165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7" t="s">
        <v>81</v>
      </c>
      <c r="BK495" s="148">
        <f>ROUND(I495*H495,2)</f>
        <v>0</v>
      </c>
      <c r="BL495" s="17" t="s">
        <v>264</v>
      </c>
      <c r="BM495" s="147" t="s">
        <v>2671</v>
      </c>
    </row>
    <row r="496" spans="2:65" s="1" customFormat="1" ht="19.5" x14ac:dyDescent="0.2">
      <c r="B496" s="32"/>
      <c r="D496" s="149" t="s">
        <v>174</v>
      </c>
      <c r="F496" s="150" t="s">
        <v>2048</v>
      </c>
      <c r="I496" s="151"/>
      <c r="L496" s="32"/>
      <c r="M496" s="152"/>
      <c r="T496" s="56"/>
      <c r="AT496" s="17" t="s">
        <v>174</v>
      </c>
      <c r="AU496" s="17" t="s">
        <v>83</v>
      </c>
    </row>
    <row r="497" spans="2:65" s="1" customFormat="1" ht="21.75" customHeight="1" x14ac:dyDescent="0.2">
      <c r="B497" s="32"/>
      <c r="C497" s="167" t="s">
        <v>1708</v>
      </c>
      <c r="D497" s="167" t="s">
        <v>205</v>
      </c>
      <c r="E497" s="168" t="s">
        <v>1744</v>
      </c>
      <c r="F497" s="169" t="s">
        <v>1745</v>
      </c>
      <c r="G497" s="170" t="s">
        <v>192</v>
      </c>
      <c r="H497" s="171">
        <v>92.575000000000003</v>
      </c>
      <c r="I497" s="172"/>
      <c r="J497" s="173">
        <f>ROUND(I497*H497,2)</f>
        <v>0</v>
      </c>
      <c r="K497" s="169" t="s">
        <v>1254</v>
      </c>
      <c r="L497" s="174"/>
      <c r="M497" s="175" t="s">
        <v>1</v>
      </c>
      <c r="N497" s="176" t="s">
        <v>38</v>
      </c>
      <c r="P497" s="145">
        <f>O497*H497</f>
        <v>0</v>
      </c>
      <c r="Q497" s="145">
        <v>1.8E-3</v>
      </c>
      <c r="R497" s="145">
        <f>Q497*H497</f>
        <v>0.16663500000000001</v>
      </c>
      <c r="S497" s="145">
        <v>0</v>
      </c>
      <c r="T497" s="146">
        <f>S497*H497</f>
        <v>0</v>
      </c>
      <c r="AR497" s="147" t="s">
        <v>382</v>
      </c>
      <c r="AT497" s="147" t="s">
        <v>205</v>
      </c>
      <c r="AU497" s="147" t="s">
        <v>83</v>
      </c>
      <c r="AY497" s="17" t="s">
        <v>165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7" t="s">
        <v>81</v>
      </c>
      <c r="BK497" s="148">
        <f>ROUND(I497*H497,2)</f>
        <v>0</v>
      </c>
      <c r="BL497" s="17" t="s">
        <v>264</v>
      </c>
      <c r="BM497" s="147" t="s">
        <v>2672</v>
      </c>
    </row>
    <row r="498" spans="2:65" s="1" customFormat="1" x14ac:dyDescent="0.2">
      <c r="B498" s="32"/>
      <c r="D498" s="149" t="s">
        <v>174</v>
      </c>
      <c r="F498" s="150" t="s">
        <v>1745</v>
      </c>
      <c r="I498" s="151"/>
      <c r="L498" s="32"/>
      <c r="M498" s="152"/>
      <c r="T498" s="56"/>
      <c r="AT498" s="17" t="s">
        <v>174</v>
      </c>
      <c r="AU498" s="17" t="s">
        <v>83</v>
      </c>
    </row>
    <row r="499" spans="2:65" s="15" customFormat="1" x14ac:dyDescent="0.2">
      <c r="B499" s="184"/>
      <c r="D499" s="149" t="s">
        <v>176</v>
      </c>
      <c r="E499" s="185" t="s">
        <v>1</v>
      </c>
      <c r="F499" s="186" t="s">
        <v>1684</v>
      </c>
      <c r="H499" s="185" t="s">
        <v>1</v>
      </c>
      <c r="I499" s="187"/>
      <c r="L499" s="184"/>
      <c r="M499" s="188"/>
      <c r="T499" s="189"/>
      <c r="AT499" s="185" t="s">
        <v>176</v>
      </c>
      <c r="AU499" s="185" t="s">
        <v>83</v>
      </c>
      <c r="AV499" s="15" t="s">
        <v>81</v>
      </c>
      <c r="AW499" s="15" t="s">
        <v>30</v>
      </c>
      <c r="AX499" s="15" t="s">
        <v>73</v>
      </c>
      <c r="AY499" s="185" t="s">
        <v>165</v>
      </c>
    </row>
    <row r="500" spans="2:65" s="12" customFormat="1" x14ac:dyDescent="0.2">
      <c r="B500" s="153"/>
      <c r="D500" s="149" t="s">
        <v>176</v>
      </c>
      <c r="E500" s="154" t="s">
        <v>1</v>
      </c>
      <c r="F500" s="155" t="s">
        <v>2673</v>
      </c>
      <c r="H500" s="156">
        <v>80.5</v>
      </c>
      <c r="I500" s="157"/>
      <c r="L500" s="153"/>
      <c r="M500" s="158"/>
      <c r="T500" s="159"/>
      <c r="AT500" s="154" t="s">
        <v>176</v>
      </c>
      <c r="AU500" s="154" t="s">
        <v>83</v>
      </c>
      <c r="AV500" s="12" t="s">
        <v>83</v>
      </c>
      <c r="AW500" s="12" t="s">
        <v>30</v>
      </c>
      <c r="AX500" s="12" t="s">
        <v>73</v>
      </c>
      <c r="AY500" s="154" t="s">
        <v>165</v>
      </c>
    </row>
    <row r="501" spans="2:65" s="14" customFormat="1" x14ac:dyDescent="0.2">
      <c r="B501" s="177"/>
      <c r="D501" s="149" t="s">
        <v>176</v>
      </c>
      <c r="E501" s="178" t="s">
        <v>1</v>
      </c>
      <c r="F501" s="179" t="s">
        <v>241</v>
      </c>
      <c r="H501" s="180">
        <v>80.5</v>
      </c>
      <c r="I501" s="181"/>
      <c r="L501" s="177"/>
      <c r="M501" s="182"/>
      <c r="T501" s="183"/>
      <c r="AT501" s="178" t="s">
        <v>176</v>
      </c>
      <c r="AU501" s="178" t="s">
        <v>83</v>
      </c>
      <c r="AV501" s="14" t="s">
        <v>183</v>
      </c>
      <c r="AW501" s="14" t="s">
        <v>30</v>
      </c>
      <c r="AX501" s="14" t="s">
        <v>73</v>
      </c>
      <c r="AY501" s="178" t="s">
        <v>165</v>
      </c>
    </row>
    <row r="502" spans="2:65" s="15" customFormat="1" x14ac:dyDescent="0.2">
      <c r="B502" s="184"/>
      <c r="D502" s="149" t="s">
        <v>176</v>
      </c>
      <c r="E502" s="185" t="s">
        <v>1</v>
      </c>
      <c r="F502" s="186" t="s">
        <v>1718</v>
      </c>
      <c r="H502" s="185" t="s">
        <v>1</v>
      </c>
      <c r="I502" s="187"/>
      <c r="L502" s="184"/>
      <c r="M502" s="188"/>
      <c r="T502" s="189"/>
      <c r="AT502" s="185" t="s">
        <v>176</v>
      </c>
      <c r="AU502" s="185" t="s">
        <v>83</v>
      </c>
      <c r="AV502" s="15" t="s">
        <v>81</v>
      </c>
      <c r="AW502" s="15" t="s">
        <v>30</v>
      </c>
      <c r="AX502" s="15" t="s">
        <v>73</v>
      </c>
      <c r="AY502" s="185" t="s">
        <v>165</v>
      </c>
    </row>
    <row r="503" spans="2:65" s="12" customFormat="1" x14ac:dyDescent="0.2">
      <c r="B503" s="153"/>
      <c r="D503" s="149" t="s">
        <v>176</v>
      </c>
      <c r="E503" s="154" t="s">
        <v>1</v>
      </c>
      <c r="F503" s="155" t="s">
        <v>2674</v>
      </c>
      <c r="H503" s="156">
        <v>92.575000000000003</v>
      </c>
      <c r="I503" s="157"/>
      <c r="L503" s="153"/>
      <c r="M503" s="158"/>
      <c r="T503" s="159"/>
      <c r="AT503" s="154" t="s">
        <v>176</v>
      </c>
      <c r="AU503" s="154" t="s">
        <v>83</v>
      </c>
      <c r="AV503" s="12" t="s">
        <v>83</v>
      </c>
      <c r="AW503" s="12" t="s">
        <v>30</v>
      </c>
      <c r="AX503" s="12" t="s">
        <v>81</v>
      </c>
      <c r="AY503" s="154" t="s">
        <v>165</v>
      </c>
    </row>
    <row r="504" spans="2:65" s="1" customFormat="1" ht="24.2" customHeight="1" x14ac:dyDescent="0.2">
      <c r="B504" s="32"/>
      <c r="C504" s="136" t="s">
        <v>1714</v>
      </c>
      <c r="D504" s="136" t="s">
        <v>167</v>
      </c>
      <c r="E504" s="137" t="s">
        <v>1749</v>
      </c>
      <c r="F504" s="138" t="s">
        <v>1750</v>
      </c>
      <c r="G504" s="139" t="s">
        <v>192</v>
      </c>
      <c r="H504" s="140">
        <v>100.15</v>
      </c>
      <c r="I504" s="141"/>
      <c r="J504" s="142">
        <f>ROUND(I504*H504,2)</f>
        <v>0</v>
      </c>
      <c r="K504" s="138" t="s">
        <v>1254</v>
      </c>
      <c r="L504" s="32"/>
      <c r="M504" s="143" t="s">
        <v>1</v>
      </c>
      <c r="N504" s="144" t="s">
        <v>38</v>
      </c>
      <c r="P504" s="145">
        <f>O504*H504</f>
        <v>0</v>
      </c>
      <c r="Q504" s="145">
        <v>0</v>
      </c>
      <c r="R504" s="145">
        <f>Q504*H504</f>
        <v>0</v>
      </c>
      <c r="S504" s="145">
        <v>0</v>
      </c>
      <c r="T504" s="146">
        <f>S504*H504</f>
        <v>0</v>
      </c>
      <c r="AR504" s="147" t="s">
        <v>264</v>
      </c>
      <c r="AT504" s="147" t="s">
        <v>167</v>
      </c>
      <c r="AU504" s="147" t="s">
        <v>83</v>
      </c>
      <c r="AY504" s="17" t="s">
        <v>165</v>
      </c>
      <c r="BE504" s="148">
        <f>IF(N504="základní",J504,0)</f>
        <v>0</v>
      </c>
      <c r="BF504" s="148">
        <f>IF(N504="snížená",J504,0)</f>
        <v>0</v>
      </c>
      <c r="BG504" s="148">
        <f>IF(N504="zákl. přenesená",J504,0)</f>
        <v>0</v>
      </c>
      <c r="BH504" s="148">
        <f>IF(N504="sníž. přenesená",J504,0)</f>
        <v>0</v>
      </c>
      <c r="BI504" s="148">
        <f>IF(N504="nulová",J504,0)</f>
        <v>0</v>
      </c>
      <c r="BJ504" s="17" t="s">
        <v>81</v>
      </c>
      <c r="BK504" s="148">
        <f>ROUND(I504*H504,2)</f>
        <v>0</v>
      </c>
      <c r="BL504" s="17" t="s">
        <v>264</v>
      </c>
      <c r="BM504" s="147" t="s">
        <v>2675</v>
      </c>
    </row>
    <row r="505" spans="2:65" s="1" customFormat="1" ht="19.5" x14ac:dyDescent="0.2">
      <c r="B505" s="32"/>
      <c r="D505" s="149" t="s">
        <v>174</v>
      </c>
      <c r="F505" s="150" t="s">
        <v>1752</v>
      </c>
      <c r="I505" s="151"/>
      <c r="L505" s="32"/>
      <c r="M505" s="152"/>
      <c r="T505" s="56"/>
      <c r="AT505" s="17" t="s">
        <v>174</v>
      </c>
      <c r="AU505" s="17" t="s">
        <v>83</v>
      </c>
    </row>
    <row r="506" spans="2:65" s="12" customFormat="1" x14ac:dyDescent="0.2">
      <c r="B506" s="153"/>
      <c r="D506" s="149" t="s">
        <v>176</v>
      </c>
      <c r="E506" s="154" t="s">
        <v>1</v>
      </c>
      <c r="F506" s="155" t="s">
        <v>2676</v>
      </c>
      <c r="H506" s="156">
        <v>100.15</v>
      </c>
      <c r="I506" s="157"/>
      <c r="L506" s="153"/>
      <c r="M506" s="158"/>
      <c r="T506" s="159"/>
      <c r="AT506" s="154" t="s">
        <v>176</v>
      </c>
      <c r="AU506" s="154" t="s">
        <v>83</v>
      </c>
      <c r="AV506" s="12" t="s">
        <v>83</v>
      </c>
      <c r="AW506" s="12" t="s">
        <v>30</v>
      </c>
      <c r="AX506" s="12" t="s">
        <v>81</v>
      </c>
      <c r="AY506" s="154" t="s">
        <v>165</v>
      </c>
    </row>
    <row r="507" spans="2:65" s="1" customFormat="1" ht="24.2" customHeight="1" x14ac:dyDescent="0.2">
      <c r="B507" s="32"/>
      <c r="C507" s="167" t="s">
        <v>1720</v>
      </c>
      <c r="D507" s="167" t="s">
        <v>205</v>
      </c>
      <c r="E507" s="168" t="s">
        <v>1754</v>
      </c>
      <c r="F507" s="169" t="s">
        <v>1755</v>
      </c>
      <c r="G507" s="170" t="s">
        <v>192</v>
      </c>
      <c r="H507" s="171">
        <v>115.173</v>
      </c>
      <c r="I507" s="172"/>
      <c r="J507" s="173">
        <f>ROUND(I507*H507,2)</f>
        <v>0</v>
      </c>
      <c r="K507" s="169" t="s">
        <v>1254</v>
      </c>
      <c r="L507" s="174"/>
      <c r="M507" s="175" t="s">
        <v>1</v>
      </c>
      <c r="N507" s="176" t="s">
        <v>38</v>
      </c>
      <c r="P507" s="145">
        <f>O507*H507</f>
        <v>0</v>
      </c>
      <c r="Q507" s="145">
        <v>5.0000000000000001E-4</v>
      </c>
      <c r="R507" s="145">
        <f>Q507*H507</f>
        <v>5.7586499999999999E-2</v>
      </c>
      <c r="S507" s="145">
        <v>0</v>
      </c>
      <c r="T507" s="146">
        <f>S507*H507</f>
        <v>0</v>
      </c>
      <c r="AR507" s="147" t="s">
        <v>382</v>
      </c>
      <c r="AT507" s="147" t="s">
        <v>205</v>
      </c>
      <c r="AU507" s="147" t="s">
        <v>83</v>
      </c>
      <c r="AY507" s="17" t="s">
        <v>165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7" t="s">
        <v>81</v>
      </c>
      <c r="BK507" s="148">
        <f>ROUND(I507*H507,2)</f>
        <v>0</v>
      </c>
      <c r="BL507" s="17" t="s">
        <v>264</v>
      </c>
      <c r="BM507" s="147" t="s">
        <v>2677</v>
      </c>
    </row>
    <row r="508" spans="2:65" s="1" customFormat="1" ht="19.5" x14ac:dyDescent="0.2">
      <c r="B508" s="32"/>
      <c r="D508" s="149" t="s">
        <v>174</v>
      </c>
      <c r="F508" s="150" t="s">
        <v>1755</v>
      </c>
      <c r="I508" s="151"/>
      <c r="L508" s="32"/>
      <c r="M508" s="152"/>
      <c r="T508" s="56"/>
      <c r="AT508" s="17" t="s">
        <v>174</v>
      </c>
      <c r="AU508" s="17" t="s">
        <v>83</v>
      </c>
    </row>
    <row r="509" spans="2:65" s="12" customFormat="1" x14ac:dyDescent="0.2">
      <c r="B509" s="153"/>
      <c r="D509" s="149" t="s">
        <v>176</v>
      </c>
      <c r="E509" s="154" t="s">
        <v>1</v>
      </c>
      <c r="F509" s="155" t="s">
        <v>2663</v>
      </c>
      <c r="H509" s="156">
        <v>115.173</v>
      </c>
      <c r="I509" s="157"/>
      <c r="L509" s="153"/>
      <c r="M509" s="158"/>
      <c r="T509" s="159"/>
      <c r="AT509" s="154" t="s">
        <v>176</v>
      </c>
      <c r="AU509" s="154" t="s">
        <v>83</v>
      </c>
      <c r="AV509" s="12" t="s">
        <v>83</v>
      </c>
      <c r="AW509" s="12" t="s">
        <v>30</v>
      </c>
      <c r="AX509" s="12" t="s">
        <v>81</v>
      </c>
      <c r="AY509" s="154" t="s">
        <v>165</v>
      </c>
    </row>
    <row r="510" spans="2:65" s="1" customFormat="1" ht="24.2" customHeight="1" x14ac:dyDescent="0.2">
      <c r="B510" s="32"/>
      <c r="C510" s="136" t="s">
        <v>1726</v>
      </c>
      <c r="D510" s="136" t="s">
        <v>167</v>
      </c>
      <c r="E510" s="137" t="s">
        <v>1758</v>
      </c>
      <c r="F510" s="138" t="s">
        <v>1759</v>
      </c>
      <c r="G510" s="139" t="s">
        <v>303</v>
      </c>
      <c r="H510" s="140">
        <v>22</v>
      </c>
      <c r="I510" s="141"/>
      <c r="J510" s="142">
        <f>ROUND(I510*H510,2)</f>
        <v>0</v>
      </c>
      <c r="K510" s="138" t="s">
        <v>1254</v>
      </c>
      <c r="L510" s="32"/>
      <c r="M510" s="143" t="s">
        <v>1</v>
      </c>
      <c r="N510" s="144" t="s">
        <v>38</v>
      </c>
      <c r="P510" s="145">
        <f>O510*H510</f>
        <v>0</v>
      </c>
      <c r="Q510" s="145">
        <v>0</v>
      </c>
      <c r="R510" s="145">
        <f>Q510*H510</f>
        <v>0</v>
      </c>
      <c r="S510" s="145">
        <v>0</v>
      </c>
      <c r="T510" s="146">
        <f>S510*H510</f>
        <v>0</v>
      </c>
      <c r="AR510" s="147" t="s">
        <v>264</v>
      </c>
      <c r="AT510" s="147" t="s">
        <v>167</v>
      </c>
      <c r="AU510" s="147" t="s">
        <v>83</v>
      </c>
      <c r="AY510" s="17" t="s">
        <v>165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7" t="s">
        <v>81</v>
      </c>
      <c r="BK510" s="148">
        <f>ROUND(I510*H510,2)</f>
        <v>0</v>
      </c>
      <c r="BL510" s="17" t="s">
        <v>264</v>
      </c>
      <c r="BM510" s="147" t="s">
        <v>2678</v>
      </c>
    </row>
    <row r="511" spans="2:65" s="1" customFormat="1" ht="19.5" x14ac:dyDescent="0.2">
      <c r="B511" s="32"/>
      <c r="D511" s="149" t="s">
        <v>174</v>
      </c>
      <c r="F511" s="150" t="s">
        <v>1761</v>
      </c>
      <c r="I511" s="151"/>
      <c r="L511" s="32"/>
      <c r="M511" s="152"/>
      <c r="T511" s="56"/>
      <c r="AT511" s="17" t="s">
        <v>174</v>
      </c>
      <c r="AU511" s="17" t="s">
        <v>83</v>
      </c>
    </row>
    <row r="512" spans="2:65" s="12" customFormat="1" x14ac:dyDescent="0.2">
      <c r="B512" s="153"/>
      <c r="D512" s="149" t="s">
        <v>176</v>
      </c>
      <c r="E512" s="154" t="s">
        <v>1</v>
      </c>
      <c r="F512" s="155" t="s">
        <v>1725</v>
      </c>
      <c r="H512" s="156">
        <v>22</v>
      </c>
      <c r="I512" s="157"/>
      <c r="L512" s="153"/>
      <c r="M512" s="158"/>
      <c r="T512" s="159"/>
      <c r="AT512" s="154" t="s">
        <v>176</v>
      </c>
      <c r="AU512" s="154" t="s">
        <v>83</v>
      </c>
      <c r="AV512" s="12" t="s">
        <v>83</v>
      </c>
      <c r="AW512" s="12" t="s">
        <v>30</v>
      </c>
      <c r="AX512" s="12" t="s">
        <v>81</v>
      </c>
      <c r="AY512" s="154" t="s">
        <v>165</v>
      </c>
    </row>
    <row r="513" spans="2:65" s="1" customFormat="1" ht="16.5" customHeight="1" x14ac:dyDescent="0.2">
      <c r="B513" s="32"/>
      <c r="C513" s="167" t="s">
        <v>1734</v>
      </c>
      <c r="D513" s="167" t="s">
        <v>205</v>
      </c>
      <c r="E513" s="168" t="s">
        <v>1763</v>
      </c>
      <c r="F513" s="169" t="s">
        <v>1764</v>
      </c>
      <c r="G513" s="170" t="s">
        <v>208</v>
      </c>
      <c r="H513" s="171">
        <v>17.094000000000001</v>
      </c>
      <c r="I513" s="172"/>
      <c r="J513" s="173">
        <f>ROUND(I513*H513,2)</f>
        <v>0</v>
      </c>
      <c r="K513" s="169" t="s">
        <v>1254</v>
      </c>
      <c r="L513" s="174"/>
      <c r="M513" s="175" t="s">
        <v>1</v>
      </c>
      <c r="N513" s="176" t="s">
        <v>38</v>
      </c>
      <c r="P513" s="145">
        <f>O513*H513</f>
        <v>0</v>
      </c>
      <c r="Q513" s="145">
        <v>1E-3</v>
      </c>
      <c r="R513" s="145">
        <f>Q513*H513</f>
        <v>1.7094000000000002E-2</v>
      </c>
      <c r="S513" s="145">
        <v>0</v>
      </c>
      <c r="T513" s="146">
        <f>S513*H513</f>
        <v>0</v>
      </c>
      <c r="AR513" s="147" t="s">
        <v>382</v>
      </c>
      <c r="AT513" s="147" t="s">
        <v>205</v>
      </c>
      <c r="AU513" s="147" t="s">
        <v>83</v>
      </c>
      <c r="AY513" s="17" t="s">
        <v>165</v>
      </c>
      <c r="BE513" s="148">
        <f>IF(N513="základní",J513,0)</f>
        <v>0</v>
      </c>
      <c r="BF513" s="148">
        <f>IF(N513="snížená",J513,0)</f>
        <v>0</v>
      </c>
      <c r="BG513" s="148">
        <f>IF(N513="zákl. přenesená",J513,0)</f>
        <v>0</v>
      </c>
      <c r="BH513" s="148">
        <f>IF(N513="sníž. přenesená",J513,0)</f>
        <v>0</v>
      </c>
      <c r="BI513" s="148">
        <f>IF(N513="nulová",J513,0)</f>
        <v>0</v>
      </c>
      <c r="BJ513" s="17" t="s">
        <v>81</v>
      </c>
      <c r="BK513" s="148">
        <f>ROUND(I513*H513,2)</f>
        <v>0</v>
      </c>
      <c r="BL513" s="17" t="s">
        <v>264</v>
      </c>
      <c r="BM513" s="147" t="s">
        <v>2679</v>
      </c>
    </row>
    <row r="514" spans="2:65" s="1" customFormat="1" x14ac:dyDescent="0.2">
      <c r="B514" s="32"/>
      <c r="D514" s="149" t="s">
        <v>174</v>
      </c>
      <c r="F514" s="150" t="s">
        <v>1764</v>
      </c>
      <c r="I514" s="151"/>
      <c r="L514" s="32"/>
      <c r="M514" s="152"/>
      <c r="T514" s="56"/>
      <c r="AT514" s="17" t="s">
        <v>174</v>
      </c>
      <c r="AU514" s="17" t="s">
        <v>83</v>
      </c>
    </row>
    <row r="515" spans="2:65" s="12" customFormat="1" x14ac:dyDescent="0.2">
      <c r="B515" s="153"/>
      <c r="D515" s="149" t="s">
        <v>176</v>
      </c>
      <c r="E515" s="154" t="s">
        <v>1</v>
      </c>
      <c r="F515" s="155" t="s">
        <v>1766</v>
      </c>
      <c r="H515" s="156">
        <v>17.094000000000001</v>
      </c>
      <c r="I515" s="157"/>
      <c r="L515" s="153"/>
      <c r="M515" s="158"/>
      <c r="T515" s="159"/>
      <c r="AT515" s="154" t="s">
        <v>176</v>
      </c>
      <c r="AU515" s="154" t="s">
        <v>83</v>
      </c>
      <c r="AV515" s="12" t="s">
        <v>83</v>
      </c>
      <c r="AW515" s="12" t="s">
        <v>30</v>
      </c>
      <c r="AX515" s="12" t="s">
        <v>81</v>
      </c>
      <c r="AY515" s="154" t="s">
        <v>165</v>
      </c>
    </row>
    <row r="516" spans="2:65" s="1" customFormat="1" ht="24.2" customHeight="1" x14ac:dyDescent="0.2">
      <c r="B516" s="32"/>
      <c r="C516" s="136" t="s">
        <v>1738</v>
      </c>
      <c r="D516" s="136" t="s">
        <v>167</v>
      </c>
      <c r="E516" s="137" t="s">
        <v>1775</v>
      </c>
      <c r="F516" s="138" t="s">
        <v>1776</v>
      </c>
      <c r="G516" s="139" t="s">
        <v>238</v>
      </c>
      <c r="H516" s="140">
        <v>0.53700000000000003</v>
      </c>
      <c r="I516" s="141"/>
      <c r="J516" s="142">
        <f>ROUND(I516*H516,2)</f>
        <v>0</v>
      </c>
      <c r="K516" s="138" t="s">
        <v>1254</v>
      </c>
      <c r="L516" s="32"/>
      <c r="M516" s="143" t="s">
        <v>1</v>
      </c>
      <c r="N516" s="144" t="s">
        <v>38</v>
      </c>
      <c r="P516" s="145">
        <f>O516*H516</f>
        <v>0</v>
      </c>
      <c r="Q516" s="145">
        <v>0</v>
      </c>
      <c r="R516" s="145">
        <f>Q516*H516</f>
        <v>0</v>
      </c>
      <c r="S516" s="145">
        <v>0</v>
      </c>
      <c r="T516" s="146">
        <f>S516*H516</f>
        <v>0</v>
      </c>
      <c r="AR516" s="147" t="s">
        <v>264</v>
      </c>
      <c r="AT516" s="147" t="s">
        <v>167</v>
      </c>
      <c r="AU516" s="147" t="s">
        <v>83</v>
      </c>
      <c r="AY516" s="17" t="s">
        <v>165</v>
      </c>
      <c r="BE516" s="148">
        <f>IF(N516="základní",J516,0)</f>
        <v>0</v>
      </c>
      <c r="BF516" s="148">
        <f>IF(N516="snížená",J516,0)</f>
        <v>0</v>
      </c>
      <c r="BG516" s="148">
        <f>IF(N516="zákl. přenesená",J516,0)</f>
        <v>0</v>
      </c>
      <c r="BH516" s="148">
        <f>IF(N516="sníž. přenesená",J516,0)</f>
        <v>0</v>
      </c>
      <c r="BI516" s="148">
        <f>IF(N516="nulová",J516,0)</f>
        <v>0</v>
      </c>
      <c r="BJ516" s="17" t="s">
        <v>81</v>
      </c>
      <c r="BK516" s="148">
        <f>ROUND(I516*H516,2)</f>
        <v>0</v>
      </c>
      <c r="BL516" s="17" t="s">
        <v>264</v>
      </c>
      <c r="BM516" s="147" t="s">
        <v>2680</v>
      </c>
    </row>
    <row r="517" spans="2:65" s="1" customFormat="1" ht="29.25" x14ac:dyDescent="0.2">
      <c r="B517" s="32"/>
      <c r="D517" s="149" t="s">
        <v>174</v>
      </c>
      <c r="F517" s="150" t="s">
        <v>1778</v>
      </c>
      <c r="I517" s="151"/>
      <c r="L517" s="32"/>
      <c r="M517" s="152"/>
      <c r="T517" s="56"/>
      <c r="AT517" s="17" t="s">
        <v>174</v>
      </c>
      <c r="AU517" s="17" t="s">
        <v>83</v>
      </c>
    </row>
    <row r="518" spans="2:65" s="1" customFormat="1" ht="37.9" customHeight="1" x14ac:dyDescent="0.2">
      <c r="B518" s="32"/>
      <c r="C518" s="136" t="s">
        <v>1743</v>
      </c>
      <c r="D518" s="136" t="s">
        <v>167</v>
      </c>
      <c r="E518" s="137" t="s">
        <v>1780</v>
      </c>
      <c r="F518" s="138" t="s">
        <v>1781</v>
      </c>
      <c r="G518" s="139" t="s">
        <v>238</v>
      </c>
      <c r="H518" s="140">
        <v>0.53700000000000003</v>
      </c>
      <c r="I518" s="141"/>
      <c r="J518" s="142">
        <f>ROUND(I518*H518,2)</f>
        <v>0</v>
      </c>
      <c r="K518" s="138" t="s">
        <v>1254</v>
      </c>
      <c r="L518" s="32"/>
      <c r="M518" s="143" t="s">
        <v>1</v>
      </c>
      <c r="N518" s="144" t="s">
        <v>38</v>
      </c>
      <c r="P518" s="145">
        <f>O518*H518</f>
        <v>0</v>
      </c>
      <c r="Q518" s="145">
        <v>0</v>
      </c>
      <c r="R518" s="145">
        <f>Q518*H518</f>
        <v>0</v>
      </c>
      <c r="S518" s="145">
        <v>0</v>
      </c>
      <c r="T518" s="146">
        <f>S518*H518</f>
        <v>0</v>
      </c>
      <c r="AR518" s="147" t="s">
        <v>264</v>
      </c>
      <c r="AT518" s="147" t="s">
        <v>167</v>
      </c>
      <c r="AU518" s="147" t="s">
        <v>83</v>
      </c>
      <c r="AY518" s="17" t="s">
        <v>165</v>
      </c>
      <c r="BE518" s="148">
        <f>IF(N518="základní",J518,0)</f>
        <v>0</v>
      </c>
      <c r="BF518" s="148">
        <f>IF(N518="snížená",J518,0)</f>
        <v>0</v>
      </c>
      <c r="BG518" s="148">
        <f>IF(N518="zákl. přenesená",J518,0)</f>
        <v>0</v>
      </c>
      <c r="BH518" s="148">
        <f>IF(N518="sníž. přenesená",J518,0)</f>
        <v>0</v>
      </c>
      <c r="BI518" s="148">
        <f>IF(N518="nulová",J518,0)</f>
        <v>0</v>
      </c>
      <c r="BJ518" s="17" t="s">
        <v>81</v>
      </c>
      <c r="BK518" s="148">
        <f>ROUND(I518*H518,2)</f>
        <v>0</v>
      </c>
      <c r="BL518" s="17" t="s">
        <v>264</v>
      </c>
      <c r="BM518" s="147" t="s">
        <v>2681</v>
      </c>
    </row>
    <row r="519" spans="2:65" s="1" customFormat="1" ht="48.75" x14ac:dyDescent="0.2">
      <c r="B519" s="32"/>
      <c r="D519" s="149" t="s">
        <v>174</v>
      </c>
      <c r="F519" s="150" t="s">
        <v>1783</v>
      </c>
      <c r="I519" s="151"/>
      <c r="L519" s="32"/>
      <c r="M519" s="152"/>
      <c r="T519" s="56"/>
      <c r="AT519" s="17" t="s">
        <v>174</v>
      </c>
      <c r="AU519" s="17" t="s">
        <v>83</v>
      </c>
    </row>
    <row r="520" spans="2:65" s="11" customFormat="1" ht="25.9" customHeight="1" x14ac:dyDescent="0.2">
      <c r="B520" s="124"/>
      <c r="D520" s="125" t="s">
        <v>72</v>
      </c>
      <c r="E520" s="126" t="s">
        <v>544</v>
      </c>
      <c r="F520" s="126" t="s">
        <v>545</v>
      </c>
      <c r="I520" s="127"/>
      <c r="J520" s="128">
        <f>BK520</f>
        <v>0</v>
      </c>
      <c r="L520" s="124"/>
      <c r="M520" s="129"/>
      <c r="P520" s="130">
        <f>SUM(P521:P556)</f>
        <v>0</v>
      </c>
      <c r="R520" s="130">
        <f>SUM(R521:R556)</f>
        <v>0</v>
      </c>
      <c r="T520" s="131">
        <f>SUM(T521:T556)</f>
        <v>0</v>
      </c>
      <c r="AR520" s="125" t="s">
        <v>172</v>
      </c>
      <c r="AT520" s="132" t="s">
        <v>72</v>
      </c>
      <c r="AU520" s="132" t="s">
        <v>73</v>
      </c>
      <c r="AY520" s="125" t="s">
        <v>165</v>
      </c>
      <c r="BK520" s="133">
        <f>SUM(BK521:BK556)</f>
        <v>0</v>
      </c>
    </row>
    <row r="521" spans="2:65" s="1" customFormat="1" ht="16.5" customHeight="1" x14ac:dyDescent="0.2">
      <c r="B521" s="32"/>
      <c r="C521" s="136" t="s">
        <v>1748</v>
      </c>
      <c r="D521" s="136" t="s">
        <v>167</v>
      </c>
      <c r="E521" s="137" t="s">
        <v>1785</v>
      </c>
      <c r="F521" s="138" t="s">
        <v>1786</v>
      </c>
      <c r="G521" s="139" t="s">
        <v>1787</v>
      </c>
      <c r="H521" s="140">
        <v>1</v>
      </c>
      <c r="I521" s="141"/>
      <c r="J521" s="142">
        <f>ROUND(I521*H521,2)</f>
        <v>0</v>
      </c>
      <c r="K521" s="138" t="s">
        <v>1</v>
      </c>
      <c r="L521" s="32"/>
      <c r="M521" s="143" t="s">
        <v>1</v>
      </c>
      <c r="N521" s="144" t="s">
        <v>38</v>
      </c>
      <c r="P521" s="145">
        <f>O521*H521</f>
        <v>0</v>
      </c>
      <c r="Q521" s="145">
        <v>0</v>
      </c>
      <c r="R521" s="145">
        <f>Q521*H521</f>
        <v>0</v>
      </c>
      <c r="S521" s="145">
        <v>0</v>
      </c>
      <c r="T521" s="146">
        <f>S521*H521</f>
        <v>0</v>
      </c>
      <c r="AR521" s="147" t="s">
        <v>1788</v>
      </c>
      <c r="AT521" s="147" t="s">
        <v>167</v>
      </c>
      <c r="AU521" s="147" t="s">
        <v>81</v>
      </c>
      <c r="AY521" s="17" t="s">
        <v>165</v>
      </c>
      <c r="BE521" s="148">
        <f>IF(N521="základní",J521,0)</f>
        <v>0</v>
      </c>
      <c r="BF521" s="148">
        <f>IF(N521="snížená",J521,0)</f>
        <v>0</v>
      </c>
      <c r="BG521" s="148">
        <f>IF(N521="zákl. přenesená",J521,0)</f>
        <v>0</v>
      </c>
      <c r="BH521" s="148">
        <f>IF(N521="sníž. přenesená",J521,0)</f>
        <v>0</v>
      </c>
      <c r="BI521" s="148">
        <f>IF(N521="nulová",J521,0)</f>
        <v>0</v>
      </c>
      <c r="BJ521" s="17" t="s">
        <v>81</v>
      </c>
      <c r="BK521" s="148">
        <f>ROUND(I521*H521,2)</f>
        <v>0</v>
      </c>
      <c r="BL521" s="17" t="s">
        <v>1788</v>
      </c>
      <c r="BM521" s="147" t="s">
        <v>2682</v>
      </c>
    </row>
    <row r="522" spans="2:65" s="1" customFormat="1" x14ac:dyDescent="0.2">
      <c r="B522" s="32"/>
      <c r="D522" s="149" t="s">
        <v>174</v>
      </c>
      <c r="F522" s="150" t="s">
        <v>1786</v>
      </c>
      <c r="I522" s="151"/>
      <c r="L522" s="32"/>
      <c r="M522" s="152"/>
      <c r="T522" s="56"/>
      <c r="AT522" s="17" t="s">
        <v>174</v>
      </c>
      <c r="AU522" s="17" t="s">
        <v>81</v>
      </c>
    </row>
    <row r="523" spans="2:65" s="15" customFormat="1" ht="22.5" x14ac:dyDescent="0.2">
      <c r="B523" s="184"/>
      <c r="D523" s="149" t="s">
        <v>176</v>
      </c>
      <c r="E523" s="185" t="s">
        <v>1</v>
      </c>
      <c r="F523" s="186" t="s">
        <v>1790</v>
      </c>
      <c r="H523" s="185" t="s">
        <v>1</v>
      </c>
      <c r="I523" s="187"/>
      <c r="L523" s="184"/>
      <c r="M523" s="188"/>
      <c r="T523" s="189"/>
      <c r="AT523" s="185" t="s">
        <v>176</v>
      </c>
      <c r="AU523" s="185" t="s">
        <v>81</v>
      </c>
      <c r="AV523" s="15" t="s">
        <v>81</v>
      </c>
      <c r="AW523" s="15" t="s">
        <v>30</v>
      </c>
      <c r="AX523" s="15" t="s">
        <v>73</v>
      </c>
      <c r="AY523" s="185" t="s">
        <v>165</v>
      </c>
    </row>
    <row r="524" spans="2:65" s="12" customFormat="1" x14ac:dyDescent="0.2">
      <c r="B524" s="153"/>
      <c r="D524" s="149" t="s">
        <v>176</v>
      </c>
      <c r="E524" s="154" t="s">
        <v>1</v>
      </c>
      <c r="F524" s="155" t="s">
        <v>81</v>
      </c>
      <c r="H524" s="156">
        <v>1</v>
      </c>
      <c r="I524" s="157"/>
      <c r="L524" s="153"/>
      <c r="M524" s="158"/>
      <c r="T524" s="159"/>
      <c r="AT524" s="154" t="s">
        <v>176</v>
      </c>
      <c r="AU524" s="154" t="s">
        <v>81</v>
      </c>
      <c r="AV524" s="12" t="s">
        <v>83</v>
      </c>
      <c r="AW524" s="12" t="s">
        <v>30</v>
      </c>
      <c r="AX524" s="12" t="s">
        <v>81</v>
      </c>
      <c r="AY524" s="154" t="s">
        <v>165</v>
      </c>
    </row>
    <row r="525" spans="2:65" s="1" customFormat="1" ht="16.5" customHeight="1" x14ac:dyDescent="0.2">
      <c r="B525" s="32"/>
      <c r="C525" s="136" t="s">
        <v>1753</v>
      </c>
      <c r="D525" s="136" t="s">
        <v>167</v>
      </c>
      <c r="E525" s="137" t="s">
        <v>2060</v>
      </c>
      <c r="F525" s="138" t="s">
        <v>1793</v>
      </c>
      <c r="G525" s="139" t="s">
        <v>1787</v>
      </c>
      <c r="H525" s="140">
        <v>1</v>
      </c>
      <c r="I525" s="141"/>
      <c r="J525" s="142">
        <f>ROUND(I525*H525,2)</f>
        <v>0</v>
      </c>
      <c r="K525" s="138" t="s">
        <v>1</v>
      </c>
      <c r="L525" s="32"/>
      <c r="M525" s="143" t="s">
        <v>1</v>
      </c>
      <c r="N525" s="144" t="s">
        <v>38</v>
      </c>
      <c r="P525" s="145">
        <f>O525*H525</f>
        <v>0</v>
      </c>
      <c r="Q525" s="145">
        <v>0</v>
      </c>
      <c r="R525" s="145">
        <f>Q525*H525</f>
        <v>0</v>
      </c>
      <c r="S525" s="145">
        <v>0</v>
      </c>
      <c r="T525" s="146">
        <f>S525*H525</f>
        <v>0</v>
      </c>
      <c r="AR525" s="147" t="s">
        <v>1788</v>
      </c>
      <c r="AT525" s="147" t="s">
        <v>167</v>
      </c>
      <c r="AU525" s="147" t="s">
        <v>81</v>
      </c>
      <c r="AY525" s="17" t="s">
        <v>165</v>
      </c>
      <c r="BE525" s="148">
        <f>IF(N525="základní",J525,0)</f>
        <v>0</v>
      </c>
      <c r="BF525" s="148">
        <f>IF(N525="snížená",J525,0)</f>
        <v>0</v>
      </c>
      <c r="BG525" s="148">
        <f>IF(N525="zákl. přenesená",J525,0)</f>
        <v>0</v>
      </c>
      <c r="BH525" s="148">
        <f>IF(N525="sníž. přenesená",J525,0)</f>
        <v>0</v>
      </c>
      <c r="BI525" s="148">
        <f>IF(N525="nulová",J525,0)</f>
        <v>0</v>
      </c>
      <c r="BJ525" s="17" t="s">
        <v>81</v>
      </c>
      <c r="BK525" s="148">
        <f>ROUND(I525*H525,2)</f>
        <v>0</v>
      </c>
      <c r="BL525" s="17" t="s">
        <v>1788</v>
      </c>
      <c r="BM525" s="147" t="s">
        <v>2683</v>
      </c>
    </row>
    <row r="526" spans="2:65" s="1" customFormat="1" x14ac:dyDescent="0.2">
      <c r="B526" s="32"/>
      <c r="D526" s="149" t="s">
        <v>174</v>
      </c>
      <c r="F526" s="150" t="s">
        <v>1793</v>
      </c>
      <c r="I526" s="151"/>
      <c r="L526" s="32"/>
      <c r="M526" s="152"/>
      <c r="T526" s="56"/>
      <c r="AT526" s="17" t="s">
        <v>174</v>
      </c>
      <c r="AU526" s="17" t="s">
        <v>81</v>
      </c>
    </row>
    <row r="527" spans="2:65" s="15" customFormat="1" x14ac:dyDescent="0.2">
      <c r="B527" s="184"/>
      <c r="D527" s="149" t="s">
        <v>176</v>
      </c>
      <c r="E527" s="185" t="s">
        <v>1</v>
      </c>
      <c r="F527" s="186" t="s">
        <v>1795</v>
      </c>
      <c r="H527" s="185" t="s">
        <v>1</v>
      </c>
      <c r="I527" s="187"/>
      <c r="L527" s="184"/>
      <c r="M527" s="188"/>
      <c r="T527" s="189"/>
      <c r="AT527" s="185" t="s">
        <v>176</v>
      </c>
      <c r="AU527" s="185" t="s">
        <v>81</v>
      </c>
      <c r="AV527" s="15" t="s">
        <v>81</v>
      </c>
      <c r="AW527" s="15" t="s">
        <v>30</v>
      </c>
      <c r="AX527" s="15" t="s">
        <v>73</v>
      </c>
      <c r="AY527" s="185" t="s">
        <v>165</v>
      </c>
    </row>
    <row r="528" spans="2:65" s="12" customFormat="1" x14ac:dyDescent="0.2">
      <c r="B528" s="153"/>
      <c r="D528" s="149" t="s">
        <v>176</v>
      </c>
      <c r="E528" s="154" t="s">
        <v>1</v>
      </c>
      <c r="F528" s="155" t="s">
        <v>81</v>
      </c>
      <c r="H528" s="156">
        <v>1</v>
      </c>
      <c r="I528" s="157"/>
      <c r="L528" s="153"/>
      <c r="M528" s="158"/>
      <c r="T528" s="159"/>
      <c r="AT528" s="154" t="s">
        <v>176</v>
      </c>
      <c r="AU528" s="154" t="s">
        <v>81</v>
      </c>
      <c r="AV528" s="12" t="s">
        <v>83</v>
      </c>
      <c r="AW528" s="12" t="s">
        <v>30</v>
      </c>
      <c r="AX528" s="12" t="s">
        <v>81</v>
      </c>
      <c r="AY528" s="154" t="s">
        <v>165</v>
      </c>
    </row>
    <row r="529" spans="2:65" s="1" customFormat="1" ht="16.5" customHeight="1" x14ac:dyDescent="0.2">
      <c r="B529" s="32"/>
      <c r="C529" s="136" t="s">
        <v>1757</v>
      </c>
      <c r="D529" s="136" t="s">
        <v>167</v>
      </c>
      <c r="E529" s="137" t="s">
        <v>1797</v>
      </c>
      <c r="F529" s="138" t="s">
        <v>1798</v>
      </c>
      <c r="G529" s="139" t="s">
        <v>1787</v>
      </c>
      <c r="H529" s="140">
        <v>1</v>
      </c>
      <c r="I529" s="141"/>
      <c r="J529" s="142">
        <f>ROUND(I529*H529,2)</f>
        <v>0</v>
      </c>
      <c r="K529" s="138" t="s">
        <v>1</v>
      </c>
      <c r="L529" s="32"/>
      <c r="M529" s="143" t="s">
        <v>1</v>
      </c>
      <c r="N529" s="144" t="s">
        <v>38</v>
      </c>
      <c r="P529" s="145">
        <f>O529*H529</f>
        <v>0</v>
      </c>
      <c r="Q529" s="145">
        <v>0</v>
      </c>
      <c r="R529" s="145">
        <f>Q529*H529</f>
        <v>0</v>
      </c>
      <c r="S529" s="145">
        <v>0</v>
      </c>
      <c r="T529" s="146">
        <f>S529*H529</f>
        <v>0</v>
      </c>
      <c r="AR529" s="147" t="s">
        <v>1788</v>
      </c>
      <c r="AT529" s="147" t="s">
        <v>167</v>
      </c>
      <c r="AU529" s="147" t="s">
        <v>81</v>
      </c>
      <c r="AY529" s="17" t="s">
        <v>165</v>
      </c>
      <c r="BE529" s="148">
        <f>IF(N529="základní",J529,0)</f>
        <v>0</v>
      </c>
      <c r="BF529" s="148">
        <f>IF(N529="snížená",J529,0)</f>
        <v>0</v>
      </c>
      <c r="BG529" s="148">
        <f>IF(N529="zákl. přenesená",J529,0)</f>
        <v>0</v>
      </c>
      <c r="BH529" s="148">
        <f>IF(N529="sníž. přenesená",J529,0)</f>
        <v>0</v>
      </c>
      <c r="BI529" s="148">
        <f>IF(N529="nulová",J529,0)</f>
        <v>0</v>
      </c>
      <c r="BJ529" s="17" t="s">
        <v>81</v>
      </c>
      <c r="BK529" s="148">
        <f>ROUND(I529*H529,2)</f>
        <v>0</v>
      </c>
      <c r="BL529" s="17" t="s">
        <v>1788</v>
      </c>
      <c r="BM529" s="147" t="s">
        <v>2684</v>
      </c>
    </row>
    <row r="530" spans="2:65" s="1" customFormat="1" x14ac:dyDescent="0.2">
      <c r="B530" s="32"/>
      <c r="D530" s="149" t="s">
        <v>174</v>
      </c>
      <c r="F530" s="150" t="s">
        <v>1798</v>
      </c>
      <c r="I530" s="151"/>
      <c r="L530" s="32"/>
      <c r="M530" s="152"/>
      <c r="T530" s="56"/>
      <c r="AT530" s="17" t="s">
        <v>174</v>
      </c>
      <c r="AU530" s="17" t="s">
        <v>81</v>
      </c>
    </row>
    <row r="531" spans="2:65" s="15" customFormat="1" x14ac:dyDescent="0.2">
      <c r="B531" s="184"/>
      <c r="D531" s="149" t="s">
        <v>176</v>
      </c>
      <c r="E531" s="185" t="s">
        <v>1</v>
      </c>
      <c r="F531" s="186" t="s">
        <v>1800</v>
      </c>
      <c r="H531" s="185" t="s">
        <v>1</v>
      </c>
      <c r="I531" s="187"/>
      <c r="L531" s="184"/>
      <c r="M531" s="188"/>
      <c r="T531" s="189"/>
      <c r="AT531" s="185" t="s">
        <v>176</v>
      </c>
      <c r="AU531" s="185" t="s">
        <v>81</v>
      </c>
      <c r="AV531" s="15" t="s">
        <v>81</v>
      </c>
      <c r="AW531" s="15" t="s">
        <v>30</v>
      </c>
      <c r="AX531" s="15" t="s">
        <v>73</v>
      </c>
      <c r="AY531" s="185" t="s">
        <v>165</v>
      </c>
    </row>
    <row r="532" spans="2:65" s="12" customFormat="1" x14ac:dyDescent="0.2">
      <c r="B532" s="153"/>
      <c r="D532" s="149" t="s">
        <v>176</v>
      </c>
      <c r="E532" s="154" t="s">
        <v>1</v>
      </c>
      <c r="F532" s="155" t="s">
        <v>81</v>
      </c>
      <c r="H532" s="156">
        <v>1</v>
      </c>
      <c r="I532" s="157"/>
      <c r="L532" s="153"/>
      <c r="M532" s="158"/>
      <c r="T532" s="159"/>
      <c r="AT532" s="154" t="s">
        <v>176</v>
      </c>
      <c r="AU532" s="154" t="s">
        <v>81</v>
      </c>
      <c r="AV532" s="12" t="s">
        <v>83</v>
      </c>
      <c r="AW532" s="12" t="s">
        <v>30</v>
      </c>
      <c r="AX532" s="12" t="s">
        <v>81</v>
      </c>
      <c r="AY532" s="154" t="s">
        <v>165</v>
      </c>
    </row>
    <row r="533" spans="2:65" s="1" customFormat="1" ht="16.5" customHeight="1" x14ac:dyDescent="0.2">
      <c r="B533" s="32"/>
      <c r="C533" s="136" t="s">
        <v>1762</v>
      </c>
      <c r="D533" s="136" t="s">
        <v>167</v>
      </c>
      <c r="E533" s="137" t="s">
        <v>1802</v>
      </c>
      <c r="F533" s="138" t="s">
        <v>1803</v>
      </c>
      <c r="G533" s="139" t="s">
        <v>1787</v>
      </c>
      <c r="H533" s="140">
        <v>1</v>
      </c>
      <c r="I533" s="141"/>
      <c r="J533" s="142">
        <f>ROUND(I533*H533,2)</f>
        <v>0</v>
      </c>
      <c r="K533" s="138" t="s">
        <v>1</v>
      </c>
      <c r="L533" s="32"/>
      <c r="M533" s="143" t="s">
        <v>1</v>
      </c>
      <c r="N533" s="144" t="s">
        <v>38</v>
      </c>
      <c r="P533" s="145">
        <f>O533*H533</f>
        <v>0</v>
      </c>
      <c r="Q533" s="145">
        <v>0</v>
      </c>
      <c r="R533" s="145">
        <f>Q533*H533</f>
        <v>0</v>
      </c>
      <c r="S533" s="145">
        <v>0</v>
      </c>
      <c r="T533" s="146">
        <f>S533*H533</f>
        <v>0</v>
      </c>
      <c r="AR533" s="147" t="s">
        <v>1788</v>
      </c>
      <c r="AT533" s="147" t="s">
        <v>167</v>
      </c>
      <c r="AU533" s="147" t="s">
        <v>81</v>
      </c>
      <c r="AY533" s="17" t="s">
        <v>165</v>
      </c>
      <c r="BE533" s="148">
        <f>IF(N533="základní",J533,0)</f>
        <v>0</v>
      </c>
      <c r="BF533" s="148">
        <f>IF(N533="snížená",J533,0)</f>
        <v>0</v>
      </c>
      <c r="BG533" s="148">
        <f>IF(N533="zákl. přenesená",J533,0)</f>
        <v>0</v>
      </c>
      <c r="BH533" s="148">
        <f>IF(N533="sníž. přenesená",J533,0)</f>
        <v>0</v>
      </c>
      <c r="BI533" s="148">
        <f>IF(N533="nulová",J533,0)</f>
        <v>0</v>
      </c>
      <c r="BJ533" s="17" t="s">
        <v>81</v>
      </c>
      <c r="BK533" s="148">
        <f>ROUND(I533*H533,2)</f>
        <v>0</v>
      </c>
      <c r="BL533" s="17" t="s">
        <v>1788</v>
      </c>
      <c r="BM533" s="147" t="s">
        <v>2685</v>
      </c>
    </row>
    <row r="534" spans="2:65" s="1" customFormat="1" x14ac:dyDescent="0.2">
      <c r="B534" s="32"/>
      <c r="D534" s="149" t="s">
        <v>174</v>
      </c>
      <c r="F534" s="150" t="s">
        <v>1803</v>
      </c>
      <c r="I534" s="151"/>
      <c r="L534" s="32"/>
      <c r="M534" s="152"/>
      <c r="T534" s="56"/>
      <c r="AT534" s="17" t="s">
        <v>174</v>
      </c>
      <c r="AU534" s="17" t="s">
        <v>81</v>
      </c>
    </row>
    <row r="535" spans="2:65" s="1" customFormat="1" ht="21.75" customHeight="1" x14ac:dyDescent="0.2">
      <c r="B535" s="32"/>
      <c r="C535" s="136" t="s">
        <v>1767</v>
      </c>
      <c r="D535" s="136" t="s">
        <v>167</v>
      </c>
      <c r="E535" s="137" t="s">
        <v>1806</v>
      </c>
      <c r="F535" s="138" t="s">
        <v>1807</v>
      </c>
      <c r="G535" s="139" t="s">
        <v>1787</v>
      </c>
      <c r="H535" s="140">
        <v>1</v>
      </c>
      <c r="I535" s="141"/>
      <c r="J535" s="142">
        <f>ROUND(I535*H535,2)</f>
        <v>0</v>
      </c>
      <c r="K535" s="138" t="s">
        <v>1</v>
      </c>
      <c r="L535" s="32"/>
      <c r="M535" s="143" t="s">
        <v>1</v>
      </c>
      <c r="N535" s="144" t="s">
        <v>38</v>
      </c>
      <c r="P535" s="145">
        <f>O535*H535</f>
        <v>0</v>
      </c>
      <c r="Q535" s="145">
        <v>0</v>
      </c>
      <c r="R535" s="145">
        <f>Q535*H535</f>
        <v>0</v>
      </c>
      <c r="S535" s="145">
        <v>0</v>
      </c>
      <c r="T535" s="146">
        <f>S535*H535</f>
        <v>0</v>
      </c>
      <c r="AR535" s="147" t="s">
        <v>1788</v>
      </c>
      <c r="AT535" s="147" t="s">
        <v>167</v>
      </c>
      <c r="AU535" s="147" t="s">
        <v>81</v>
      </c>
      <c r="AY535" s="17" t="s">
        <v>165</v>
      </c>
      <c r="BE535" s="148">
        <f>IF(N535="základní",J535,0)</f>
        <v>0</v>
      </c>
      <c r="BF535" s="148">
        <f>IF(N535="snížená",J535,0)</f>
        <v>0</v>
      </c>
      <c r="BG535" s="148">
        <f>IF(N535="zákl. přenesená",J535,0)</f>
        <v>0</v>
      </c>
      <c r="BH535" s="148">
        <f>IF(N535="sníž. přenesená",J535,0)</f>
        <v>0</v>
      </c>
      <c r="BI535" s="148">
        <f>IF(N535="nulová",J535,0)</f>
        <v>0</v>
      </c>
      <c r="BJ535" s="17" t="s">
        <v>81</v>
      </c>
      <c r="BK535" s="148">
        <f>ROUND(I535*H535,2)</f>
        <v>0</v>
      </c>
      <c r="BL535" s="17" t="s">
        <v>1788</v>
      </c>
      <c r="BM535" s="147" t="s">
        <v>2686</v>
      </c>
    </row>
    <row r="536" spans="2:65" s="1" customFormat="1" x14ac:dyDescent="0.2">
      <c r="B536" s="32"/>
      <c r="D536" s="149" t="s">
        <v>174</v>
      </c>
      <c r="F536" s="150" t="s">
        <v>1807</v>
      </c>
      <c r="I536" s="151"/>
      <c r="L536" s="32"/>
      <c r="M536" s="152"/>
      <c r="T536" s="56"/>
      <c r="AT536" s="17" t="s">
        <v>174</v>
      </c>
      <c r="AU536" s="17" t="s">
        <v>81</v>
      </c>
    </row>
    <row r="537" spans="2:65" s="1" customFormat="1" ht="16.5" customHeight="1" x14ac:dyDescent="0.2">
      <c r="B537" s="32"/>
      <c r="C537" s="136" t="s">
        <v>1774</v>
      </c>
      <c r="D537" s="136" t="s">
        <v>167</v>
      </c>
      <c r="E537" s="137" t="s">
        <v>1810</v>
      </c>
      <c r="F537" s="138" t="s">
        <v>1811</v>
      </c>
      <c r="G537" s="139" t="s">
        <v>1787</v>
      </c>
      <c r="H537" s="140">
        <v>1</v>
      </c>
      <c r="I537" s="141"/>
      <c r="J537" s="142">
        <f>ROUND(I537*H537,2)</f>
        <v>0</v>
      </c>
      <c r="K537" s="138" t="s">
        <v>1</v>
      </c>
      <c r="L537" s="32"/>
      <c r="M537" s="143" t="s">
        <v>1</v>
      </c>
      <c r="N537" s="144" t="s">
        <v>38</v>
      </c>
      <c r="P537" s="145">
        <f>O537*H537</f>
        <v>0</v>
      </c>
      <c r="Q537" s="145">
        <v>0</v>
      </c>
      <c r="R537" s="145">
        <f>Q537*H537</f>
        <v>0</v>
      </c>
      <c r="S537" s="145">
        <v>0</v>
      </c>
      <c r="T537" s="146">
        <f>S537*H537</f>
        <v>0</v>
      </c>
      <c r="AR537" s="147" t="s">
        <v>1788</v>
      </c>
      <c r="AT537" s="147" t="s">
        <v>167</v>
      </c>
      <c r="AU537" s="147" t="s">
        <v>81</v>
      </c>
      <c r="AY537" s="17" t="s">
        <v>165</v>
      </c>
      <c r="BE537" s="148">
        <f>IF(N537="základní",J537,0)</f>
        <v>0</v>
      </c>
      <c r="BF537" s="148">
        <f>IF(N537="snížená",J537,0)</f>
        <v>0</v>
      </c>
      <c r="BG537" s="148">
        <f>IF(N537="zákl. přenesená",J537,0)</f>
        <v>0</v>
      </c>
      <c r="BH537" s="148">
        <f>IF(N537="sníž. přenesená",J537,0)</f>
        <v>0</v>
      </c>
      <c r="BI537" s="148">
        <f>IF(N537="nulová",J537,0)</f>
        <v>0</v>
      </c>
      <c r="BJ537" s="17" t="s">
        <v>81</v>
      </c>
      <c r="BK537" s="148">
        <f>ROUND(I537*H537,2)</f>
        <v>0</v>
      </c>
      <c r="BL537" s="17" t="s">
        <v>1788</v>
      </c>
      <c r="BM537" s="147" t="s">
        <v>2687</v>
      </c>
    </row>
    <row r="538" spans="2:65" s="1" customFormat="1" x14ac:dyDescent="0.2">
      <c r="B538" s="32"/>
      <c r="D538" s="149" t="s">
        <v>174</v>
      </c>
      <c r="F538" s="150" t="s">
        <v>1811</v>
      </c>
      <c r="I538" s="151"/>
      <c r="L538" s="32"/>
      <c r="M538" s="152"/>
      <c r="T538" s="56"/>
      <c r="AT538" s="17" t="s">
        <v>174</v>
      </c>
      <c r="AU538" s="17" t="s">
        <v>81</v>
      </c>
    </row>
    <row r="539" spans="2:65" s="1" customFormat="1" ht="16.5" customHeight="1" x14ac:dyDescent="0.2">
      <c r="B539" s="32"/>
      <c r="C539" s="136" t="s">
        <v>1779</v>
      </c>
      <c r="D539" s="136" t="s">
        <v>167</v>
      </c>
      <c r="E539" s="137" t="s">
        <v>1814</v>
      </c>
      <c r="F539" s="138" t="s">
        <v>1815</v>
      </c>
      <c r="G539" s="139" t="s">
        <v>1787</v>
      </c>
      <c r="H539" s="140">
        <v>1</v>
      </c>
      <c r="I539" s="141"/>
      <c r="J539" s="142">
        <f>ROUND(I539*H539,2)</f>
        <v>0</v>
      </c>
      <c r="K539" s="138" t="s">
        <v>1</v>
      </c>
      <c r="L539" s="32"/>
      <c r="M539" s="143" t="s">
        <v>1</v>
      </c>
      <c r="N539" s="144" t="s">
        <v>38</v>
      </c>
      <c r="P539" s="145">
        <f>O539*H539</f>
        <v>0</v>
      </c>
      <c r="Q539" s="145">
        <v>0</v>
      </c>
      <c r="R539" s="145">
        <f>Q539*H539</f>
        <v>0</v>
      </c>
      <c r="S539" s="145">
        <v>0</v>
      </c>
      <c r="T539" s="146">
        <f>S539*H539</f>
        <v>0</v>
      </c>
      <c r="AR539" s="147" t="s">
        <v>1788</v>
      </c>
      <c r="AT539" s="147" t="s">
        <v>167</v>
      </c>
      <c r="AU539" s="147" t="s">
        <v>81</v>
      </c>
      <c r="AY539" s="17" t="s">
        <v>165</v>
      </c>
      <c r="BE539" s="148">
        <f>IF(N539="základní",J539,0)</f>
        <v>0</v>
      </c>
      <c r="BF539" s="148">
        <f>IF(N539="snížená",J539,0)</f>
        <v>0</v>
      </c>
      <c r="BG539" s="148">
        <f>IF(N539="zákl. přenesená",J539,0)</f>
        <v>0</v>
      </c>
      <c r="BH539" s="148">
        <f>IF(N539="sníž. přenesená",J539,0)</f>
        <v>0</v>
      </c>
      <c r="BI539" s="148">
        <f>IF(N539="nulová",J539,0)</f>
        <v>0</v>
      </c>
      <c r="BJ539" s="17" t="s">
        <v>81</v>
      </c>
      <c r="BK539" s="148">
        <f>ROUND(I539*H539,2)</f>
        <v>0</v>
      </c>
      <c r="BL539" s="17" t="s">
        <v>1788</v>
      </c>
      <c r="BM539" s="147" t="s">
        <v>2688</v>
      </c>
    </row>
    <row r="540" spans="2:65" s="1" customFormat="1" x14ac:dyDescent="0.2">
      <c r="B540" s="32"/>
      <c r="D540" s="149" t="s">
        <v>174</v>
      </c>
      <c r="F540" s="150" t="s">
        <v>1815</v>
      </c>
      <c r="I540" s="151"/>
      <c r="L540" s="32"/>
      <c r="M540" s="152"/>
      <c r="T540" s="56"/>
      <c r="AT540" s="17" t="s">
        <v>174</v>
      </c>
      <c r="AU540" s="17" t="s">
        <v>81</v>
      </c>
    </row>
    <row r="541" spans="2:65" s="1" customFormat="1" ht="16.5" customHeight="1" x14ac:dyDescent="0.2">
      <c r="B541" s="32"/>
      <c r="C541" s="136" t="s">
        <v>1784</v>
      </c>
      <c r="D541" s="136" t="s">
        <v>167</v>
      </c>
      <c r="E541" s="137" t="s">
        <v>1818</v>
      </c>
      <c r="F541" s="138" t="s">
        <v>1819</v>
      </c>
      <c r="G541" s="139" t="s">
        <v>1787</v>
      </c>
      <c r="H541" s="140">
        <v>1</v>
      </c>
      <c r="I541" s="141"/>
      <c r="J541" s="142">
        <f>ROUND(I541*H541,2)</f>
        <v>0</v>
      </c>
      <c r="K541" s="138" t="s">
        <v>1</v>
      </c>
      <c r="L541" s="32"/>
      <c r="M541" s="143" t="s">
        <v>1</v>
      </c>
      <c r="N541" s="144" t="s">
        <v>38</v>
      </c>
      <c r="P541" s="145">
        <f>O541*H541</f>
        <v>0</v>
      </c>
      <c r="Q541" s="145">
        <v>0</v>
      </c>
      <c r="R541" s="145">
        <f>Q541*H541</f>
        <v>0</v>
      </c>
      <c r="S541" s="145">
        <v>0</v>
      </c>
      <c r="T541" s="146">
        <f>S541*H541</f>
        <v>0</v>
      </c>
      <c r="AR541" s="147" t="s">
        <v>1788</v>
      </c>
      <c r="AT541" s="147" t="s">
        <v>167</v>
      </c>
      <c r="AU541" s="147" t="s">
        <v>81</v>
      </c>
      <c r="AY541" s="17" t="s">
        <v>165</v>
      </c>
      <c r="BE541" s="148">
        <f>IF(N541="základní",J541,0)</f>
        <v>0</v>
      </c>
      <c r="BF541" s="148">
        <f>IF(N541="snížená",J541,0)</f>
        <v>0</v>
      </c>
      <c r="BG541" s="148">
        <f>IF(N541="zákl. přenesená",J541,0)</f>
        <v>0</v>
      </c>
      <c r="BH541" s="148">
        <f>IF(N541="sníž. přenesená",J541,0)</f>
        <v>0</v>
      </c>
      <c r="BI541" s="148">
        <f>IF(N541="nulová",J541,0)</f>
        <v>0</v>
      </c>
      <c r="BJ541" s="17" t="s">
        <v>81</v>
      </c>
      <c r="BK541" s="148">
        <f>ROUND(I541*H541,2)</f>
        <v>0</v>
      </c>
      <c r="BL541" s="17" t="s">
        <v>1788</v>
      </c>
      <c r="BM541" s="147" t="s">
        <v>2689</v>
      </c>
    </row>
    <row r="542" spans="2:65" s="1" customFormat="1" x14ac:dyDescent="0.2">
      <c r="B542" s="32"/>
      <c r="D542" s="149" t="s">
        <v>174</v>
      </c>
      <c r="F542" s="150" t="s">
        <v>1819</v>
      </c>
      <c r="I542" s="151"/>
      <c r="L542" s="32"/>
      <c r="M542" s="152"/>
      <c r="T542" s="56"/>
      <c r="AT542" s="17" t="s">
        <v>174</v>
      </c>
      <c r="AU542" s="17" t="s">
        <v>81</v>
      </c>
    </row>
    <row r="543" spans="2:65" s="15" customFormat="1" x14ac:dyDescent="0.2">
      <c r="B543" s="184"/>
      <c r="D543" s="149" t="s">
        <v>176</v>
      </c>
      <c r="E543" s="185" t="s">
        <v>1</v>
      </c>
      <c r="F543" s="186" t="s">
        <v>1821</v>
      </c>
      <c r="H543" s="185" t="s">
        <v>1</v>
      </c>
      <c r="I543" s="187"/>
      <c r="L543" s="184"/>
      <c r="M543" s="188"/>
      <c r="T543" s="189"/>
      <c r="AT543" s="185" t="s">
        <v>176</v>
      </c>
      <c r="AU543" s="185" t="s">
        <v>81</v>
      </c>
      <c r="AV543" s="15" t="s">
        <v>81</v>
      </c>
      <c r="AW543" s="15" t="s">
        <v>30</v>
      </c>
      <c r="AX543" s="15" t="s">
        <v>73</v>
      </c>
      <c r="AY543" s="185" t="s">
        <v>165</v>
      </c>
    </row>
    <row r="544" spans="2:65" s="12" customFormat="1" x14ac:dyDescent="0.2">
      <c r="B544" s="153"/>
      <c r="D544" s="149" t="s">
        <v>176</v>
      </c>
      <c r="E544" s="154" t="s">
        <v>1</v>
      </c>
      <c r="F544" s="155" t="s">
        <v>81</v>
      </c>
      <c r="H544" s="156">
        <v>1</v>
      </c>
      <c r="I544" s="157"/>
      <c r="L544" s="153"/>
      <c r="M544" s="158"/>
      <c r="T544" s="159"/>
      <c r="AT544" s="154" t="s">
        <v>176</v>
      </c>
      <c r="AU544" s="154" t="s">
        <v>81</v>
      </c>
      <c r="AV544" s="12" t="s">
        <v>83</v>
      </c>
      <c r="AW544" s="12" t="s">
        <v>30</v>
      </c>
      <c r="AX544" s="12" t="s">
        <v>81</v>
      </c>
      <c r="AY544" s="154" t="s">
        <v>165</v>
      </c>
    </row>
    <row r="545" spans="2:65" s="1" customFormat="1" ht="16.5" customHeight="1" x14ac:dyDescent="0.2">
      <c r="B545" s="32"/>
      <c r="C545" s="136" t="s">
        <v>1791</v>
      </c>
      <c r="D545" s="136" t="s">
        <v>167</v>
      </c>
      <c r="E545" s="137" t="s">
        <v>1823</v>
      </c>
      <c r="F545" s="138" t="s">
        <v>1824</v>
      </c>
      <c r="G545" s="139" t="s">
        <v>1787</v>
      </c>
      <c r="H545" s="140">
        <v>1</v>
      </c>
      <c r="I545" s="141"/>
      <c r="J545" s="142">
        <f>ROUND(I545*H545,2)</f>
        <v>0</v>
      </c>
      <c r="K545" s="138" t="s">
        <v>1</v>
      </c>
      <c r="L545" s="32"/>
      <c r="M545" s="143" t="s">
        <v>1</v>
      </c>
      <c r="N545" s="144" t="s">
        <v>38</v>
      </c>
      <c r="P545" s="145">
        <f>O545*H545</f>
        <v>0</v>
      </c>
      <c r="Q545" s="145">
        <v>0</v>
      </c>
      <c r="R545" s="145">
        <f>Q545*H545</f>
        <v>0</v>
      </c>
      <c r="S545" s="145">
        <v>0</v>
      </c>
      <c r="T545" s="146">
        <f>S545*H545</f>
        <v>0</v>
      </c>
      <c r="AR545" s="147" t="s">
        <v>1788</v>
      </c>
      <c r="AT545" s="147" t="s">
        <v>167</v>
      </c>
      <c r="AU545" s="147" t="s">
        <v>81</v>
      </c>
      <c r="AY545" s="17" t="s">
        <v>165</v>
      </c>
      <c r="BE545" s="148">
        <f>IF(N545="základní",J545,0)</f>
        <v>0</v>
      </c>
      <c r="BF545" s="148">
        <f>IF(N545="snížená",J545,0)</f>
        <v>0</v>
      </c>
      <c r="BG545" s="148">
        <f>IF(N545="zákl. přenesená",J545,0)</f>
        <v>0</v>
      </c>
      <c r="BH545" s="148">
        <f>IF(N545="sníž. přenesená",J545,0)</f>
        <v>0</v>
      </c>
      <c r="BI545" s="148">
        <f>IF(N545="nulová",J545,0)</f>
        <v>0</v>
      </c>
      <c r="BJ545" s="17" t="s">
        <v>81</v>
      </c>
      <c r="BK545" s="148">
        <f>ROUND(I545*H545,2)</f>
        <v>0</v>
      </c>
      <c r="BL545" s="17" t="s">
        <v>1788</v>
      </c>
      <c r="BM545" s="147" t="s">
        <v>2690</v>
      </c>
    </row>
    <row r="546" spans="2:65" s="1" customFormat="1" x14ac:dyDescent="0.2">
      <c r="B546" s="32"/>
      <c r="D546" s="149" t="s">
        <v>174</v>
      </c>
      <c r="F546" s="150" t="s">
        <v>1824</v>
      </c>
      <c r="I546" s="151"/>
      <c r="L546" s="32"/>
      <c r="M546" s="152"/>
      <c r="T546" s="56"/>
      <c r="AT546" s="17" t="s">
        <v>174</v>
      </c>
      <c r="AU546" s="17" t="s">
        <v>81</v>
      </c>
    </row>
    <row r="547" spans="2:65" s="15" customFormat="1" ht="22.5" x14ac:dyDescent="0.2">
      <c r="B547" s="184"/>
      <c r="D547" s="149" t="s">
        <v>176</v>
      </c>
      <c r="E547" s="185" t="s">
        <v>1</v>
      </c>
      <c r="F547" s="186" t="s">
        <v>1826</v>
      </c>
      <c r="H547" s="185" t="s">
        <v>1</v>
      </c>
      <c r="I547" s="187"/>
      <c r="L547" s="184"/>
      <c r="M547" s="188"/>
      <c r="T547" s="189"/>
      <c r="AT547" s="185" t="s">
        <v>176</v>
      </c>
      <c r="AU547" s="185" t="s">
        <v>81</v>
      </c>
      <c r="AV547" s="15" t="s">
        <v>81</v>
      </c>
      <c r="AW547" s="15" t="s">
        <v>30</v>
      </c>
      <c r="AX547" s="15" t="s">
        <v>73</v>
      </c>
      <c r="AY547" s="185" t="s">
        <v>165</v>
      </c>
    </row>
    <row r="548" spans="2:65" s="12" customFormat="1" x14ac:dyDescent="0.2">
      <c r="B548" s="153"/>
      <c r="D548" s="149" t="s">
        <v>176</v>
      </c>
      <c r="E548" s="154" t="s">
        <v>1</v>
      </c>
      <c r="F548" s="155" t="s">
        <v>81</v>
      </c>
      <c r="H548" s="156">
        <v>1</v>
      </c>
      <c r="I548" s="157"/>
      <c r="L548" s="153"/>
      <c r="M548" s="158"/>
      <c r="T548" s="159"/>
      <c r="AT548" s="154" t="s">
        <v>176</v>
      </c>
      <c r="AU548" s="154" t="s">
        <v>81</v>
      </c>
      <c r="AV548" s="12" t="s">
        <v>83</v>
      </c>
      <c r="AW548" s="12" t="s">
        <v>30</v>
      </c>
      <c r="AX548" s="12" t="s">
        <v>81</v>
      </c>
      <c r="AY548" s="154" t="s">
        <v>165</v>
      </c>
    </row>
    <row r="549" spans="2:65" s="1" customFormat="1" ht="16.5" customHeight="1" x14ac:dyDescent="0.2">
      <c r="B549" s="32"/>
      <c r="C549" s="136" t="s">
        <v>1796</v>
      </c>
      <c r="D549" s="136" t="s">
        <v>167</v>
      </c>
      <c r="E549" s="137" t="s">
        <v>1828</v>
      </c>
      <c r="F549" s="138" t="s">
        <v>1829</v>
      </c>
      <c r="G549" s="139" t="s">
        <v>1787</v>
      </c>
      <c r="H549" s="140">
        <v>1</v>
      </c>
      <c r="I549" s="141"/>
      <c r="J549" s="142">
        <f>ROUND(I549*H549,2)</f>
        <v>0</v>
      </c>
      <c r="K549" s="138" t="s">
        <v>1</v>
      </c>
      <c r="L549" s="32"/>
      <c r="M549" s="143" t="s">
        <v>1</v>
      </c>
      <c r="N549" s="144" t="s">
        <v>38</v>
      </c>
      <c r="P549" s="145">
        <f>O549*H549</f>
        <v>0</v>
      </c>
      <c r="Q549" s="145">
        <v>0</v>
      </c>
      <c r="R549" s="145">
        <f>Q549*H549</f>
        <v>0</v>
      </c>
      <c r="S549" s="145">
        <v>0</v>
      </c>
      <c r="T549" s="146">
        <f>S549*H549</f>
        <v>0</v>
      </c>
      <c r="AR549" s="147" t="s">
        <v>1788</v>
      </c>
      <c r="AT549" s="147" t="s">
        <v>167</v>
      </c>
      <c r="AU549" s="147" t="s">
        <v>81</v>
      </c>
      <c r="AY549" s="17" t="s">
        <v>165</v>
      </c>
      <c r="BE549" s="148">
        <f>IF(N549="základní",J549,0)</f>
        <v>0</v>
      </c>
      <c r="BF549" s="148">
        <f>IF(N549="snížená",J549,0)</f>
        <v>0</v>
      </c>
      <c r="BG549" s="148">
        <f>IF(N549="zákl. přenesená",J549,0)</f>
        <v>0</v>
      </c>
      <c r="BH549" s="148">
        <f>IF(N549="sníž. přenesená",J549,0)</f>
        <v>0</v>
      </c>
      <c r="BI549" s="148">
        <f>IF(N549="nulová",J549,0)</f>
        <v>0</v>
      </c>
      <c r="BJ549" s="17" t="s">
        <v>81</v>
      </c>
      <c r="BK549" s="148">
        <f>ROUND(I549*H549,2)</f>
        <v>0</v>
      </c>
      <c r="BL549" s="17" t="s">
        <v>1788</v>
      </c>
      <c r="BM549" s="147" t="s">
        <v>2691</v>
      </c>
    </row>
    <row r="550" spans="2:65" s="1" customFormat="1" x14ac:dyDescent="0.2">
      <c r="B550" s="32"/>
      <c r="D550" s="149" t="s">
        <v>174</v>
      </c>
      <c r="F550" s="150" t="s">
        <v>1829</v>
      </c>
      <c r="I550" s="151"/>
      <c r="L550" s="32"/>
      <c r="M550" s="152"/>
      <c r="T550" s="56"/>
      <c r="AT550" s="17" t="s">
        <v>174</v>
      </c>
      <c r="AU550" s="17" t="s">
        <v>81</v>
      </c>
    </row>
    <row r="551" spans="2:65" s="1" customFormat="1" ht="16.5" customHeight="1" x14ac:dyDescent="0.2">
      <c r="B551" s="32"/>
      <c r="C551" s="136" t="s">
        <v>1801</v>
      </c>
      <c r="D551" s="136" t="s">
        <v>167</v>
      </c>
      <c r="E551" s="137" t="s">
        <v>1832</v>
      </c>
      <c r="F551" s="138" t="s">
        <v>1833</v>
      </c>
      <c r="G551" s="139" t="s">
        <v>1787</v>
      </c>
      <c r="H551" s="140">
        <v>1</v>
      </c>
      <c r="I551" s="141"/>
      <c r="J551" s="142">
        <f>ROUND(I551*H551,2)</f>
        <v>0</v>
      </c>
      <c r="K551" s="138" t="s">
        <v>1</v>
      </c>
      <c r="L551" s="32"/>
      <c r="M551" s="143" t="s">
        <v>1</v>
      </c>
      <c r="N551" s="144" t="s">
        <v>38</v>
      </c>
      <c r="P551" s="145">
        <f>O551*H551</f>
        <v>0</v>
      </c>
      <c r="Q551" s="145">
        <v>0</v>
      </c>
      <c r="R551" s="145">
        <f>Q551*H551</f>
        <v>0</v>
      </c>
      <c r="S551" s="145">
        <v>0</v>
      </c>
      <c r="T551" s="146">
        <f>S551*H551</f>
        <v>0</v>
      </c>
      <c r="AR551" s="147" t="s">
        <v>1788</v>
      </c>
      <c r="AT551" s="147" t="s">
        <v>167</v>
      </c>
      <c r="AU551" s="147" t="s">
        <v>81</v>
      </c>
      <c r="AY551" s="17" t="s">
        <v>165</v>
      </c>
      <c r="BE551" s="148">
        <f>IF(N551="základní",J551,0)</f>
        <v>0</v>
      </c>
      <c r="BF551" s="148">
        <f>IF(N551="snížená",J551,0)</f>
        <v>0</v>
      </c>
      <c r="BG551" s="148">
        <f>IF(N551="zákl. přenesená",J551,0)</f>
        <v>0</v>
      </c>
      <c r="BH551" s="148">
        <f>IF(N551="sníž. přenesená",J551,0)</f>
        <v>0</v>
      </c>
      <c r="BI551" s="148">
        <f>IF(N551="nulová",J551,0)</f>
        <v>0</v>
      </c>
      <c r="BJ551" s="17" t="s">
        <v>81</v>
      </c>
      <c r="BK551" s="148">
        <f>ROUND(I551*H551,2)</f>
        <v>0</v>
      </c>
      <c r="BL551" s="17" t="s">
        <v>1788</v>
      </c>
      <c r="BM551" s="147" t="s">
        <v>2692</v>
      </c>
    </row>
    <row r="552" spans="2:65" s="1" customFormat="1" x14ac:dyDescent="0.2">
      <c r="B552" s="32"/>
      <c r="D552" s="149" t="s">
        <v>174</v>
      </c>
      <c r="F552" s="150" t="s">
        <v>1833</v>
      </c>
      <c r="I552" s="151"/>
      <c r="L552" s="32"/>
      <c r="M552" s="152"/>
      <c r="T552" s="56"/>
      <c r="AT552" s="17" t="s">
        <v>174</v>
      </c>
      <c r="AU552" s="17" t="s">
        <v>81</v>
      </c>
    </row>
    <row r="553" spans="2:65" s="1" customFormat="1" ht="16.5" customHeight="1" x14ac:dyDescent="0.2">
      <c r="B553" s="32"/>
      <c r="C553" s="136" t="s">
        <v>1805</v>
      </c>
      <c r="D553" s="136" t="s">
        <v>167</v>
      </c>
      <c r="E553" s="137" t="s">
        <v>1836</v>
      </c>
      <c r="F553" s="138" t="s">
        <v>1837</v>
      </c>
      <c r="G553" s="139" t="s">
        <v>1787</v>
      </c>
      <c r="H553" s="140">
        <v>1</v>
      </c>
      <c r="I553" s="141"/>
      <c r="J553" s="142">
        <f>ROUND(I553*H553,2)</f>
        <v>0</v>
      </c>
      <c r="K553" s="138" t="s">
        <v>1</v>
      </c>
      <c r="L553" s="32"/>
      <c r="M553" s="143" t="s">
        <v>1</v>
      </c>
      <c r="N553" s="144" t="s">
        <v>38</v>
      </c>
      <c r="P553" s="145">
        <f>O553*H553</f>
        <v>0</v>
      </c>
      <c r="Q553" s="145">
        <v>0</v>
      </c>
      <c r="R553" s="145">
        <f>Q553*H553</f>
        <v>0</v>
      </c>
      <c r="S553" s="145">
        <v>0</v>
      </c>
      <c r="T553" s="146">
        <f>S553*H553</f>
        <v>0</v>
      </c>
      <c r="AR553" s="147" t="s">
        <v>1788</v>
      </c>
      <c r="AT553" s="147" t="s">
        <v>167</v>
      </c>
      <c r="AU553" s="147" t="s">
        <v>81</v>
      </c>
      <c r="AY553" s="17" t="s">
        <v>165</v>
      </c>
      <c r="BE553" s="148">
        <f>IF(N553="základní",J553,0)</f>
        <v>0</v>
      </c>
      <c r="BF553" s="148">
        <f>IF(N553="snížená",J553,0)</f>
        <v>0</v>
      </c>
      <c r="BG553" s="148">
        <f>IF(N553="zákl. přenesená",J553,0)</f>
        <v>0</v>
      </c>
      <c r="BH553" s="148">
        <f>IF(N553="sníž. přenesená",J553,0)</f>
        <v>0</v>
      </c>
      <c r="BI553" s="148">
        <f>IF(N553="nulová",J553,0)</f>
        <v>0</v>
      </c>
      <c r="BJ553" s="17" t="s">
        <v>81</v>
      </c>
      <c r="BK553" s="148">
        <f>ROUND(I553*H553,2)</f>
        <v>0</v>
      </c>
      <c r="BL553" s="17" t="s">
        <v>1788</v>
      </c>
      <c r="BM553" s="147" t="s">
        <v>2693</v>
      </c>
    </row>
    <row r="554" spans="2:65" s="1" customFormat="1" x14ac:dyDescent="0.2">
      <c r="B554" s="32"/>
      <c r="D554" s="149" t="s">
        <v>174</v>
      </c>
      <c r="F554" s="150" t="s">
        <v>1837</v>
      </c>
      <c r="I554" s="151"/>
      <c r="L554" s="32"/>
      <c r="M554" s="152"/>
      <c r="T554" s="56"/>
      <c r="AT554" s="17" t="s">
        <v>174</v>
      </c>
      <c r="AU554" s="17" t="s">
        <v>81</v>
      </c>
    </row>
    <row r="555" spans="2:65" s="1" customFormat="1" ht="16.5" customHeight="1" x14ac:dyDescent="0.2">
      <c r="B555" s="32"/>
      <c r="C555" s="136" t="s">
        <v>1809</v>
      </c>
      <c r="D555" s="136" t="s">
        <v>167</v>
      </c>
      <c r="E555" s="137" t="s">
        <v>1840</v>
      </c>
      <c r="F555" s="138" t="s">
        <v>1841</v>
      </c>
      <c r="G555" s="139" t="s">
        <v>1787</v>
      </c>
      <c r="H555" s="140">
        <v>1</v>
      </c>
      <c r="I555" s="141"/>
      <c r="J555" s="142">
        <f>ROUND(I555*H555,2)</f>
        <v>0</v>
      </c>
      <c r="K555" s="138" t="s">
        <v>1</v>
      </c>
      <c r="L555" s="32"/>
      <c r="M555" s="143" t="s">
        <v>1</v>
      </c>
      <c r="N555" s="144" t="s">
        <v>38</v>
      </c>
      <c r="P555" s="145">
        <f>O555*H555</f>
        <v>0</v>
      </c>
      <c r="Q555" s="145">
        <v>0</v>
      </c>
      <c r="R555" s="145">
        <f>Q555*H555</f>
        <v>0</v>
      </c>
      <c r="S555" s="145">
        <v>0</v>
      </c>
      <c r="T555" s="146">
        <f>S555*H555</f>
        <v>0</v>
      </c>
      <c r="AR555" s="147" t="s">
        <v>1788</v>
      </c>
      <c r="AT555" s="147" t="s">
        <v>167</v>
      </c>
      <c r="AU555" s="147" t="s">
        <v>81</v>
      </c>
      <c r="AY555" s="17" t="s">
        <v>165</v>
      </c>
      <c r="BE555" s="148">
        <f>IF(N555="základní",J555,0)</f>
        <v>0</v>
      </c>
      <c r="BF555" s="148">
        <f>IF(N555="snížená",J555,0)</f>
        <v>0</v>
      </c>
      <c r="BG555" s="148">
        <f>IF(N555="zákl. přenesená",J555,0)</f>
        <v>0</v>
      </c>
      <c r="BH555" s="148">
        <f>IF(N555="sníž. přenesená",J555,0)</f>
        <v>0</v>
      </c>
      <c r="BI555" s="148">
        <f>IF(N555="nulová",J555,0)</f>
        <v>0</v>
      </c>
      <c r="BJ555" s="17" t="s">
        <v>81</v>
      </c>
      <c r="BK555" s="148">
        <f>ROUND(I555*H555,2)</f>
        <v>0</v>
      </c>
      <c r="BL555" s="17" t="s">
        <v>1788</v>
      </c>
      <c r="BM555" s="147" t="s">
        <v>2694</v>
      </c>
    </row>
    <row r="556" spans="2:65" s="1" customFormat="1" x14ac:dyDescent="0.2">
      <c r="B556" s="32"/>
      <c r="D556" s="149" t="s">
        <v>174</v>
      </c>
      <c r="F556" s="150" t="s">
        <v>1841</v>
      </c>
      <c r="I556" s="151"/>
      <c r="L556" s="32"/>
      <c r="M556" s="197"/>
      <c r="N556" s="198"/>
      <c r="O556" s="198"/>
      <c r="P556" s="198"/>
      <c r="Q556" s="198"/>
      <c r="R556" s="198"/>
      <c r="S556" s="198"/>
      <c r="T556" s="199"/>
      <c r="AT556" s="17" t="s">
        <v>174</v>
      </c>
      <c r="AU556" s="17" t="s">
        <v>81</v>
      </c>
    </row>
    <row r="557" spans="2:65" s="1" customFormat="1" ht="6.95" customHeight="1" x14ac:dyDescent="0.2">
      <c r="B557" s="44"/>
      <c r="C557" s="45"/>
      <c r="D557" s="45"/>
      <c r="E557" s="45"/>
      <c r="F557" s="45"/>
      <c r="G557" s="45"/>
      <c r="H557" s="45"/>
      <c r="I557" s="45"/>
      <c r="J557" s="45"/>
      <c r="K557" s="45"/>
      <c r="L557" s="32"/>
    </row>
  </sheetData>
  <sheetProtection algorithmName="SHA-512" hashValue="sAAj58nGo7q2sUTfrwkOSaatX+vofio0YZD+HtiYdtXIqojQNit1L9gjXRjlo5GTydLGUCrV3rC01k5B2T5v7g==" saltValue="bAy6m7jErL2z6mRjjExNjCNMOZ0X0lg3sQXCtsd41MYUrCAZ0ctDgbpX33XPcx0cXT1FzDzD7z2kMGZ4cDfeBA==" spinCount="100000" sheet="1" objects="1" scenarios="1" formatColumns="0" formatRows="0" autoFilter="0"/>
  <autoFilter ref="C127:K556" xr:uid="{00000000-0009-0000-0000-00000A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33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113</v>
      </c>
      <c r="AZ2" s="200" t="s">
        <v>2071</v>
      </c>
      <c r="BA2" s="200" t="s">
        <v>2695</v>
      </c>
      <c r="BB2" s="200" t="s">
        <v>170</v>
      </c>
      <c r="BC2" s="200" t="s">
        <v>2696</v>
      </c>
      <c r="BD2" s="200" t="s">
        <v>83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  <c r="AZ3" s="200" t="s">
        <v>2697</v>
      </c>
      <c r="BA3" s="200" t="s">
        <v>2698</v>
      </c>
      <c r="BB3" s="200" t="s">
        <v>170</v>
      </c>
      <c r="BC3" s="200" t="s">
        <v>2699</v>
      </c>
      <c r="BD3" s="200" t="s">
        <v>83</v>
      </c>
    </row>
    <row r="4" spans="2:5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  <c r="AZ4" s="200" t="s">
        <v>2700</v>
      </c>
      <c r="BA4" s="200" t="s">
        <v>2701</v>
      </c>
      <c r="BB4" s="200" t="s">
        <v>170</v>
      </c>
      <c r="BC4" s="200" t="s">
        <v>2702</v>
      </c>
      <c r="BD4" s="200" t="s">
        <v>83</v>
      </c>
    </row>
    <row r="5" spans="2:56" ht="6.95" customHeight="1" x14ac:dyDescent="0.2">
      <c r="B5" s="20"/>
      <c r="L5" s="20"/>
      <c r="AZ5" s="200" t="s">
        <v>2703</v>
      </c>
      <c r="BA5" s="200" t="s">
        <v>2704</v>
      </c>
      <c r="BB5" s="200" t="s">
        <v>170</v>
      </c>
      <c r="BC5" s="200" t="s">
        <v>2705</v>
      </c>
      <c r="BD5" s="200" t="s">
        <v>83</v>
      </c>
    </row>
    <row r="6" spans="2:56" ht="12" customHeight="1" x14ac:dyDescent="0.2">
      <c r="B6" s="20"/>
      <c r="D6" s="27" t="s">
        <v>16</v>
      </c>
      <c r="L6" s="20"/>
      <c r="AZ6" s="200" t="s">
        <v>2706</v>
      </c>
      <c r="BA6" s="200" t="s">
        <v>2707</v>
      </c>
      <c r="BB6" s="200" t="s">
        <v>1</v>
      </c>
      <c r="BC6" s="200" t="s">
        <v>2708</v>
      </c>
      <c r="BD6" s="200" t="s">
        <v>83</v>
      </c>
    </row>
    <row r="7" spans="2:5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56" s="1" customFormat="1" ht="12" customHeight="1" x14ac:dyDescent="0.2">
      <c r="B8" s="32"/>
      <c r="D8" s="27" t="s">
        <v>138</v>
      </c>
      <c r="L8" s="32"/>
    </row>
    <row r="9" spans="2:56" s="1" customFormat="1" ht="16.5" customHeight="1" x14ac:dyDescent="0.2">
      <c r="B9" s="32"/>
      <c r="E9" s="251" t="s">
        <v>2709</v>
      </c>
      <c r="F9" s="253"/>
      <c r="G9" s="253"/>
      <c r="H9" s="253"/>
      <c r="L9" s="32"/>
    </row>
    <row r="10" spans="2:56" s="1" customFormat="1" x14ac:dyDescent="0.2">
      <c r="B10" s="32"/>
      <c r="L10" s="32"/>
    </row>
    <row r="11" spans="2:5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56" s="1" customFormat="1" ht="10.9" customHeight="1" x14ac:dyDescent="0.2">
      <c r="B13" s="32"/>
      <c r="L13" s="32"/>
    </row>
    <row r="14" spans="2:5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1242</v>
      </c>
      <c r="L20" s="32"/>
    </row>
    <row r="21" spans="2:12" s="1" customFormat="1" ht="18" customHeight="1" x14ac:dyDescent="0.2">
      <c r="B21" s="32"/>
      <c r="E21" s="25" t="s">
        <v>1243</v>
      </c>
      <c r="I21" s="27" t="s">
        <v>26</v>
      </c>
      <c r="J21" s="25" t="s">
        <v>1244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ROUND(J126,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ROUND((SUM(BE126:BE332)),  2)</f>
        <v>0</v>
      </c>
      <c r="I33" s="96">
        <v>0.21</v>
      </c>
      <c r="J33" s="86">
        <f>ROUND(((SUM(BE126:BE332))*I33),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ROUND((SUM(BF126:BF332)),  2)</f>
        <v>0</v>
      </c>
      <c r="I34" s="96">
        <v>0.12</v>
      </c>
      <c r="J34" s="86">
        <f>ROUND(((SUM(BF126:BF332))*I34),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ROUND((SUM(BG126:BG332)),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ROUND((SUM(BH126:BH332)),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ROUND((SUM(BI126:BI332)),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01-21-01 - Železniční propustek v evid. km 13,547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Prodin a.s.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J126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J127</f>
        <v>0</v>
      </c>
      <c r="L97" s="108"/>
    </row>
    <row r="98" spans="2:12" s="9" customFormat="1" ht="19.899999999999999" customHeight="1" x14ac:dyDescent="0.2">
      <c r="B98" s="112"/>
      <c r="D98" s="113" t="s">
        <v>146</v>
      </c>
      <c r="E98" s="114"/>
      <c r="F98" s="114"/>
      <c r="G98" s="114"/>
      <c r="H98" s="114"/>
      <c r="I98" s="114"/>
      <c r="J98" s="115">
        <f>J128</f>
        <v>0</v>
      </c>
      <c r="L98" s="112"/>
    </row>
    <row r="99" spans="2:12" s="9" customFormat="1" ht="19.899999999999999" customHeight="1" x14ac:dyDescent="0.2">
      <c r="B99" s="112"/>
      <c r="D99" s="113" t="s">
        <v>1245</v>
      </c>
      <c r="E99" s="114"/>
      <c r="F99" s="114"/>
      <c r="G99" s="114"/>
      <c r="H99" s="114"/>
      <c r="I99" s="114"/>
      <c r="J99" s="115">
        <f>J197</f>
        <v>0</v>
      </c>
      <c r="L99" s="112"/>
    </row>
    <row r="100" spans="2:12" s="9" customFormat="1" ht="19.899999999999999" customHeight="1" x14ac:dyDescent="0.2">
      <c r="B100" s="112"/>
      <c r="D100" s="113" t="s">
        <v>1246</v>
      </c>
      <c r="E100" s="114"/>
      <c r="F100" s="114"/>
      <c r="G100" s="114"/>
      <c r="H100" s="114"/>
      <c r="I100" s="114"/>
      <c r="J100" s="115">
        <f>J234</f>
        <v>0</v>
      </c>
      <c r="L100" s="112"/>
    </row>
    <row r="101" spans="2:12" s="9" customFormat="1" ht="19.899999999999999" customHeight="1" x14ac:dyDescent="0.2">
      <c r="B101" s="112"/>
      <c r="D101" s="113" t="s">
        <v>1247</v>
      </c>
      <c r="E101" s="114"/>
      <c r="F101" s="114"/>
      <c r="G101" s="114"/>
      <c r="H101" s="114"/>
      <c r="I101" s="114"/>
      <c r="J101" s="115">
        <f>J240</f>
        <v>0</v>
      </c>
      <c r="L101" s="112"/>
    </row>
    <row r="102" spans="2:12" s="9" customFormat="1" ht="19.899999999999999" customHeight="1" x14ac:dyDescent="0.2">
      <c r="B102" s="112"/>
      <c r="D102" s="113" t="s">
        <v>148</v>
      </c>
      <c r="E102" s="114"/>
      <c r="F102" s="114"/>
      <c r="G102" s="114"/>
      <c r="H102" s="114"/>
      <c r="I102" s="114"/>
      <c r="J102" s="115">
        <f>J250</f>
        <v>0</v>
      </c>
      <c r="L102" s="112"/>
    </row>
    <row r="103" spans="2:12" s="9" customFormat="1" ht="19.899999999999999" customHeight="1" x14ac:dyDescent="0.2">
      <c r="B103" s="112"/>
      <c r="D103" s="113" t="s">
        <v>1249</v>
      </c>
      <c r="E103" s="114"/>
      <c r="F103" s="114"/>
      <c r="G103" s="114"/>
      <c r="H103" s="114"/>
      <c r="I103" s="114"/>
      <c r="J103" s="115">
        <f>J279</f>
        <v>0</v>
      </c>
      <c r="L103" s="112"/>
    </row>
    <row r="104" spans="2:12" s="8" customFormat="1" ht="24.95" customHeight="1" x14ac:dyDescent="0.2">
      <c r="B104" s="108"/>
      <c r="D104" s="109" t="s">
        <v>1250</v>
      </c>
      <c r="E104" s="110"/>
      <c r="F104" s="110"/>
      <c r="G104" s="110"/>
      <c r="H104" s="110"/>
      <c r="I104" s="110"/>
      <c r="J104" s="111">
        <f>J282</f>
        <v>0</v>
      </c>
      <c r="L104" s="108"/>
    </row>
    <row r="105" spans="2:12" s="9" customFormat="1" ht="19.899999999999999" customHeight="1" x14ac:dyDescent="0.2">
      <c r="B105" s="112"/>
      <c r="D105" s="113" t="s">
        <v>1251</v>
      </c>
      <c r="E105" s="114"/>
      <c r="F105" s="114"/>
      <c r="G105" s="114"/>
      <c r="H105" s="114"/>
      <c r="I105" s="114"/>
      <c r="J105" s="115">
        <f>J283</f>
        <v>0</v>
      </c>
      <c r="L105" s="112"/>
    </row>
    <row r="106" spans="2:12" s="8" customFormat="1" ht="24.95" customHeight="1" x14ac:dyDescent="0.2">
      <c r="B106" s="108"/>
      <c r="D106" s="109" t="s">
        <v>590</v>
      </c>
      <c r="E106" s="110"/>
      <c r="F106" s="110"/>
      <c r="G106" s="110"/>
      <c r="H106" s="110"/>
      <c r="I106" s="110"/>
      <c r="J106" s="111">
        <f>J302</f>
        <v>0</v>
      </c>
      <c r="L106" s="108"/>
    </row>
    <row r="107" spans="2:12" s="1" customFormat="1" ht="21.75" customHeight="1" x14ac:dyDescent="0.2">
      <c r="B107" s="32"/>
      <c r="L107" s="32"/>
    </row>
    <row r="108" spans="2:12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 x14ac:dyDescent="0.2">
      <c r="B113" s="32"/>
      <c r="C113" s="21" t="s">
        <v>150</v>
      </c>
      <c r="L113" s="32"/>
    </row>
    <row r="114" spans="2:63" s="1" customFormat="1" ht="6.95" customHeight="1" x14ac:dyDescent="0.2">
      <c r="B114" s="32"/>
      <c r="L114" s="32"/>
    </row>
    <row r="115" spans="2:63" s="1" customFormat="1" ht="12" customHeight="1" x14ac:dyDescent="0.2">
      <c r="B115" s="32"/>
      <c r="C115" s="27" t="s">
        <v>16</v>
      </c>
      <c r="L115" s="32"/>
    </row>
    <row r="116" spans="2:63" s="1" customFormat="1" ht="26.25" customHeight="1" x14ac:dyDescent="0.2">
      <c r="B116" s="32"/>
      <c r="E116" s="254" t="str">
        <f>E7</f>
        <v>Prostá rekonstrukce trati v úseku Chrastava - Hrádek nad Nisou (ÚOŽI)_24.02.2025_v.8</v>
      </c>
      <c r="F116" s="255"/>
      <c r="G116" s="255"/>
      <c r="H116" s="255"/>
      <c r="L116" s="32"/>
    </row>
    <row r="117" spans="2:63" s="1" customFormat="1" ht="12" customHeight="1" x14ac:dyDescent="0.2">
      <c r="B117" s="32"/>
      <c r="C117" s="27" t="s">
        <v>138</v>
      </c>
      <c r="L117" s="32"/>
    </row>
    <row r="118" spans="2:63" s="1" customFormat="1" ht="16.5" customHeight="1" x14ac:dyDescent="0.2">
      <c r="B118" s="32"/>
      <c r="E118" s="251" t="str">
        <f>E9</f>
        <v>SO 01-21-01 - Železniční propustek v evid. km 13,547</v>
      </c>
      <c r="F118" s="253"/>
      <c r="G118" s="253"/>
      <c r="H118" s="253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F12</f>
        <v xml:space="preserve"> </v>
      </c>
      <c r="I120" s="27" t="s">
        <v>22</v>
      </c>
      <c r="J120" s="52" t="str">
        <f>IF(J12="","",J12)</f>
        <v>24. 1. 2025</v>
      </c>
      <c r="L120" s="32"/>
    </row>
    <row r="121" spans="2:63" s="1" customFormat="1" ht="6.95" customHeight="1" x14ac:dyDescent="0.2">
      <c r="B121" s="32"/>
      <c r="L121" s="32"/>
    </row>
    <row r="122" spans="2:63" s="1" customFormat="1" ht="15.2" customHeight="1" x14ac:dyDescent="0.2">
      <c r="B122" s="32"/>
      <c r="C122" s="27" t="s">
        <v>24</v>
      </c>
      <c r="F122" s="25" t="str">
        <f>E15</f>
        <v xml:space="preserve"> </v>
      </c>
      <c r="I122" s="27" t="s">
        <v>29</v>
      </c>
      <c r="J122" s="30" t="str">
        <f>E21</f>
        <v>Prodin a.s.</v>
      </c>
      <c r="L122" s="32"/>
    </row>
    <row r="123" spans="2:63" s="1" customFormat="1" ht="15.2" customHeight="1" x14ac:dyDescent="0.2">
      <c r="B123" s="32"/>
      <c r="C123" s="27" t="s">
        <v>27</v>
      </c>
      <c r="F123" s="25" t="str">
        <f>IF(E18="","",E18)</f>
        <v>Vyplň údaj</v>
      </c>
      <c r="I123" s="27" t="s">
        <v>31</v>
      </c>
      <c r="J123" s="30" t="str">
        <f>E24</f>
        <v xml:space="preserve"> 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6"/>
      <c r="C125" s="117" t="s">
        <v>151</v>
      </c>
      <c r="D125" s="118" t="s">
        <v>58</v>
      </c>
      <c r="E125" s="118" t="s">
        <v>54</v>
      </c>
      <c r="F125" s="118" t="s">
        <v>55</v>
      </c>
      <c r="G125" s="118" t="s">
        <v>152</v>
      </c>
      <c r="H125" s="118" t="s">
        <v>153</v>
      </c>
      <c r="I125" s="118" t="s">
        <v>154</v>
      </c>
      <c r="J125" s="118" t="s">
        <v>142</v>
      </c>
      <c r="K125" s="119" t="s">
        <v>155</v>
      </c>
      <c r="L125" s="116"/>
      <c r="M125" s="59" t="s">
        <v>1</v>
      </c>
      <c r="N125" s="60" t="s">
        <v>37</v>
      </c>
      <c r="O125" s="60" t="s">
        <v>156</v>
      </c>
      <c r="P125" s="60" t="s">
        <v>157</v>
      </c>
      <c r="Q125" s="60" t="s">
        <v>158</v>
      </c>
      <c r="R125" s="60" t="s">
        <v>159</v>
      </c>
      <c r="S125" s="60" t="s">
        <v>160</v>
      </c>
      <c r="T125" s="61" t="s">
        <v>161</v>
      </c>
    </row>
    <row r="126" spans="2:63" s="1" customFormat="1" ht="22.9" customHeight="1" x14ac:dyDescent="0.25">
      <c r="B126" s="32"/>
      <c r="C126" s="64" t="s">
        <v>162</v>
      </c>
      <c r="J126" s="120">
        <f>BK126</f>
        <v>0</v>
      </c>
      <c r="L126" s="32"/>
      <c r="M126" s="62"/>
      <c r="N126" s="53"/>
      <c r="O126" s="53"/>
      <c r="P126" s="121">
        <f>P127+P282+P302</f>
        <v>0</v>
      </c>
      <c r="Q126" s="53"/>
      <c r="R126" s="121">
        <f>R127+R282+R302</f>
        <v>366.60783574999999</v>
      </c>
      <c r="S126" s="53"/>
      <c r="T126" s="122">
        <f>T127+T282+T302</f>
        <v>39.105350000000001</v>
      </c>
      <c r="AT126" s="17" t="s">
        <v>72</v>
      </c>
      <c r="AU126" s="17" t="s">
        <v>144</v>
      </c>
      <c r="BK126" s="123">
        <f>BK127+BK282+BK302</f>
        <v>0</v>
      </c>
    </row>
    <row r="127" spans="2:63" s="11" customFormat="1" ht="25.9" customHeight="1" x14ac:dyDescent="0.2">
      <c r="B127" s="124"/>
      <c r="D127" s="125" t="s">
        <v>72</v>
      </c>
      <c r="E127" s="126" t="s">
        <v>163</v>
      </c>
      <c r="F127" s="126" t="s">
        <v>164</v>
      </c>
      <c r="I127" s="127"/>
      <c r="J127" s="128">
        <f>BK127</f>
        <v>0</v>
      </c>
      <c r="L127" s="124"/>
      <c r="M127" s="129"/>
      <c r="P127" s="130">
        <f>P128+P197+P234+P240+P250+P279</f>
        <v>0</v>
      </c>
      <c r="R127" s="130">
        <f>R128+R197+R234+R240+R250+R279</f>
        <v>366.57183574999999</v>
      </c>
      <c r="T127" s="131">
        <f>T128+T197+T234+T240+T250+T279</f>
        <v>39.105350000000001</v>
      </c>
      <c r="AR127" s="125" t="s">
        <v>81</v>
      </c>
      <c r="AT127" s="132" t="s">
        <v>72</v>
      </c>
      <c r="AU127" s="132" t="s">
        <v>73</v>
      </c>
      <c r="AY127" s="125" t="s">
        <v>165</v>
      </c>
      <c r="BK127" s="133">
        <f>BK128+BK197+BK234+BK240+BK250+BK279</f>
        <v>0</v>
      </c>
    </row>
    <row r="128" spans="2:63" s="11" customFormat="1" ht="22.9" customHeight="1" x14ac:dyDescent="0.2">
      <c r="B128" s="124"/>
      <c r="D128" s="125" t="s">
        <v>72</v>
      </c>
      <c r="E128" s="134" t="s">
        <v>81</v>
      </c>
      <c r="F128" s="134" t="s">
        <v>166</v>
      </c>
      <c r="I128" s="127"/>
      <c r="J128" s="135">
        <f>BK128</f>
        <v>0</v>
      </c>
      <c r="L128" s="124"/>
      <c r="M128" s="129"/>
      <c r="P128" s="130">
        <f>SUM(P129:P196)</f>
        <v>0</v>
      </c>
      <c r="R128" s="130">
        <f>SUM(R129:R196)</f>
        <v>132.99721074999999</v>
      </c>
      <c r="T128" s="131">
        <f>SUM(T129:T196)</f>
        <v>2.1095999999999999</v>
      </c>
      <c r="AR128" s="125" t="s">
        <v>81</v>
      </c>
      <c r="AT128" s="132" t="s">
        <v>72</v>
      </c>
      <c r="AU128" s="132" t="s">
        <v>81</v>
      </c>
      <c r="AY128" s="125" t="s">
        <v>165</v>
      </c>
      <c r="BK128" s="133">
        <f>SUM(BK129:BK196)</f>
        <v>0</v>
      </c>
    </row>
    <row r="129" spans="2:65" s="1" customFormat="1" ht="16.5" customHeight="1" x14ac:dyDescent="0.2">
      <c r="B129" s="32"/>
      <c r="C129" s="136" t="s">
        <v>81</v>
      </c>
      <c r="D129" s="136" t="s">
        <v>167</v>
      </c>
      <c r="E129" s="137" t="s">
        <v>1252</v>
      </c>
      <c r="F129" s="138" t="s">
        <v>1253</v>
      </c>
      <c r="G129" s="139" t="s">
        <v>192</v>
      </c>
      <c r="H129" s="140">
        <v>40</v>
      </c>
      <c r="I129" s="141"/>
      <c r="J129" s="142">
        <f>ROUND(I129*H129,2)</f>
        <v>0</v>
      </c>
      <c r="K129" s="138" t="s">
        <v>1254</v>
      </c>
      <c r="L129" s="32"/>
      <c r="M129" s="143" t="s">
        <v>1</v>
      </c>
      <c r="N129" s="144" t="s">
        <v>38</v>
      </c>
      <c r="P129" s="145">
        <f>O129*H129</f>
        <v>0</v>
      </c>
      <c r="Q129" s="145">
        <v>3.0000000000000001E-5</v>
      </c>
      <c r="R129" s="145">
        <f>Q129*H129</f>
        <v>1.2000000000000001E-3</v>
      </c>
      <c r="S129" s="145">
        <v>0</v>
      </c>
      <c r="T129" s="146">
        <f>S129*H129</f>
        <v>0</v>
      </c>
      <c r="AR129" s="147" t="s">
        <v>172</v>
      </c>
      <c r="AT129" s="147" t="s">
        <v>167</v>
      </c>
      <c r="AU129" s="147" t="s">
        <v>83</v>
      </c>
      <c r="AY129" s="17" t="s">
        <v>165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81</v>
      </c>
      <c r="BK129" s="148">
        <f>ROUND(I129*H129,2)</f>
        <v>0</v>
      </c>
      <c r="BL129" s="17" t="s">
        <v>172</v>
      </c>
      <c r="BM129" s="147" t="s">
        <v>2710</v>
      </c>
    </row>
    <row r="130" spans="2:65" s="1" customFormat="1" ht="19.5" x14ac:dyDescent="0.2">
      <c r="B130" s="32"/>
      <c r="D130" s="149" t="s">
        <v>174</v>
      </c>
      <c r="F130" s="150" t="s">
        <v>1256</v>
      </c>
      <c r="I130" s="151"/>
      <c r="L130" s="32"/>
      <c r="M130" s="152"/>
      <c r="T130" s="56"/>
      <c r="AT130" s="17" t="s">
        <v>174</v>
      </c>
      <c r="AU130" s="17" t="s">
        <v>83</v>
      </c>
    </row>
    <row r="131" spans="2:65" s="12" customFormat="1" x14ac:dyDescent="0.2">
      <c r="B131" s="153"/>
      <c r="D131" s="149" t="s">
        <v>176</v>
      </c>
      <c r="E131" s="154" t="s">
        <v>1</v>
      </c>
      <c r="F131" s="155" t="s">
        <v>424</v>
      </c>
      <c r="H131" s="156">
        <v>40</v>
      </c>
      <c r="I131" s="157"/>
      <c r="L131" s="153"/>
      <c r="M131" s="158"/>
      <c r="T131" s="159"/>
      <c r="AT131" s="154" t="s">
        <v>176</v>
      </c>
      <c r="AU131" s="154" t="s">
        <v>83</v>
      </c>
      <c r="AV131" s="12" t="s">
        <v>83</v>
      </c>
      <c r="AW131" s="12" t="s">
        <v>30</v>
      </c>
      <c r="AX131" s="12" t="s">
        <v>81</v>
      </c>
      <c r="AY131" s="154" t="s">
        <v>165</v>
      </c>
    </row>
    <row r="132" spans="2:65" s="1" customFormat="1" ht="24.2" customHeight="1" x14ac:dyDescent="0.2">
      <c r="B132" s="32"/>
      <c r="C132" s="136" t="s">
        <v>83</v>
      </c>
      <c r="D132" s="136" t="s">
        <v>167</v>
      </c>
      <c r="E132" s="137" t="s">
        <v>2090</v>
      </c>
      <c r="F132" s="138" t="s">
        <v>2091</v>
      </c>
      <c r="G132" s="139" t="s">
        <v>192</v>
      </c>
      <c r="H132" s="140">
        <v>3.6</v>
      </c>
      <c r="I132" s="141"/>
      <c r="J132" s="142">
        <f>ROUND(I132*H132,2)</f>
        <v>0</v>
      </c>
      <c r="K132" s="138" t="s">
        <v>1254</v>
      </c>
      <c r="L132" s="32"/>
      <c r="M132" s="143" t="s">
        <v>1</v>
      </c>
      <c r="N132" s="144" t="s">
        <v>38</v>
      </c>
      <c r="P132" s="145">
        <f>O132*H132</f>
        <v>0</v>
      </c>
      <c r="Q132" s="145">
        <v>0</v>
      </c>
      <c r="R132" s="145">
        <f>Q132*H132</f>
        <v>0</v>
      </c>
      <c r="S132" s="145">
        <v>0.58599999999999997</v>
      </c>
      <c r="T132" s="146">
        <f>S132*H132</f>
        <v>2.1095999999999999</v>
      </c>
      <c r="AR132" s="147" t="s">
        <v>172</v>
      </c>
      <c r="AT132" s="147" t="s">
        <v>167</v>
      </c>
      <c r="AU132" s="147" t="s">
        <v>83</v>
      </c>
      <c r="AY132" s="17" t="s">
        <v>165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81</v>
      </c>
      <c r="BK132" s="148">
        <f>ROUND(I132*H132,2)</f>
        <v>0</v>
      </c>
      <c r="BL132" s="17" t="s">
        <v>172</v>
      </c>
      <c r="BM132" s="147" t="s">
        <v>2711</v>
      </c>
    </row>
    <row r="133" spans="2:65" s="1" customFormat="1" ht="39" x14ac:dyDescent="0.2">
      <c r="B133" s="32"/>
      <c r="D133" s="149" t="s">
        <v>174</v>
      </c>
      <c r="F133" s="150" t="s">
        <v>2093</v>
      </c>
      <c r="I133" s="151"/>
      <c r="L133" s="32"/>
      <c r="M133" s="152"/>
      <c r="T133" s="56"/>
      <c r="AT133" s="17" t="s">
        <v>174</v>
      </c>
      <c r="AU133" s="17" t="s">
        <v>83</v>
      </c>
    </row>
    <row r="134" spans="2:65" s="12" customFormat="1" x14ac:dyDescent="0.2">
      <c r="B134" s="153"/>
      <c r="D134" s="149" t="s">
        <v>176</v>
      </c>
      <c r="E134" s="154" t="s">
        <v>1</v>
      </c>
      <c r="F134" s="155" t="s">
        <v>2712</v>
      </c>
      <c r="H134" s="156">
        <v>3.6</v>
      </c>
      <c r="I134" s="157"/>
      <c r="L134" s="153"/>
      <c r="M134" s="158"/>
      <c r="T134" s="159"/>
      <c r="AT134" s="154" t="s">
        <v>176</v>
      </c>
      <c r="AU134" s="154" t="s">
        <v>83</v>
      </c>
      <c r="AV134" s="12" t="s">
        <v>83</v>
      </c>
      <c r="AW134" s="12" t="s">
        <v>30</v>
      </c>
      <c r="AX134" s="12" t="s">
        <v>81</v>
      </c>
      <c r="AY134" s="154" t="s">
        <v>165</v>
      </c>
    </row>
    <row r="135" spans="2:65" s="1" customFormat="1" ht="16.5" customHeight="1" x14ac:dyDescent="0.2">
      <c r="B135" s="32"/>
      <c r="C135" s="136" t="s">
        <v>183</v>
      </c>
      <c r="D135" s="136" t="s">
        <v>167</v>
      </c>
      <c r="E135" s="137" t="s">
        <v>2095</v>
      </c>
      <c r="F135" s="138" t="s">
        <v>2096</v>
      </c>
      <c r="G135" s="139" t="s">
        <v>303</v>
      </c>
      <c r="H135" s="140">
        <v>17</v>
      </c>
      <c r="I135" s="141"/>
      <c r="J135" s="142">
        <f>ROUND(I135*H135,2)</f>
        <v>0</v>
      </c>
      <c r="K135" s="138" t="s">
        <v>1254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2.1930000000000002E-2</v>
      </c>
      <c r="R135" s="145">
        <f>Q135*H135</f>
        <v>0.37281000000000003</v>
      </c>
      <c r="S135" s="145">
        <v>0</v>
      </c>
      <c r="T135" s="146">
        <f>S135*H135</f>
        <v>0</v>
      </c>
      <c r="AR135" s="147" t="s">
        <v>172</v>
      </c>
      <c r="AT135" s="147" t="s">
        <v>167</v>
      </c>
      <c r="AU135" s="147" t="s">
        <v>83</v>
      </c>
      <c r="AY135" s="17" t="s">
        <v>165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172</v>
      </c>
      <c r="BM135" s="147" t="s">
        <v>2713</v>
      </c>
    </row>
    <row r="136" spans="2:65" s="1" customFormat="1" x14ac:dyDescent="0.2">
      <c r="B136" s="32"/>
      <c r="D136" s="149" t="s">
        <v>174</v>
      </c>
      <c r="F136" s="150" t="s">
        <v>2098</v>
      </c>
      <c r="I136" s="151"/>
      <c r="L136" s="32"/>
      <c r="M136" s="152"/>
      <c r="T136" s="56"/>
      <c r="AT136" s="17" t="s">
        <v>174</v>
      </c>
      <c r="AU136" s="17" t="s">
        <v>83</v>
      </c>
    </row>
    <row r="137" spans="2:65" s="12" customFormat="1" x14ac:dyDescent="0.2">
      <c r="B137" s="153"/>
      <c r="D137" s="149" t="s">
        <v>176</v>
      </c>
      <c r="E137" s="154" t="s">
        <v>1</v>
      </c>
      <c r="F137" s="155" t="s">
        <v>2714</v>
      </c>
      <c r="H137" s="156">
        <v>17</v>
      </c>
      <c r="I137" s="157"/>
      <c r="L137" s="153"/>
      <c r="M137" s="158"/>
      <c r="T137" s="159"/>
      <c r="AT137" s="154" t="s">
        <v>176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165</v>
      </c>
    </row>
    <row r="138" spans="2:65" s="1" customFormat="1" ht="24.2" customHeight="1" x14ac:dyDescent="0.2">
      <c r="B138" s="32"/>
      <c r="C138" s="136" t="s">
        <v>172</v>
      </c>
      <c r="D138" s="136" t="s">
        <v>167</v>
      </c>
      <c r="E138" s="137" t="s">
        <v>2104</v>
      </c>
      <c r="F138" s="138" t="s">
        <v>2105</v>
      </c>
      <c r="G138" s="139" t="s">
        <v>2106</v>
      </c>
      <c r="H138" s="140">
        <v>336</v>
      </c>
      <c r="I138" s="141"/>
      <c r="J138" s="142">
        <f>ROUND(I138*H138,2)</f>
        <v>0</v>
      </c>
      <c r="K138" s="138" t="s">
        <v>1254</v>
      </c>
      <c r="L138" s="32"/>
      <c r="M138" s="143" t="s">
        <v>1</v>
      </c>
      <c r="N138" s="144" t="s">
        <v>38</v>
      </c>
      <c r="P138" s="145">
        <f>O138*H138</f>
        <v>0</v>
      </c>
      <c r="Q138" s="145">
        <v>4.0000000000000003E-5</v>
      </c>
      <c r="R138" s="145">
        <f>Q138*H138</f>
        <v>1.3440000000000001E-2</v>
      </c>
      <c r="S138" s="145">
        <v>0</v>
      </c>
      <c r="T138" s="146">
        <f>S138*H138</f>
        <v>0</v>
      </c>
      <c r="AR138" s="147" t="s">
        <v>172</v>
      </c>
      <c r="AT138" s="147" t="s">
        <v>167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2715</v>
      </c>
    </row>
    <row r="139" spans="2:65" s="1" customFormat="1" ht="19.5" x14ac:dyDescent="0.2">
      <c r="B139" s="32"/>
      <c r="D139" s="149" t="s">
        <v>174</v>
      </c>
      <c r="F139" s="150" t="s">
        <v>2108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2" customFormat="1" x14ac:dyDescent="0.2">
      <c r="B140" s="153"/>
      <c r="D140" s="149" t="s">
        <v>176</v>
      </c>
      <c r="E140" s="154" t="s">
        <v>1</v>
      </c>
      <c r="F140" s="155" t="s">
        <v>2716</v>
      </c>
      <c r="H140" s="156">
        <v>336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81</v>
      </c>
      <c r="AY140" s="154" t="s">
        <v>165</v>
      </c>
    </row>
    <row r="141" spans="2:65" s="1" customFormat="1" ht="16.5" customHeight="1" x14ac:dyDescent="0.2">
      <c r="B141" s="32"/>
      <c r="C141" s="136" t="s">
        <v>196</v>
      </c>
      <c r="D141" s="136" t="s">
        <v>167</v>
      </c>
      <c r="E141" s="137" t="s">
        <v>2717</v>
      </c>
      <c r="F141" s="138" t="s">
        <v>2718</v>
      </c>
      <c r="G141" s="139" t="s">
        <v>192</v>
      </c>
      <c r="H141" s="140">
        <v>116.188</v>
      </c>
      <c r="I141" s="141"/>
      <c r="J141" s="142">
        <f>ROUND(I141*H141,2)</f>
        <v>0</v>
      </c>
      <c r="K141" s="138" t="s">
        <v>1254</v>
      </c>
      <c r="L141" s="32"/>
      <c r="M141" s="143" t="s">
        <v>1</v>
      </c>
      <c r="N141" s="144" t="s">
        <v>38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172</v>
      </c>
      <c r="AT141" s="147" t="s">
        <v>167</v>
      </c>
      <c r="AU141" s="147" t="s">
        <v>83</v>
      </c>
      <c r="AY141" s="17" t="s">
        <v>165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81</v>
      </c>
      <c r="BK141" s="148">
        <f>ROUND(I141*H141,2)</f>
        <v>0</v>
      </c>
      <c r="BL141" s="17" t="s">
        <v>172</v>
      </c>
      <c r="BM141" s="147" t="s">
        <v>2719</v>
      </c>
    </row>
    <row r="142" spans="2:65" s="1" customFormat="1" x14ac:dyDescent="0.2">
      <c r="B142" s="32"/>
      <c r="D142" s="149" t="s">
        <v>174</v>
      </c>
      <c r="F142" s="150" t="s">
        <v>2720</v>
      </c>
      <c r="I142" s="151"/>
      <c r="L142" s="32"/>
      <c r="M142" s="152"/>
      <c r="T142" s="56"/>
      <c r="AT142" s="17" t="s">
        <v>174</v>
      </c>
      <c r="AU142" s="17" t="s">
        <v>83</v>
      </c>
    </row>
    <row r="143" spans="2:65" s="12" customFormat="1" x14ac:dyDescent="0.2">
      <c r="B143" s="153"/>
      <c r="D143" s="149" t="s">
        <v>176</v>
      </c>
      <c r="E143" s="154" t="s">
        <v>1</v>
      </c>
      <c r="F143" s="155" t="s">
        <v>2721</v>
      </c>
      <c r="H143" s="156">
        <v>56.25</v>
      </c>
      <c r="I143" s="157"/>
      <c r="L143" s="153"/>
      <c r="M143" s="158"/>
      <c r="T143" s="159"/>
      <c r="AT143" s="154" t="s">
        <v>176</v>
      </c>
      <c r="AU143" s="154" t="s">
        <v>83</v>
      </c>
      <c r="AV143" s="12" t="s">
        <v>83</v>
      </c>
      <c r="AW143" s="12" t="s">
        <v>30</v>
      </c>
      <c r="AX143" s="12" t="s">
        <v>73</v>
      </c>
      <c r="AY143" s="154" t="s">
        <v>165</v>
      </c>
    </row>
    <row r="144" spans="2:65" s="12" customFormat="1" x14ac:dyDescent="0.2">
      <c r="B144" s="153"/>
      <c r="D144" s="149" t="s">
        <v>176</v>
      </c>
      <c r="E144" s="154" t="s">
        <v>1</v>
      </c>
      <c r="F144" s="155" t="s">
        <v>2722</v>
      </c>
      <c r="H144" s="156">
        <v>59.938000000000002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3" customFormat="1" x14ac:dyDescent="0.2">
      <c r="B145" s="160"/>
      <c r="D145" s="149" t="s">
        <v>176</v>
      </c>
      <c r="E145" s="161" t="s">
        <v>2723</v>
      </c>
      <c r="F145" s="162" t="s">
        <v>189</v>
      </c>
      <c r="H145" s="163">
        <v>116.188</v>
      </c>
      <c r="I145" s="164"/>
      <c r="L145" s="160"/>
      <c r="M145" s="165"/>
      <c r="T145" s="166"/>
      <c r="AT145" s="161" t="s">
        <v>176</v>
      </c>
      <c r="AU145" s="161" t="s">
        <v>83</v>
      </c>
      <c r="AV145" s="13" t="s">
        <v>172</v>
      </c>
      <c r="AW145" s="13" t="s">
        <v>30</v>
      </c>
      <c r="AX145" s="13" t="s">
        <v>81</v>
      </c>
      <c r="AY145" s="161" t="s">
        <v>165</v>
      </c>
    </row>
    <row r="146" spans="2:65" s="1" customFormat="1" ht="33" customHeight="1" x14ac:dyDescent="0.2">
      <c r="B146" s="32"/>
      <c r="C146" s="136" t="s">
        <v>200</v>
      </c>
      <c r="D146" s="136" t="s">
        <v>167</v>
      </c>
      <c r="E146" s="137" t="s">
        <v>2724</v>
      </c>
      <c r="F146" s="138" t="s">
        <v>2725</v>
      </c>
      <c r="G146" s="139" t="s">
        <v>170</v>
      </c>
      <c r="H146" s="140">
        <v>124.501</v>
      </c>
      <c r="I146" s="141"/>
      <c r="J146" s="142">
        <f>ROUND(I146*H146,2)</f>
        <v>0</v>
      </c>
      <c r="K146" s="138" t="s">
        <v>1254</v>
      </c>
      <c r="L146" s="32"/>
      <c r="M146" s="143" t="s">
        <v>1</v>
      </c>
      <c r="N146" s="144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172</v>
      </c>
      <c r="AT146" s="147" t="s">
        <v>167</v>
      </c>
      <c r="AU146" s="147" t="s">
        <v>83</v>
      </c>
      <c r="AY146" s="17" t="s">
        <v>165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172</v>
      </c>
      <c r="BM146" s="147" t="s">
        <v>2726</v>
      </c>
    </row>
    <row r="147" spans="2:65" s="1" customFormat="1" ht="19.5" x14ac:dyDescent="0.2">
      <c r="B147" s="32"/>
      <c r="D147" s="149" t="s">
        <v>174</v>
      </c>
      <c r="F147" s="150" t="s">
        <v>2727</v>
      </c>
      <c r="I147" s="151"/>
      <c r="L147" s="32"/>
      <c r="M147" s="152"/>
      <c r="T147" s="56"/>
      <c r="AT147" s="17" t="s">
        <v>174</v>
      </c>
      <c r="AU147" s="17" t="s">
        <v>83</v>
      </c>
    </row>
    <row r="148" spans="2:65" s="12" customFormat="1" x14ac:dyDescent="0.2">
      <c r="B148" s="153"/>
      <c r="D148" s="149" t="s">
        <v>176</v>
      </c>
      <c r="E148" s="154" t="s">
        <v>1</v>
      </c>
      <c r="F148" s="155" t="s">
        <v>2728</v>
      </c>
      <c r="H148" s="156">
        <v>106.55</v>
      </c>
      <c r="I148" s="157"/>
      <c r="L148" s="153"/>
      <c r="M148" s="158"/>
      <c r="T148" s="159"/>
      <c r="AT148" s="154" t="s">
        <v>176</v>
      </c>
      <c r="AU148" s="154" t="s">
        <v>83</v>
      </c>
      <c r="AV148" s="12" t="s">
        <v>83</v>
      </c>
      <c r="AW148" s="12" t="s">
        <v>30</v>
      </c>
      <c r="AX148" s="12" t="s">
        <v>73</v>
      </c>
      <c r="AY148" s="154" t="s">
        <v>165</v>
      </c>
    </row>
    <row r="149" spans="2:65" s="12" customFormat="1" x14ac:dyDescent="0.2">
      <c r="B149" s="153"/>
      <c r="D149" s="149" t="s">
        <v>176</v>
      </c>
      <c r="E149" s="154" t="s">
        <v>1</v>
      </c>
      <c r="F149" s="155" t="s">
        <v>2729</v>
      </c>
      <c r="H149" s="156">
        <v>0.54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73</v>
      </c>
      <c r="AY149" s="154" t="s">
        <v>165</v>
      </c>
    </row>
    <row r="150" spans="2:65" s="12" customFormat="1" x14ac:dyDescent="0.2">
      <c r="B150" s="153"/>
      <c r="D150" s="149" t="s">
        <v>176</v>
      </c>
      <c r="E150" s="154" t="s">
        <v>1</v>
      </c>
      <c r="F150" s="155" t="s">
        <v>2730</v>
      </c>
      <c r="H150" s="156">
        <v>-2.6749999999999998</v>
      </c>
      <c r="I150" s="157"/>
      <c r="L150" s="153"/>
      <c r="M150" s="158"/>
      <c r="T150" s="159"/>
      <c r="AT150" s="154" t="s">
        <v>176</v>
      </c>
      <c r="AU150" s="154" t="s">
        <v>83</v>
      </c>
      <c r="AV150" s="12" t="s">
        <v>83</v>
      </c>
      <c r="AW150" s="12" t="s">
        <v>30</v>
      </c>
      <c r="AX150" s="12" t="s">
        <v>73</v>
      </c>
      <c r="AY150" s="154" t="s">
        <v>165</v>
      </c>
    </row>
    <row r="151" spans="2:65" s="12" customFormat="1" x14ac:dyDescent="0.2">
      <c r="B151" s="153"/>
      <c r="D151" s="149" t="s">
        <v>176</v>
      </c>
      <c r="E151" s="154" t="s">
        <v>1</v>
      </c>
      <c r="F151" s="155" t="s">
        <v>2731</v>
      </c>
      <c r="H151" s="156">
        <v>-2.97</v>
      </c>
      <c r="I151" s="157"/>
      <c r="L151" s="153"/>
      <c r="M151" s="158"/>
      <c r="T151" s="159"/>
      <c r="AT151" s="154" t="s">
        <v>176</v>
      </c>
      <c r="AU151" s="154" t="s">
        <v>83</v>
      </c>
      <c r="AV151" s="12" t="s">
        <v>83</v>
      </c>
      <c r="AW151" s="12" t="s">
        <v>30</v>
      </c>
      <c r="AX151" s="12" t="s">
        <v>73</v>
      </c>
      <c r="AY151" s="154" t="s">
        <v>165</v>
      </c>
    </row>
    <row r="152" spans="2:65" s="12" customFormat="1" x14ac:dyDescent="0.2">
      <c r="B152" s="153"/>
      <c r="D152" s="149" t="s">
        <v>176</v>
      </c>
      <c r="E152" s="154" t="s">
        <v>1</v>
      </c>
      <c r="F152" s="155" t="s">
        <v>2732</v>
      </c>
      <c r="H152" s="156">
        <v>-1.1479999999999999</v>
      </c>
      <c r="I152" s="157"/>
      <c r="L152" s="153"/>
      <c r="M152" s="158"/>
      <c r="T152" s="159"/>
      <c r="AT152" s="154" t="s">
        <v>176</v>
      </c>
      <c r="AU152" s="154" t="s">
        <v>83</v>
      </c>
      <c r="AV152" s="12" t="s">
        <v>83</v>
      </c>
      <c r="AW152" s="12" t="s">
        <v>30</v>
      </c>
      <c r="AX152" s="12" t="s">
        <v>73</v>
      </c>
      <c r="AY152" s="154" t="s">
        <v>165</v>
      </c>
    </row>
    <row r="153" spans="2:65" s="12" customFormat="1" x14ac:dyDescent="0.2">
      <c r="B153" s="153"/>
      <c r="D153" s="149" t="s">
        <v>176</v>
      </c>
      <c r="E153" s="154" t="s">
        <v>1</v>
      </c>
      <c r="F153" s="155" t="s">
        <v>2733</v>
      </c>
      <c r="H153" s="156">
        <v>6.641</v>
      </c>
      <c r="I153" s="157"/>
      <c r="L153" s="153"/>
      <c r="M153" s="158"/>
      <c r="T153" s="159"/>
      <c r="AT153" s="154" t="s">
        <v>176</v>
      </c>
      <c r="AU153" s="154" t="s">
        <v>83</v>
      </c>
      <c r="AV153" s="12" t="s">
        <v>83</v>
      </c>
      <c r="AW153" s="12" t="s">
        <v>30</v>
      </c>
      <c r="AX153" s="12" t="s">
        <v>73</v>
      </c>
      <c r="AY153" s="154" t="s">
        <v>165</v>
      </c>
    </row>
    <row r="154" spans="2:65" s="12" customFormat="1" x14ac:dyDescent="0.2">
      <c r="B154" s="153"/>
      <c r="D154" s="149" t="s">
        <v>176</v>
      </c>
      <c r="E154" s="154" t="s">
        <v>1</v>
      </c>
      <c r="F154" s="155" t="s">
        <v>2734</v>
      </c>
      <c r="H154" s="156">
        <v>10.063000000000001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73</v>
      </c>
      <c r="AY154" s="154" t="s">
        <v>165</v>
      </c>
    </row>
    <row r="155" spans="2:65" s="12" customFormat="1" x14ac:dyDescent="0.2">
      <c r="B155" s="153"/>
      <c r="D155" s="149" t="s">
        <v>176</v>
      </c>
      <c r="E155" s="154" t="s">
        <v>1</v>
      </c>
      <c r="F155" s="155" t="s">
        <v>2735</v>
      </c>
      <c r="H155" s="156">
        <v>7.5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73</v>
      </c>
      <c r="AY155" s="154" t="s">
        <v>165</v>
      </c>
    </row>
    <row r="156" spans="2:65" s="13" customFormat="1" x14ac:dyDescent="0.2">
      <c r="B156" s="160"/>
      <c r="D156" s="149" t="s">
        <v>176</v>
      </c>
      <c r="E156" s="161" t="s">
        <v>2071</v>
      </c>
      <c r="F156" s="162" t="s">
        <v>189</v>
      </c>
      <c r="H156" s="163">
        <v>124.50100000000002</v>
      </c>
      <c r="I156" s="164"/>
      <c r="L156" s="160"/>
      <c r="M156" s="165"/>
      <c r="T156" s="166"/>
      <c r="AT156" s="161" t="s">
        <v>176</v>
      </c>
      <c r="AU156" s="161" t="s">
        <v>83</v>
      </c>
      <c r="AV156" s="13" t="s">
        <v>172</v>
      </c>
      <c r="AW156" s="13" t="s">
        <v>30</v>
      </c>
      <c r="AX156" s="13" t="s">
        <v>81</v>
      </c>
      <c r="AY156" s="161" t="s">
        <v>165</v>
      </c>
    </row>
    <row r="157" spans="2:65" s="1" customFormat="1" ht="37.9" customHeight="1" x14ac:dyDescent="0.2">
      <c r="B157" s="32"/>
      <c r="C157" s="136" t="s">
        <v>204</v>
      </c>
      <c r="D157" s="136" t="s">
        <v>167</v>
      </c>
      <c r="E157" s="137" t="s">
        <v>1272</v>
      </c>
      <c r="F157" s="138" t="s">
        <v>1273</v>
      </c>
      <c r="G157" s="139" t="s">
        <v>170</v>
      </c>
      <c r="H157" s="140">
        <v>124.501</v>
      </c>
      <c r="I157" s="141"/>
      <c r="J157" s="142">
        <f>ROUND(I157*H157,2)</f>
        <v>0</v>
      </c>
      <c r="K157" s="138" t="s">
        <v>1254</v>
      </c>
      <c r="L157" s="32"/>
      <c r="M157" s="143" t="s">
        <v>1</v>
      </c>
      <c r="N157" s="14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172</v>
      </c>
      <c r="AT157" s="147" t="s">
        <v>167</v>
      </c>
      <c r="AU157" s="147" t="s">
        <v>83</v>
      </c>
      <c r="AY157" s="17" t="s">
        <v>165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81</v>
      </c>
      <c r="BK157" s="148">
        <f>ROUND(I157*H157,2)</f>
        <v>0</v>
      </c>
      <c r="BL157" s="17" t="s">
        <v>172</v>
      </c>
      <c r="BM157" s="147" t="s">
        <v>2736</v>
      </c>
    </row>
    <row r="158" spans="2:65" s="1" customFormat="1" ht="29.25" x14ac:dyDescent="0.2">
      <c r="B158" s="32"/>
      <c r="D158" s="149" t="s">
        <v>174</v>
      </c>
      <c r="F158" s="150" t="s">
        <v>1275</v>
      </c>
      <c r="I158" s="151"/>
      <c r="L158" s="32"/>
      <c r="M158" s="152"/>
      <c r="T158" s="56"/>
      <c r="AT158" s="17" t="s">
        <v>174</v>
      </c>
      <c r="AU158" s="17" t="s">
        <v>83</v>
      </c>
    </row>
    <row r="159" spans="2:65" s="12" customFormat="1" x14ac:dyDescent="0.2">
      <c r="B159" s="153"/>
      <c r="D159" s="149" t="s">
        <v>176</v>
      </c>
      <c r="E159" s="154" t="s">
        <v>1</v>
      </c>
      <c r="F159" s="155" t="s">
        <v>2071</v>
      </c>
      <c r="H159" s="156">
        <v>124.501</v>
      </c>
      <c r="I159" s="157"/>
      <c r="L159" s="153"/>
      <c r="M159" s="158"/>
      <c r="T159" s="159"/>
      <c r="AT159" s="154" t="s">
        <v>176</v>
      </c>
      <c r="AU159" s="154" t="s">
        <v>83</v>
      </c>
      <c r="AV159" s="12" t="s">
        <v>83</v>
      </c>
      <c r="AW159" s="12" t="s">
        <v>30</v>
      </c>
      <c r="AX159" s="12" t="s">
        <v>81</v>
      </c>
      <c r="AY159" s="154" t="s">
        <v>165</v>
      </c>
    </row>
    <row r="160" spans="2:65" s="1" customFormat="1" ht="24.2" customHeight="1" x14ac:dyDescent="0.2">
      <c r="B160" s="32"/>
      <c r="C160" s="136" t="s">
        <v>209</v>
      </c>
      <c r="D160" s="136" t="s">
        <v>167</v>
      </c>
      <c r="E160" s="137" t="s">
        <v>2123</v>
      </c>
      <c r="F160" s="138" t="s">
        <v>2124</v>
      </c>
      <c r="G160" s="139" t="s">
        <v>170</v>
      </c>
      <c r="H160" s="140">
        <v>11.875</v>
      </c>
      <c r="I160" s="141"/>
      <c r="J160" s="142">
        <f>ROUND(I160*H160,2)</f>
        <v>0</v>
      </c>
      <c r="K160" s="138" t="s">
        <v>1254</v>
      </c>
      <c r="L160" s="32"/>
      <c r="M160" s="143" t="s">
        <v>1</v>
      </c>
      <c r="N160" s="144" t="s">
        <v>38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172</v>
      </c>
      <c r="AT160" s="147" t="s">
        <v>167</v>
      </c>
      <c r="AU160" s="147" t="s">
        <v>83</v>
      </c>
      <c r="AY160" s="17" t="s">
        <v>165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81</v>
      </c>
      <c r="BK160" s="148">
        <f>ROUND(I160*H160,2)</f>
        <v>0</v>
      </c>
      <c r="BL160" s="17" t="s">
        <v>172</v>
      </c>
      <c r="BM160" s="147" t="s">
        <v>2737</v>
      </c>
    </row>
    <row r="161" spans="2:65" s="1" customFormat="1" ht="29.25" x14ac:dyDescent="0.2">
      <c r="B161" s="32"/>
      <c r="D161" s="149" t="s">
        <v>174</v>
      </c>
      <c r="F161" s="150" t="s">
        <v>2126</v>
      </c>
      <c r="I161" s="151"/>
      <c r="L161" s="32"/>
      <c r="M161" s="152"/>
      <c r="T161" s="56"/>
      <c r="AT161" s="17" t="s">
        <v>174</v>
      </c>
      <c r="AU161" s="17" t="s">
        <v>83</v>
      </c>
    </row>
    <row r="162" spans="2:65" s="12" customFormat="1" ht="22.5" x14ac:dyDescent="0.2">
      <c r="B162" s="153"/>
      <c r="D162" s="149" t="s">
        <v>176</v>
      </c>
      <c r="E162" s="154" t="s">
        <v>1</v>
      </c>
      <c r="F162" s="155" t="s">
        <v>2738</v>
      </c>
      <c r="H162" s="156">
        <v>3.75</v>
      </c>
      <c r="I162" s="157"/>
      <c r="L162" s="153"/>
      <c r="M162" s="158"/>
      <c r="T162" s="159"/>
      <c r="AT162" s="154" t="s">
        <v>176</v>
      </c>
      <c r="AU162" s="154" t="s">
        <v>83</v>
      </c>
      <c r="AV162" s="12" t="s">
        <v>83</v>
      </c>
      <c r="AW162" s="12" t="s">
        <v>30</v>
      </c>
      <c r="AX162" s="12" t="s">
        <v>73</v>
      </c>
      <c r="AY162" s="154" t="s">
        <v>165</v>
      </c>
    </row>
    <row r="163" spans="2:65" s="12" customFormat="1" ht="22.5" x14ac:dyDescent="0.2">
      <c r="B163" s="153"/>
      <c r="D163" s="149" t="s">
        <v>176</v>
      </c>
      <c r="E163" s="154" t="s">
        <v>1</v>
      </c>
      <c r="F163" s="155" t="s">
        <v>2739</v>
      </c>
      <c r="H163" s="156">
        <v>8.125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73</v>
      </c>
      <c r="AY163" s="154" t="s">
        <v>165</v>
      </c>
    </row>
    <row r="164" spans="2:65" s="13" customFormat="1" x14ac:dyDescent="0.2">
      <c r="B164" s="160"/>
      <c r="D164" s="149" t="s">
        <v>176</v>
      </c>
      <c r="E164" s="161" t="s">
        <v>1</v>
      </c>
      <c r="F164" s="162" t="s">
        <v>189</v>
      </c>
      <c r="H164" s="163">
        <v>11.875</v>
      </c>
      <c r="I164" s="164"/>
      <c r="L164" s="160"/>
      <c r="M164" s="165"/>
      <c r="T164" s="166"/>
      <c r="AT164" s="161" t="s">
        <v>176</v>
      </c>
      <c r="AU164" s="161" t="s">
        <v>83</v>
      </c>
      <c r="AV164" s="13" t="s">
        <v>172</v>
      </c>
      <c r="AW164" s="13" t="s">
        <v>30</v>
      </c>
      <c r="AX164" s="13" t="s">
        <v>81</v>
      </c>
      <c r="AY164" s="161" t="s">
        <v>165</v>
      </c>
    </row>
    <row r="165" spans="2:65" s="1" customFormat="1" ht="21.75" customHeight="1" x14ac:dyDescent="0.2">
      <c r="B165" s="32"/>
      <c r="C165" s="136" t="s">
        <v>216</v>
      </c>
      <c r="D165" s="136" t="s">
        <v>167</v>
      </c>
      <c r="E165" s="137" t="s">
        <v>2128</v>
      </c>
      <c r="F165" s="138" t="s">
        <v>2129</v>
      </c>
      <c r="G165" s="139" t="s">
        <v>170</v>
      </c>
      <c r="H165" s="140">
        <v>17.562999999999999</v>
      </c>
      <c r="I165" s="141"/>
      <c r="J165" s="142">
        <f>ROUND(I165*H165,2)</f>
        <v>0</v>
      </c>
      <c r="K165" s="138" t="s">
        <v>1254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172</v>
      </c>
      <c r="AT165" s="147" t="s">
        <v>167</v>
      </c>
      <c r="AU165" s="147" t="s">
        <v>83</v>
      </c>
      <c r="AY165" s="17" t="s">
        <v>165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172</v>
      </c>
      <c r="BM165" s="147" t="s">
        <v>2740</v>
      </c>
    </row>
    <row r="166" spans="2:65" s="1" customFormat="1" ht="29.25" x14ac:dyDescent="0.2">
      <c r="B166" s="32"/>
      <c r="D166" s="149" t="s">
        <v>174</v>
      </c>
      <c r="F166" s="150" t="s">
        <v>2131</v>
      </c>
      <c r="I166" s="151"/>
      <c r="L166" s="32"/>
      <c r="M166" s="152"/>
      <c r="T166" s="56"/>
      <c r="AT166" s="17" t="s">
        <v>174</v>
      </c>
      <c r="AU166" s="17" t="s">
        <v>83</v>
      </c>
    </row>
    <row r="167" spans="2:65" s="12" customFormat="1" x14ac:dyDescent="0.2">
      <c r="B167" s="153"/>
      <c r="D167" s="149" t="s">
        <v>176</v>
      </c>
      <c r="E167" s="154" t="s">
        <v>1</v>
      </c>
      <c r="F167" s="155" t="s">
        <v>2741</v>
      </c>
      <c r="H167" s="156">
        <v>10.063000000000001</v>
      </c>
      <c r="I167" s="157"/>
      <c r="L167" s="153"/>
      <c r="M167" s="158"/>
      <c r="T167" s="159"/>
      <c r="AT167" s="154" t="s">
        <v>176</v>
      </c>
      <c r="AU167" s="154" t="s">
        <v>83</v>
      </c>
      <c r="AV167" s="12" t="s">
        <v>83</v>
      </c>
      <c r="AW167" s="12" t="s">
        <v>30</v>
      </c>
      <c r="AX167" s="12" t="s">
        <v>73</v>
      </c>
      <c r="AY167" s="154" t="s">
        <v>165</v>
      </c>
    </row>
    <row r="168" spans="2:65" s="12" customFormat="1" x14ac:dyDescent="0.2">
      <c r="B168" s="153"/>
      <c r="D168" s="149" t="s">
        <v>176</v>
      </c>
      <c r="E168" s="154" t="s">
        <v>1</v>
      </c>
      <c r="F168" s="155" t="s">
        <v>2735</v>
      </c>
      <c r="H168" s="156">
        <v>7.5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73</v>
      </c>
      <c r="AY168" s="154" t="s">
        <v>165</v>
      </c>
    </row>
    <row r="169" spans="2:65" s="13" customFormat="1" x14ac:dyDescent="0.2">
      <c r="B169" s="160"/>
      <c r="D169" s="149" t="s">
        <v>176</v>
      </c>
      <c r="E169" s="161" t="s">
        <v>2703</v>
      </c>
      <c r="F169" s="162" t="s">
        <v>189</v>
      </c>
      <c r="H169" s="163">
        <v>17.563000000000002</v>
      </c>
      <c r="I169" s="164"/>
      <c r="L169" s="160"/>
      <c r="M169" s="165"/>
      <c r="T169" s="166"/>
      <c r="AT169" s="161" t="s">
        <v>176</v>
      </c>
      <c r="AU169" s="161" t="s">
        <v>83</v>
      </c>
      <c r="AV169" s="13" t="s">
        <v>172</v>
      </c>
      <c r="AW169" s="13" t="s">
        <v>30</v>
      </c>
      <c r="AX169" s="13" t="s">
        <v>81</v>
      </c>
      <c r="AY169" s="161" t="s">
        <v>165</v>
      </c>
    </row>
    <row r="170" spans="2:65" s="1" customFormat="1" ht="16.5" customHeight="1" x14ac:dyDescent="0.2">
      <c r="B170" s="32"/>
      <c r="C170" s="167" t="s">
        <v>221</v>
      </c>
      <c r="D170" s="167" t="s">
        <v>205</v>
      </c>
      <c r="E170" s="168" t="s">
        <v>2134</v>
      </c>
      <c r="F170" s="169" t="s">
        <v>2135</v>
      </c>
      <c r="G170" s="170" t="s">
        <v>238</v>
      </c>
      <c r="H170" s="171">
        <v>35.125999999999998</v>
      </c>
      <c r="I170" s="172"/>
      <c r="J170" s="173">
        <f>ROUND(I170*H170,2)</f>
        <v>0</v>
      </c>
      <c r="K170" s="169" t="s">
        <v>1254</v>
      </c>
      <c r="L170" s="174"/>
      <c r="M170" s="175" t="s">
        <v>1</v>
      </c>
      <c r="N170" s="176" t="s">
        <v>38</v>
      </c>
      <c r="P170" s="145">
        <f>O170*H170</f>
        <v>0</v>
      </c>
      <c r="Q170" s="145">
        <v>1</v>
      </c>
      <c r="R170" s="145">
        <f>Q170*H170</f>
        <v>35.125999999999998</v>
      </c>
      <c r="S170" s="145">
        <v>0</v>
      </c>
      <c r="T170" s="146">
        <f>S170*H170</f>
        <v>0</v>
      </c>
      <c r="AR170" s="147" t="s">
        <v>209</v>
      </c>
      <c r="AT170" s="147" t="s">
        <v>205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2742</v>
      </c>
    </row>
    <row r="171" spans="2:65" s="1" customFormat="1" x14ac:dyDescent="0.2">
      <c r="B171" s="32"/>
      <c r="D171" s="149" t="s">
        <v>174</v>
      </c>
      <c r="F171" s="150" t="s">
        <v>2135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2" customFormat="1" x14ac:dyDescent="0.2">
      <c r="B172" s="153"/>
      <c r="D172" s="149" t="s">
        <v>176</v>
      </c>
      <c r="E172" s="154" t="s">
        <v>1</v>
      </c>
      <c r="F172" s="155" t="s">
        <v>2743</v>
      </c>
      <c r="H172" s="156">
        <v>35.125999999999998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81</v>
      </c>
      <c r="AY172" s="154" t="s">
        <v>165</v>
      </c>
    </row>
    <row r="173" spans="2:65" s="1" customFormat="1" ht="24.2" customHeight="1" x14ac:dyDescent="0.2">
      <c r="B173" s="32"/>
      <c r="C173" s="136" t="s">
        <v>226</v>
      </c>
      <c r="D173" s="136" t="s">
        <v>167</v>
      </c>
      <c r="E173" s="137" t="s">
        <v>2138</v>
      </c>
      <c r="F173" s="138" t="s">
        <v>2139</v>
      </c>
      <c r="G173" s="139" t="s">
        <v>170</v>
      </c>
      <c r="H173" s="140">
        <v>17.562999999999999</v>
      </c>
      <c r="I173" s="141"/>
      <c r="J173" s="142">
        <f>ROUND(I173*H173,2)</f>
        <v>0</v>
      </c>
      <c r="K173" s="138" t="s">
        <v>1254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2744</v>
      </c>
    </row>
    <row r="174" spans="2:65" s="1" customFormat="1" ht="29.25" x14ac:dyDescent="0.2">
      <c r="B174" s="32"/>
      <c r="D174" s="149" t="s">
        <v>174</v>
      </c>
      <c r="F174" s="150" t="s">
        <v>2141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2" customFormat="1" x14ac:dyDescent="0.2">
      <c r="B175" s="153"/>
      <c r="D175" s="149" t="s">
        <v>176</v>
      </c>
      <c r="E175" s="154" t="s">
        <v>1</v>
      </c>
      <c r="F175" s="155" t="s">
        <v>2703</v>
      </c>
      <c r="H175" s="156">
        <v>17.562999999999999</v>
      </c>
      <c r="I175" s="157"/>
      <c r="L175" s="153"/>
      <c r="M175" s="158"/>
      <c r="T175" s="159"/>
      <c r="AT175" s="154" t="s">
        <v>176</v>
      </c>
      <c r="AU175" s="154" t="s">
        <v>83</v>
      </c>
      <c r="AV175" s="12" t="s">
        <v>83</v>
      </c>
      <c r="AW175" s="12" t="s">
        <v>30</v>
      </c>
      <c r="AX175" s="12" t="s">
        <v>81</v>
      </c>
      <c r="AY175" s="154" t="s">
        <v>165</v>
      </c>
    </row>
    <row r="176" spans="2:65" s="1" customFormat="1" ht="24.2" customHeight="1" x14ac:dyDescent="0.2">
      <c r="B176" s="32"/>
      <c r="C176" s="136" t="s">
        <v>8</v>
      </c>
      <c r="D176" s="136" t="s">
        <v>167</v>
      </c>
      <c r="E176" s="137" t="s">
        <v>2145</v>
      </c>
      <c r="F176" s="138" t="s">
        <v>2146</v>
      </c>
      <c r="G176" s="139" t="s">
        <v>170</v>
      </c>
      <c r="H176" s="140">
        <v>54.12</v>
      </c>
      <c r="I176" s="141"/>
      <c r="J176" s="142">
        <f>ROUND(I176*H176,2)</f>
        <v>0</v>
      </c>
      <c r="K176" s="138" t="s">
        <v>1254</v>
      </c>
      <c r="L176" s="32"/>
      <c r="M176" s="143" t="s">
        <v>1</v>
      </c>
      <c r="N176" s="144" t="s">
        <v>38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172</v>
      </c>
      <c r="AT176" s="147" t="s">
        <v>167</v>
      </c>
      <c r="AU176" s="147" t="s">
        <v>83</v>
      </c>
      <c r="AY176" s="17" t="s">
        <v>165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81</v>
      </c>
      <c r="BK176" s="148">
        <f>ROUND(I176*H176,2)</f>
        <v>0</v>
      </c>
      <c r="BL176" s="17" t="s">
        <v>172</v>
      </c>
      <c r="BM176" s="147" t="s">
        <v>2745</v>
      </c>
    </row>
    <row r="177" spans="2:65" s="1" customFormat="1" ht="19.5" x14ac:dyDescent="0.2">
      <c r="B177" s="32"/>
      <c r="D177" s="149" t="s">
        <v>174</v>
      </c>
      <c r="F177" s="150" t="s">
        <v>2148</v>
      </c>
      <c r="I177" s="151"/>
      <c r="L177" s="32"/>
      <c r="M177" s="152"/>
      <c r="T177" s="56"/>
      <c r="AT177" s="17" t="s">
        <v>174</v>
      </c>
      <c r="AU177" s="17" t="s">
        <v>83</v>
      </c>
    </row>
    <row r="178" spans="2:65" s="12" customFormat="1" x14ac:dyDescent="0.2">
      <c r="B178" s="153"/>
      <c r="D178" s="149" t="s">
        <v>176</v>
      </c>
      <c r="E178" s="154" t="s">
        <v>1</v>
      </c>
      <c r="F178" s="155" t="s">
        <v>2746</v>
      </c>
      <c r="H178" s="156">
        <v>54.12</v>
      </c>
      <c r="I178" s="157"/>
      <c r="L178" s="153"/>
      <c r="M178" s="158"/>
      <c r="T178" s="159"/>
      <c r="AT178" s="154" t="s">
        <v>176</v>
      </c>
      <c r="AU178" s="154" t="s">
        <v>83</v>
      </c>
      <c r="AV178" s="12" t="s">
        <v>83</v>
      </c>
      <c r="AW178" s="12" t="s">
        <v>30</v>
      </c>
      <c r="AX178" s="12" t="s">
        <v>73</v>
      </c>
      <c r="AY178" s="154" t="s">
        <v>165</v>
      </c>
    </row>
    <row r="179" spans="2:65" s="13" customFormat="1" x14ac:dyDescent="0.2">
      <c r="B179" s="160"/>
      <c r="D179" s="149" t="s">
        <v>176</v>
      </c>
      <c r="E179" s="161" t="s">
        <v>2697</v>
      </c>
      <c r="F179" s="162" t="s">
        <v>189</v>
      </c>
      <c r="H179" s="163">
        <v>54.12</v>
      </c>
      <c r="I179" s="164"/>
      <c r="L179" s="160"/>
      <c r="M179" s="165"/>
      <c r="T179" s="166"/>
      <c r="AT179" s="161" t="s">
        <v>176</v>
      </c>
      <c r="AU179" s="161" t="s">
        <v>83</v>
      </c>
      <c r="AV179" s="13" t="s">
        <v>172</v>
      </c>
      <c r="AW179" s="13" t="s">
        <v>30</v>
      </c>
      <c r="AX179" s="13" t="s">
        <v>81</v>
      </c>
      <c r="AY179" s="161" t="s">
        <v>165</v>
      </c>
    </row>
    <row r="180" spans="2:65" s="1" customFormat="1" ht="16.5" customHeight="1" x14ac:dyDescent="0.2">
      <c r="B180" s="32"/>
      <c r="C180" s="167" t="s">
        <v>243</v>
      </c>
      <c r="D180" s="167" t="s">
        <v>205</v>
      </c>
      <c r="E180" s="168" t="s">
        <v>2150</v>
      </c>
      <c r="F180" s="169" t="s">
        <v>2151</v>
      </c>
      <c r="G180" s="170" t="s">
        <v>238</v>
      </c>
      <c r="H180" s="171">
        <v>97.415999999999997</v>
      </c>
      <c r="I180" s="172"/>
      <c r="J180" s="173">
        <f>ROUND(I180*H180,2)</f>
        <v>0</v>
      </c>
      <c r="K180" s="169" t="s">
        <v>1254</v>
      </c>
      <c r="L180" s="174"/>
      <c r="M180" s="175" t="s">
        <v>1</v>
      </c>
      <c r="N180" s="176" t="s">
        <v>38</v>
      </c>
      <c r="P180" s="145">
        <f>O180*H180</f>
        <v>0</v>
      </c>
      <c r="Q180" s="145">
        <v>1</v>
      </c>
      <c r="R180" s="145">
        <f>Q180*H180</f>
        <v>97.415999999999997</v>
      </c>
      <c r="S180" s="145">
        <v>0</v>
      </c>
      <c r="T180" s="146">
        <f>S180*H180</f>
        <v>0</v>
      </c>
      <c r="AR180" s="147" t="s">
        <v>209</v>
      </c>
      <c r="AT180" s="147" t="s">
        <v>205</v>
      </c>
      <c r="AU180" s="147" t="s">
        <v>83</v>
      </c>
      <c r="AY180" s="17" t="s">
        <v>165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172</v>
      </c>
      <c r="BM180" s="147" t="s">
        <v>2747</v>
      </c>
    </row>
    <row r="181" spans="2:65" s="1" customFormat="1" x14ac:dyDescent="0.2">
      <c r="B181" s="32"/>
      <c r="D181" s="149" t="s">
        <v>174</v>
      </c>
      <c r="F181" s="150" t="s">
        <v>2151</v>
      </c>
      <c r="I181" s="151"/>
      <c r="L181" s="32"/>
      <c r="M181" s="152"/>
      <c r="T181" s="56"/>
      <c r="AT181" s="17" t="s">
        <v>174</v>
      </c>
      <c r="AU181" s="17" t="s">
        <v>83</v>
      </c>
    </row>
    <row r="182" spans="2:65" s="12" customFormat="1" x14ac:dyDescent="0.2">
      <c r="B182" s="153"/>
      <c r="D182" s="149" t="s">
        <v>176</v>
      </c>
      <c r="E182" s="154" t="s">
        <v>1</v>
      </c>
      <c r="F182" s="155" t="s">
        <v>2748</v>
      </c>
      <c r="H182" s="156">
        <v>97.415999999999997</v>
      </c>
      <c r="I182" s="157"/>
      <c r="L182" s="153"/>
      <c r="M182" s="158"/>
      <c r="T182" s="159"/>
      <c r="AT182" s="154" t="s">
        <v>176</v>
      </c>
      <c r="AU182" s="154" t="s">
        <v>83</v>
      </c>
      <c r="AV182" s="12" t="s">
        <v>83</v>
      </c>
      <c r="AW182" s="12" t="s">
        <v>30</v>
      </c>
      <c r="AX182" s="12" t="s">
        <v>81</v>
      </c>
      <c r="AY182" s="154" t="s">
        <v>165</v>
      </c>
    </row>
    <row r="183" spans="2:65" s="1" customFormat="1" ht="24.2" customHeight="1" x14ac:dyDescent="0.2">
      <c r="B183" s="32"/>
      <c r="C183" s="136" t="s">
        <v>250</v>
      </c>
      <c r="D183" s="136" t="s">
        <v>167</v>
      </c>
      <c r="E183" s="137" t="s">
        <v>2749</v>
      </c>
      <c r="F183" s="138" t="s">
        <v>2750</v>
      </c>
      <c r="G183" s="139" t="s">
        <v>192</v>
      </c>
      <c r="H183" s="140">
        <v>52.325000000000003</v>
      </c>
      <c r="I183" s="141"/>
      <c r="J183" s="142">
        <f>ROUND(I183*H183,2)</f>
        <v>0</v>
      </c>
      <c r="K183" s="138" t="s">
        <v>1254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2751</v>
      </c>
    </row>
    <row r="184" spans="2:65" s="1" customFormat="1" ht="19.5" x14ac:dyDescent="0.2">
      <c r="B184" s="32"/>
      <c r="D184" s="149" t="s">
        <v>174</v>
      </c>
      <c r="F184" s="150" t="s">
        <v>2752</v>
      </c>
      <c r="I184" s="151"/>
      <c r="L184" s="32"/>
      <c r="M184" s="152"/>
      <c r="T184" s="56"/>
      <c r="AT184" s="17" t="s">
        <v>174</v>
      </c>
      <c r="AU184" s="17" t="s">
        <v>83</v>
      </c>
    </row>
    <row r="185" spans="2:65" s="12" customFormat="1" x14ac:dyDescent="0.2">
      <c r="B185" s="153"/>
      <c r="D185" s="149" t="s">
        <v>176</v>
      </c>
      <c r="E185" s="154" t="s">
        <v>1</v>
      </c>
      <c r="F185" s="155" t="s">
        <v>2753</v>
      </c>
      <c r="H185" s="156">
        <v>21.5</v>
      </c>
      <c r="I185" s="157"/>
      <c r="L185" s="153"/>
      <c r="M185" s="158"/>
      <c r="T185" s="159"/>
      <c r="AT185" s="154" t="s">
        <v>176</v>
      </c>
      <c r="AU185" s="154" t="s">
        <v>83</v>
      </c>
      <c r="AV185" s="12" t="s">
        <v>83</v>
      </c>
      <c r="AW185" s="12" t="s">
        <v>30</v>
      </c>
      <c r="AX185" s="12" t="s">
        <v>73</v>
      </c>
      <c r="AY185" s="154" t="s">
        <v>165</v>
      </c>
    </row>
    <row r="186" spans="2:65" s="12" customFormat="1" x14ac:dyDescent="0.2">
      <c r="B186" s="153"/>
      <c r="D186" s="149" t="s">
        <v>176</v>
      </c>
      <c r="E186" s="154" t="s">
        <v>1</v>
      </c>
      <c r="F186" s="155" t="s">
        <v>2754</v>
      </c>
      <c r="H186" s="156">
        <v>30.824999999999999</v>
      </c>
      <c r="I186" s="157"/>
      <c r="L186" s="153"/>
      <c r="M186" s="158"/>
      <c r="T186" s="159"/>
      <c r="AT186" s="154" t="s">
        <v>176</v>
      </c>
      <c r="AU186" s="154" t="s">
        <v>83</v>
      </c>
      <c r="AV186" s="12" t="s">
        <v>83</v>
      </c>
      <c r="AW186" s="12" t="s">
        <v>30</v>
      </c>
      <c r="AX186" s="12" t="s">
        <v>73</v>
      </c>
      <c r="AY186" s="154" t="s">
        <v>165</v>
      </c>
    </row>
    <row r="187" spans="2:65" s="13" customFormat="1" x14ac:dyDescent="0.2">
      <c r="B187" s="160"/>
      <c r="D187" s="149" t="s">
        <v>176</v>
      </c>
      <c r="E187" s="161" t="s">
        <v>1</v>
      </c>
      <c r="F187" s="162" t="s">
        <v>189</v>
      </c>
      <c r="H187" s="163">
        <v>52.325000000000003</v>
      </c>
      <c r="I187" s="164"/>
      <c r="L187" s="160"/>
      <c r="M187" s="165"/>
      <c r="T187" s="166"/>
      <c r="AT187" s="161" t="s">
        <v>176</v>
      </c>
      <c r="AU187" s="161" t="s">
        <v>83</v>
      </c>
      <c r="AV187" s="13" t="s">
        <v>172</v>
      </c>
      <c r="AW187" s="13" t="s">
        <v>30</v>
      </c>
      <c r="AX187" s="13" t="s">
        <v>81</v>
      </c>
      <c r="AY187" s="161" t="s">
        <v>165</v>
      </c>
    </row>
    <row r="188" spans="2:65" s="1" customFormat="1" ht="16.5" customHeight="1" x14ac:dyDescent="0.2">
      <c r="B188" s="32"/>
      <c r="C188" s="136" t="s">
        <v>258</v>
      </c>
      <c r="D188" s="136" t="s">
        <v>167</v>
      </c>
      <c r="E188" s="137" t="s">
        <v>2755</v>
      </c>
      <c r="F188" s="138" t="s">
        <v>2756</v>
      </c>
      <c r="G188" s="139" t="s">
        <v>192</v>
      </c>
      <c r="H188" s="140">
        <v>52.325000000000003</v>
      </c>
      <c r="I188" s="141"/>
      <c r="J188" s="142">
        <f>ROUND(I188*H188,2)</f>
        <v>0</v>
      </c>
      <c r="K188" s="138" t="s">
        <v>1254</v>
      </c>
      <c r="L188" s="32"/>
      <c r="M188" s="143" t="s">
        <v>1</v>
      </c>
      <c r="N188" s="144" t="s">
        <v>38</v>
      </c>
      <c r="P188" s="145">
        <f>O188*H188</f>
        <v>0</v>
      </c>
      <c r="Q188" s="145">
        <v>1.2700000000000001E-3</v>
      </c>
      <c r="R188" s="145">
        <f>Q188*H188</f>
        <v>6.6452750000000005E-2</v>
      </c>
      <c r="S188" s="145">
        <v>0</v>
      </c>
      <c r="T188" s="146">
        <f>S188*H188</f>
        <v>0</v>
      </c>
      <c r="AR188" s="147" t="s">
        <v>172</v>
      </c>
      <c r="AT188" s="147" t="s">
        <v>167</v>
      </c>
      <c r="AU188" s="147" t="s">
        <v>83</v>
      </c>
      <c r="AY188" s="17" t="s">
        <v>165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81</v>
      </c>
      <c r="BK188" s="148">
        <f>ROUND(I188*H188,2)</f>
        <v>0</v>
      </c>
      <c r="BL188" s="17" t="s">
        <v>172</v>
      </c>
      <c r="BM188" s="147" t="s">
        <v>2757</v>
      </c>
    </row>
    <row r="189" spans="2:65" s="1" customFormat="1" x14ac:dyDescent="0.2">
      <c r="B189" s="32"/>
      <c r="D189" s="149" t="s">
        <v>174</v>
      </c>
      <c r="F189" s="150" t="s">
        <v>2756</v>
      </c>
      <c r="I189" s="151"/>
      <c r="L189" s="32"/>
      <c r="M189" s="152"/>
      <c r="T189" s="56"/>
      <c r="AT189" s="17" t="s">
        <v>174</v>
      </c>
      <c r="AU189" s="17" t="s">
        <v>83</v>
      </c>
    </row>
    <row r="190" spans="2:65" s="1" customFormat="1" ht="16.5" customHeight="1" x14ac:dyDescent="0.2">
      <c r="B190" s="32"/>
      <c r="C190" s="167" t="s">
        <v>264</v>
      </c>
      <c r="D190" s="167" t="s">
        <v>205</v>
      </c>
      <c r="E190" s="168" t="s">
        <v>1316</v>
      </c>
      <c r="F190" s="169" t="s">
        <v>207</v>
      </c>
      <c r="G190" s="170" t="s">
        <v>208</v>
      </c>
      <c r="H190" s="171">
        <v>1.3080000000000001</v>
      </c>
      <c r="I190" s="172"/>
      <c r="J190" s="173">
        <f>ROUND(I190*H190,2)</f>
        <v>0</v>
      </c>
      <c r="K190" s="169" t="s">
        <v>1254</v>
      </c>
      <c r="L190" s="174"/>
      <c r="M190" s="175" t="s">
        <v>1</v>
      </c>
      <c r="N190" s="176" t="s">
        <v>38</v>
      </c>
      <c r="P190" s="145">
        <f>O190*H190</f>
        <v>0</v>
      </c>
      <c r="Q190" s="145">
        <v>1E-3</v>
      </c>
      <c r="R190" s="145">
        <f>Q190*H190</f>
        <v>1.3080000000000001E-3</v>
      </c>
      <c r="S190" s="145">
        <v>0</v>
      </c>
      <c r="T190" s="146">
        <f>S190*H190</f>
        <v>0</v>
      </c>
      <c r="AR190" s="147" t="s">
        <v>209</v>
      </c>
      <c r="AT190" s="147" t="s">
        <v>205</v>
      </c>
      <c r="AU190" s="147" t="s">
        <v>83</v>
      </c>
      <c r="AY190" s="17" t="s">
        <v>165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81</v>
      </c>
      <c r="BK190" s="148">
        <f>ROUND(I190*H190,2)</f>
        <v>0</v>
      </c>
      <c r="BL190" s="17" t="s">
        <v>172</v>
      </c>
      <c r="BM190" s="147" t="s">
        <v>2758</v>
      </c>
    </row>
    <row r="191" spans="2:65" s="1" customFormat="1" x14ac:dyDescent="0.2">
      <c r="B191" s="32"/>
      <c r="D191" s="149" t="s">
        <v>174</v>
      </c>
      <c r="F191" s="150" t="s">
        <v>207</v>
      </c>
      <c r="I191" s="151"/>
      <c r="L191" s="32"/>
      <c r="M191" s="152"/>
      <c r="T191" s="56"/>
      <c r="AT191" s="17" t="s">
        <v>174</v>
      </c>
      <c r="AU191" s="17" t="s">
        <v>83</v>
      </c>
    </row>
    <row r="192" spans="2:65" s="12" customFormat="1" x14ac:dyDescent="0.2">
      <c r="B192" s="153"/>
      <c r="D192" s="149" t="s">
        <v>176</v>
      </c>
      <c r="E192" s="154" t="s">
        <v>1</v>
      </c>
      <c r="F192" s="155" t="s">
        <v>2759</v>
      </c>
      <c r="H192" s="156">
        <v>1.3080000000000001</v>
      </c>
      <c r="I192" s="157"/>
      <c r="L192" s="153"/>
      <c r="M192" s="158"/>
      <c r="T192" s="159"/>
      <c r="AT192" s="154" t="s">
        <v>176</v>
      </c>
      <c r="AU192" s="154" t="s">
        <v>83</v>
      </c>
      <c r="AV192" s="12" t="s">
        <v>83</v>
      </c>
      <c r="AW192" s="12" t="s">
        <v>30</v>
      </c>
      <c r="AX192" s="12" t="s">
        <v>81</v>
      </c>
      <c r="AY192" s="154" t="s">
        <v>165</v>
      </c>
    </row>
    <row r="193" spans="2:65" s="1" customFormat="1" ht="21.75" customHeight="1" x14ac:dyDescent="0.2">
      <c r="B193" s="32"/>
      <c r="C193" s="136" t="s">
        <v>270</v>
      </c>
      <c r="D193" s="136" t="s">
        <v>167</v>
      </c>
      <c r="E193" s="137" t="s">
        <v>1319</v>
      </c>
      <c r="F193" s="138" t="s">
        <v>1320</v>
      </c>
      <c r="G193" s="139" t="s">
        <v>192</v>
      </c>
      <c r="H193" s="140">
        <v>52.325000000000003</v>
      </c>
      <c r="I193" s="141"/>
      <c r="J193" s="142">
        <f>ROUND(I193*H193,2)</f>
        <v>0</v>
      </c>
      <c r="K193" s="138" t="s">
        <v>1254</v>
      </c>
      <c r="L193" s="32"/>
      <c r="M193" s="143" t="s">
        <v>1</v>
      </c>
      <c r="N193" s="144" t="s">
        <v>38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172</v>
      </c>
      <c r="AT193" s="147" t="s">
        <v>167</v>
      </c>
      <c r="AU193" s="147" t="s">
        <v>83</v>
      </c>
      <c r="AY193" s="17" t="s">
        <v>165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81</v>
      </c>
      <c r="BK193" s="148">
        <f>ROUND(I193*H193,2)</f>
        <v>0</v>
      </c>
      <c r="BL193" s="17" t="s">
        <v>172</v>
      </c>
      <c r="BM193" s="147" t="s">
        <v>2760</v>
      </c>
    </row>
    <row r="194" spans="2:65" s="1" customFormat="1" x14ac:dyDescent="0.2">
      <c r="B194" s="32"/>
      <c r="D194" s="149" t="s">
        <v>174</v>
      </c>
      <c r="F194" s="150" t="s">
        <v>1322</v>
      </c>
      <c r="I194" s="151"/>
      <c r="L194" s="32"/>
      <c r="M194" s="152"/>
      <c r="T194" s="56"/>
      <c r="AT194" s="17" t="s">
        <v>174</v>
      </c>
      <c r="AU194" s="17" t="s">
        <v>83</v>
      </c>
    </row>
    <row r="195" spans="2:65" s="1" customFormat="1" ht="16.5" customHeight="1" x14ac:dyDescent="0.2">
      <c r="B195" s="32"/>
      <c r="C195" s="136" t="s">
        <v>278</v>
      </c>
      <c r="D195" s="136" t="s">
        <v>167</v>
      </c>
      <c r="E195" s="137" t="s">
        <v>1323</v>
      </c>
      <c r="F195" s="138" t="s">
        <v>1324</v>
      </c>
      <c r="G195" s="139" t="s">
        <v>170</v>
      </c>
      <c r="H195" s="140">
        <v>1.5</v>
      </c>
      <c r="I195" s="141"/>
      <c r="J195" s="142">
        <f>ROUND(I195*H195,2)</f>
        <v>0</v>
      </c>
      <c r="K195" s="138" t="s">
        <v>1254</v>
      </c>
      <c r="L195" s="32"/>
      <c r="M195" s="143" t="s">
        <v>1</v>
      </c>
      <c r="N195" s="144" t="s">
        <v>38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172</v>
      </c>
      <c r="AT195" s="147" t="s">
        <v>167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2761</v>
      </c>
    </row>
    <row r="196" spans="2:65" s="1" customFormat="1" x14ac:dyDescent="0.2">
      <c r="B196" s="32"/>
      <c r="D196" s="149" t="s">
        <v>174</v>
      </c>
      <c r="F196" s="150" t="s">
        <v>1326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1" customFormat="1" ht="22.9" customHeight="1" x14ac:dyDescent="0.2">
      <c r="B197" s="124"/>
      <c r="D197" s="125" t="s">
        <v>72</v>
      </c>
      <c r="E197" s="134" t="s">
        <v>83</v>
      </c>
      <c r="F197" s="134" t="s">
        <v>1328</v>
      </c>
      <c r="I197" s="127"/>
      <c r="J197" s="135">
        <f>BK197</f>
        <v>0</v>
      </c>
      <c r="L197" s="124"/>
      <c r="M197" s="129"/>
      <c r="P197" s="130">
        <f>SUM(P198:P233)</f>
        <v>0</v>
      </c>
      <c r="R197" s="130">
        <f>SUM(R198:R233)</f>
        <v>46.227978759999992</v>
      </c>
      <c r="T197" s="131">
        <f>SUM(T198:T233)</f>
        <v>0</v>
      </c>
      <c r="AR197" s="125" t="s">
        <v>81</v>
      </c>
      <c r="AT197" s="132" t="s">
        <v>72</v>
      </c>
      <c r="AU197" s="132" t="s">
        <v>81</v>
      </c>
      <c r="AY197" s="125" t="s">
        <v>165</v>
      </c>
      <c r="BK197" s="133">
        <f>SUM(BK198:BK233)</f>
        <v>0</v>
      </c>
    </row>
    <row r="198" spans="2:65" s="1" customFormat="1" ht="37.9" customHeight="1" x14ac:dyDescent="0.2">
      <c r="B198" s="32"/>
      <c r="C198" s="136" t="s">
        <v>284</v>
      </c>
      <c r="D198" s="136" t="s">
        <v>167</v>
      </c>
      <c r="E198" s="137" t="s">
        <v>2762</v>
      </c>
      <c r="F198" s="138" t="s">
        <v>2763</v>
      </c>
      <c r="G198" s="139" t="s">
        <v>303</v>
      </c>
      <c r="H198" s="140">
        <v>10</v>
      </c>
      <c r="I198" s="141"/>
      <c r="J198" s="142">
        <f>ROUND(I198*H198,2)</f>
        <v>0</v>
      </c>
      <c r="K198" s="138" t="s">
        <v>1254</v>
      </c>
      <c r="L198" s="32"/>
      <c r="M198" s="143" t="s">
        <v>1</v>
      </c>
      <c r="N198" s="144" t="s">
        <v>38</v>
      </c>
      <c r="P198" s="145">
        <f>O198*H198</f>
        <v>0</v>
      </c>
      <c r="Q198" s="145">
        <v>1.1286799999999999</v>
      </c>
      <c r="R198" s="145">
        <f>Q198*H198</f>
        <v>11.286799999999999</v>
      </c>
      <c r="S198" s="145">
        <v>0</v>
      </c>
      <c r="T198" s="146">
        <f>S198*H198</f>
        <v>0</v>
      </c>
      <c r="AR198" s="147" t="s">
        <v>172</v>
      </c>
      <c r="AT198" s="147" t="s">
        <v>167</v>
      </c>
      <c r="AU198" s="147" t="s">
        <v>83</v>
      </c>
      <c r="AY198" s="17" t="s">
        <v>165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172</v>
      </c>
      <c r="BM198" s="147" t="s">
        <v>2764</v>
      </c>
    </row>
    <row r="199" spans="2:65" s="1" customFormat="1" ht="39" x14ac:dyDescent="0.2">
      <c r="B199" s="32"/>
      <c r="D199" s="149" t="s">
        <v>174</v>
      </c>
      <c r="F199" s="150" t="s">
        <v>2765</v>
      </c>
      <c r="I199" s="151"/>
      <c r="L199" s="32"/>
      <c r="M199" s="152"/>
      <c r="T199" s="56"/>
      <c r="AT199" s="17" t="s">
        <v>174</v>
      </c>
      <c r="AU199" s="17" t="s">
        <v>83</v>
      </c>
    </row>
    <row r="200" spans="2:65" s="12" customFormat="1" x14ac:dyDescent="0.2">
      <c r="B200" s="153"/>
      <c r="D200" s="149" t="s">
        <v>176</v>
      </c>
      <c r="E200" s="154" t="s">
        <v>1</v>
      </c>
      <c r="F200" s="155" t="s">
        <v>2766</v>
      </c>
      <c r="H200" s="156">
        <v>10</v>
      </c>
      <c r="I200" s="157"/>
      <c r="L200" s="153"/>
      <c r="M200" s="158"/>
      <c r="T200" s="159"/>
      <c r="AT200" s="154" t="s">
        <v>176</v>
      </c>
      <c r="AU200" s="154" t="s">
        <v>83</v>
      </c>
      <c r="AV200" s="12" t="s">
        <v>83</v>
      </c>
      <c r="AW200" s="12" t="s">
        <v>30</v>
      </c>
      <c r="AX200" s="12" t="s">
        <v>81</v>
      </c>
      <c r="AY200" s="154" t="s">
        <v>165</v>
      </c>
    </row>
    <row r="201" spans="2:65" s="1" customFormat="1" ht="21.75" customHeight="1" x14ac:dyDescent="0.2">
      <c r="B201" s="32"/>
      <c r="C201" s="136" t="s">
        <v>289</v>
      </c>
      <c r="D201" s="136" t="s">
        <v>167</v>
      </c>
      <c r="E201" s="137" t="s">
        <v>2767</v>
      </c>
      <c r="F201" s="138" t="s">
        <v>2768</v>
      </c>
      <c r="G201" s="139" t="s">
        <v>170</v>
      </c>
      <c r="H201" s="140">
        <v>5.47</v>
      </c>
      <c r="I201" s="141"/>
      <c r="J201" s="142">
        <f>ROUND(I201*H201,2)</f>
        <v>0</v>
      </c>
      <c r="K201" s="138" t="s">
        <v>1254</v>
      </c>
      <c r="L201" s="32"/>
      <c r="M201" s="143" t="s">
        <v>1</v>
      </c>
      <c r="N201" s="144" t="s">
        <v>38</v>
      </c>
      <c r="P201" s="145">
        <f>O201*H201</f>
        <v>0</v>
      </c>
      <c r="Q201" s="145">
        <v>2.5505399999999998</v>
      </c>
      <c r="R201" s="145">
        <f>Q201*H201</f>
        <v>13.951453799999998</v>
      </c>
      <c r="S201" s="145">
        <v>0</v>
      </c>
      <c r="T201" s="146">
        <f>S201*H201</f>
        <v>0</v>
      </c>
      <c r="AR201" s="147" t="s">
        <v>172</v>
      </c>
      <c r="AT201" s="147" t="s">
        <v>167</v>
      </c>
      <c r="AU201" s="147" t="s">
        <v>83</v>
      </c>
      <c r="AY201" s="17" t="s">
        <v>165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81</v>
      </c>
      <c r="BK201" s="148">
        <f>ROUND(I201*H201,2)</f>
        <v>0</v>
      </c>
      <c r="BL201" s="17" t="s">
        <v>172</v>
      </c>
      <c r="BM201" s="147" t="s">
        <v>2769</v>
      </c>
    </row>
    <row r="202" spans="2:65" s="1" customFormat="1" ht="19.5" x14ac:dyDescent="0.2">
      <c r="B202" s="32"/>
      <c r="D202" s="149" t="s">
        <v>174</v>
      </c>
      <c r="F202" s="150" t="s">
        <v>2770</v>
      </c>
      <c r="I202" s="151"/>
      <c r="L202" s="32"/>
      <c r="M202" s="152"/>
      <c r="T202" s="56"/>
      <c r="AT202" s="17" t="s">
        <v>174</v>
      </c>
      <c r="AU202" s="17" t="s">
        <v>83</v>
      </c>
    </row>
    <row r="203" spans="2:65" s="12" customFormat="1" x14ac:dyDescent="0.2">
      <c r="B203" s="153"/>
      <c r="D203" s="149" t="s">
        <v>176</v>
      </c>
      <c r="E203" s="154" t="s">
        <v>1</v>
      </c>
      <c r="F203" s="155" t="s">
        <v>2771</v>
      </c>
      <c r="H203" s="156">
        <v>3</v>
      </c>
      <c r="I203" s="157"/>
      <c r="L203" s="153"/>
      <c r="M203" s="158"/>
      <c r="T203" s="159"/>
      <c r="AT203" s="154" t="s">
        <v>176</v>
      </c>
      <c r="AU203" s="154" t="s">
        <v>83</v>
      </c>
      <c r="AV203" s="12" t="s">
        <v>83</v>
      </c>
      <c r="AW203" s="12" t="s">
        <v>30</v>
      </c>
      <c r="AX203" s="12" t="s">
        <v>73</v>
      </c>
      <c r="AY203" s="154" t="s">
        <v>165</v>
      </c>
    </row>
    <row r="204" spans="2:65" s="12" customFormat="1" x14ac:dyDescent="0.2">
      <c r="B204" s="153"/>
      <c r="D204" s="149" t="s">
        <v>176</v>
      </c>
      <c r="E204" s="154" t="s">
        <v>1</v>
      </c>
      <c r="F204" s="155" t="s">
        <v>2772</v>
      </c>
      <c r="H204" s="156">
        <v>0.72</v>
      </c>
      <c r="I204" s="157"/>
      <c r="L204" s="153"/>
      <c r="M204" s="158"/>
      <c r="T204" s="159"/>
      <c r="AT204" s="154" t="s">
        <v>176</v>
      </c>
      <c r="AU204" s="154" t="s">
        <v>83</v>
      </c>
      <c r="AV204" s="12" t="s">
        <v>83</v>
      </c>
      <c r="AW204" s="12" t="s">
        <v>30</v>
      </c>
      <c r="AX204" s="12" t="s">
        <v>73</v>
      </c>
      <c r="AY204" s="154" t="s">
        <v>165</v>
      </c>
    </row>
    <row r="205" spans="2:65" s="12" customFormat="1" ht="22.5" x14ac:dyDescent="0.2">
      <c r="B205" s="153"/>
      <c r="D205" s="149" t="s">
        <v>176</v>
      </c>
      <c r="E205" s="154" t="s">
        <v>1</v>
      </c>
      <c r="F205" s="155" t="s">
        <v>2773</v>
      </c>
      <c r="H205" s="156">
        <v>1.75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73</v>
      </c>
      <c r="AY205" s="154" t="s">
        <v>165</v>
      </c>
    </row>
    <row r="206" spans="2:65" s="13" customFormat="1" x14ac:dyDescent="0.2">
      <c r="B206" s="160"/>
      <c r="D206" s="149" t="s">
        <v>176</v>
      </c>
      <c r="E206" s="161" t="s">
        <v>2700</v>
      </c>
      <c r="F206" s="162" t="s">
        <v>189</v>
      </c>
      <c r="H206" s="163">
        <v>5.47</v>
      </c>
      <c r="I206" s="164"/>
      <c r="L206" s="160"/>
      <c r="M206" s="165"/>
      <c r="T206" s="166"/>
      <c r="AT206" s="161" t="s">
        <v>176</v>
      </c>
      <c r="AU206" s="161" t="s">
        <v>83</v>
      </c>
      <c r="AV206" s="13" t="s">
        <v>172</v>
      </c>
      <c r="AW206" s="13" t="s">
        <v>30</v>
      </c>
      <c r="AX206" s="13" t="s">
        <v>81</v>
      </c>
      <c r="AY206" s="161" t="s">
        <v>165</v>
      </c>
    </row>
    <row r="207" spans="2:65" s="1" customFormat="1" ht="33" customHeight="1" x14ac:dyDescent="0.2">
      <c r="B207" s="32"/>
      <c r="C207" s="136" t="s">
        <v>7</v>
      </c>
      <c r="D207" s="136" t="s">
        <v>167</v>
      </c>
      <c r="E207" s="137" t="s">
        <v>2774</v>
      </c>
      <c r="F207" s="138" t="s">
        <v>2775</v>
      </c>
      <c r="G207" s="139" t="s">
        <v>170</v>
      </c>
      <c r="H207" s="140">
        <v>5.47</v>
      </c>
      <c r="I207" s="141"/>
      <c r="J207" s="142">
        <f>ROUND(I207*H207,2)</f>
        <v>0</v>
      </c>
      <c r="K207" s="138" t="s">
        <v>1254</v>
      </c>
      <c r="L207" s="32"/>
      <c r="M207" s="143" t="s">
        <v>1</v>
      </c>
      <c r="N207" s="144" t="s">
        <v>38</v>
      </c>
      <c r="P207" s="145">
        <f>O207*H207</f>
        <v>0</v>
      </c>
      <c r="Q207" s="145">
        <v>4.8579999999999998E-2</v>
      </c>
      <c r="R207" s="145">
        <f>Q207*H207</f>
        <v>0.26573259999999999</v>
      </c>
      <c r="S207" s="145">
        <v>0</v>
      </c>
      <c r="T207" s="146">
        <f>S207*H207</f>
        <v>0</v>
      </c>
      <c r="AR207" s="147" t="s">
        <v>172</v>
      </c>
      <c r="AT207" s="147" t="s">
        <v>167</v>
      </c>
      <c r="AU207" s="147" t="s">
        <v>83</v>
      </c>
      <c r="AY207" s="17" t="s">
        <v>165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81</v>
      </c>
      <c r="BK207" s="148">
        <f>ROUND(I207*H207,2)</f>
        <v>0</v>
      </c>
      <c r="BL207" s="17" t="s">
        <v>172</v>
      </c>
      <c r="BM207" s="147" t="s">
        <v>2776</v>
      </c>
    </row>
    <row r="208" spans="2:65" s="1" customFormat="1" ht="19.5" x14ac:dyDescent="0.2">
      <c r="B208" s="32"/>
      <c r="D208" s="149" t="s">
        <v>174</v>
      </c>
      <c r="F208" s="150" t="s">
        <v>1903</v>
      </c>
      <c r="I208" s="151"/>
      <c r="L208" s="32"/>
      <c r="M208" s="152"/>
      <c r="T208" s="56"/>
      <c r="AT208" s="17" t="s">
        <v>174</v>
      </c>
      <c r="AU208" s="17" t="s">
        <v>83</v>
      </c>
    </row>
    <row r="209" spans="2:65" s="12" customFormat="1" x14ac:dyDescent="0.2">
      <c r="B209" s="153"/>
      <c r="D209" s="149" t="s">
        <v>176</v>
      </c>
      <c r="E209" s="154" t="s">
        <v>1</v>
      </c>
      <c r="F209" s="155" t="s">
        <v>2700</v>
      </c>
      <c r="H209" s="156">
        <v>5.47</v>
      </c>
      <c r="I209" s="157"/>
      <c r="L209" s="153"/>
      <c r="M209" s="158"/>
      <c r="T209" s="159"/>
      <c r="AT209" s="154" t="s">
        <v>176</v>
      </c>
      <c r="AU209" s="154" t="s">
        <v>83</v>
      </c>
      <c r="AV209" s="12" t="s">
        <v>83</v>
      </c>
      <c r="AW209" s="12" t="s">
        <v>30</v>
      </c>
      <c r="AX209" s="12" t="s">
        <v>81</v>
      </c>
      <c r="AY209" s="154" t="s">
        <v>165</v>
      </c>
    </row>
    <row r="210" spans="2:65" s="1" customFormat="1" ht="16.5" customHeight="1" x14ac:dyDescent="0.2">
      <c r="B210" s="32"/>
      <c r="C210" s="136" t="s">
        <v>305</v>
      </c>
      <c r="D210" s="136" t="s">
        <v>167</v>
      </c>
      <c r="E210" s="137" t="s">
        <v>2159</v>
      </c>
      <c r="F210" s="138" t="s">
        <v>2160</v>
      </c>
      <c r="G210" s="139" t="s">
        <v>192</v>
      </c>
      <c r="H210" s="140">
        <v>5.7</v>
      </c>
      <c r="I210" s="141"/>
      <c r="J210" s="142">
        <f>ROUND(I210*H210,2)</f>
        <v>0</v>
      </c>
      <c r="K210" s="138" t="s">
        <v>1254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1.2999999999999999E-3</v>
      </c>
      <c r="R210" s="145">
        <f>Q210*H210</f>
        <v>7.4099999999999999E-3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2777</v>
      </c>
    </row>
    <row r="211" spans="2:65" s="1" customFormat="1" x14ac:dyDescent="0.2">
      <c r="B211" s="32"/>
      <c r="D211" s="149" t="s">
        <v>174</v>
      </c>
      <c r="F211" s="150" t="s">
        <v>2162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2" customFormat="1" x14ac:dyDescent="0.2">
      <c r="B212" s="153"/>
      <c r="D212" s="149" t="s">
        <v>176</v>
      </c>
      <c r="E212" s="154" t="s">
        <v>1</v>
      </c>
      <c r="F212" s="155" t="s">
        <v>2778</v>
      </c>
      <c r="H212" s="156">
        <v>5.7</v>
      </c>
      <c r="I212" s="157"/>
      <c r="L212" s="153"/>
      <c r="M212" s="158"/>
      <c r="T212" s="159"/>
      <c r="AT212" s="154" t="s">
        <v>176</v>
      </c>
      <c r="AU212" s="154" t="s">
        <v>83</v>
      </c>
      <c r="AV212" s="12" t="s">
        <v>83</v>
      </c>
      <c r="AW212" s="12" t="s">
        <v>30</v>
      </c>
      <c r="AX212" s="12" t="s">
        <v>81</v>
      </c>
      <c r="AY212" s="154" t="s">
        <v>165</v>
      </c>
    </row>
    <row r="213" spans="2:65" s="1" customFormat="1" ht="16.5" customHeight="1" x14ac:dyDescent="0.2">
      <c r="B213" s="32"/>
      <c r="C213" s="136" t="s">
        <v>309</v>
      </c>
      <c r="D213" s="136" t="s">
        <v>167</v>
      </c>
      <c r="E213" s="137" t="s">
        <v>2169</v>
      </c>
      <c r="F213" s="138" t="s">
        <v>2170</v>
      </c>
      <c r="G213" s="139" t="s">
        <v>192</v>
      </c>
      <c r="H213" s="140">
        <v>5.7</v>
      </c>
      <c r="I213" s="141"/>
      <c r="J213" s="142">
        <f>ROUND(I213*H213,2)</f>
        <v>0</v>
      </c>
      <c r="K213" s="138" t="s">
        <v>1254</v>
      </c>
      <c r="L213" s="32"/>
      <c r="M213" s="143" t="s">
        <v>1</v>
      </c>
      <c r="N213" s="144" t="s">
        <v>38</v>
      </c>
      <c r="P213" s="145">
        <f>O213*H213</f>
        <v>0</v>
      </c>
      <c r="Q213" s="145">
        <v>4.0000000000000003E-5</v>
      </c>
      <c r="R213" s="145">
        <f>Q213*H213</f>
        <v>2.2800000000000001E-4</v>
      </c>
      <c r="S213" s="145">
        <v>0</v>
      </c>
      <c r="T213" s="146">
        <f>S213*H213</f>
        <v>0</v>
      </c>
      <c r="AR213" s="147" t="s">
        <v>172</v>
      </c>
      <c r="AT213" s="147" t="s">
        <v>167</v>
      </c>
      <c r="AU213" s="147" t="s">
        <v>83</v>
      </c>
      <c r="AY213" s="17" t="s">
        <v>165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81</v>
      </c>
      <c r="BK213" s="148">
        <f>ROUND(I213*H213,2)</f>
        <v>0</v>
      </c>
      <c r="BL213" s="17" t="s">
        <v>172</v>
      </c>
      <c r="BM213" s="147" t="s">
        <v>2779</v>
      </c>
    </row>
    <row r="214" spans="2:65" s="1" customFormat="1" x14ac:dyDescent="0.2">
      <c r="B214" s="32"/>
      <c r="D214" s="149" t="s">
        <v>174</v>
      </c>
      <c r="F214" s="150" t="s">
        <v>2172</v>
      </c>
      <c r="I214" s="151"/>
      <c r="L214" s="32"/>
      <c r="M214" s="152"/>
      <c r="T214" s="56"/>
      <c r="AT214" s="17" t="s">
        <v>174</v>
      </c>
      <c r="AU214" s="17" t="s">
        <v>83</v>
      </c>
    </row>
    <row r="215" spans="2:65" s="12" customFormat="1" x14ac:dyDescent="0.2">
      <c r="B215" s="153"/>
      <c r="D215" s="149" t="s">
        <v>176</v>
      </c>
      <c r="E215" s="154" t="s">
        <v>1</v>
      </c>
      <c r="F215" s="155" t="s">
        <v>2778</v>
      </c>
      <c r="H215" s="156">
        <v>5.7</v>
      </c>
      <c r="I215" s="157"/>
      <c r="L215" s="153"/>
      <c r="M215" s="158"/>
      <c r="T215" s="159"/>
      <c r="AT215" s="154" t="s">
        <v>176</v>
      </c>
      <c r="AU215" s="154" t="s">
        <v>83</v>
      </c>
      <c r="AV215" s="12" t="s">
        <v>83</v>
      </c>
      <c r="AW215" s="12" t="s">
        <v>30</v>
      </c>
      <c r="AX215" s="12" t="s">
        <v>81</v>
      </c>
      <c r="AY215" s="154" t="s">
        <v>165</v>
      </c>
    </row>
    <row r="216" spans="2:65" s="1" customFormat="1" ht="21.75" customHeight="1" x14ac:dyDescent="0.2">
      <c r="B216" s="32"/>
      <c r="C216" s="136" t="s">
        <v>314</v>
      </c>
      <c r="D216" s="136" t="s">
        <v>167</v>
      </c>
      <c r="E216" s="137" t="s">
        <v>2173</v>
      </c>
      <c r="F216" s="138" t="s">
        <v>2174</v>
      </c>
      <c r="G216" s="139" t="s">
        <v>238</v>
      </c>
      <c r="H216" s="140">
        <v>0.41</v>
      </c>
      <c r="I216" s="141"/>
      <c r="J216" s="142">
        <f>ROUND(I216*H216,2)</f>
        <v>0</v>
      </c>
      <c r="K216" s="138" t="s">
        <v>1254</v>
      </c>
      <c r="L216" s="32"/>
      <c r="M216" s="143" t="s">
        <v>1</v>
      </c>
      <c r="N216" s="144" t="s">
        <v>38</v>
      </c>
      <c r="P216" s="145">
        <f>O216*H216</f>
        <v>0</v>
      </c>
      <c r="Q216" s="145">
        <v>1.0383</v>
      </c>
      <c r="R216" s="145">
        <f>Q216*H216</f>
        <v>0.425703</v>
      </c>
      <c r="S216" s="145">
        <v>0</v>
      </c>
      <c r="T216" s="146">
        <f>S216*H216</f>
        <v>0</v>
      </c>
      <c r="AR216" s="147" t="s">
        <v>172</v>
      </c>
      <c r="AT216" s="147" t="s">
        <v>167</v>
      </c>
      <c r="AU216" s="147" t="s">
        <v>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2780</v>
      </c>
    </row>
    <row r="217" spans="2:65" s="1" customFormat="1" ht="19.5" x14ac:dyDescent="0.2">
      <c r="B217" s="32"/>
      <c r="D217" s="149" t="s">
        <v>174</v>
      </c>
      <c r="F217" s="150" t="s">
        <v>2176</v>
      </c>
      <c r="I217" s="151"/>
      <c r="L217" s="32"/>
      <c r="M217" s="152"/>
      <c r="T217" s="56"/>
      <c r="AT217" s="17" t="s">
        <v>174</v>
      </c>
      <c r="AU217" s="17" t="s">
        <v>83</v>
      </c>
    </row>
    <row r="218" spans="2:65" s="12" customFormat="1" x14ac:dyDescent="0.2">
      <c r="B218" s="153"/>
      <c r="D218" s="149" t="s">
        <v>176</v>
      </c>
      <c r="E218" s="154" t="s">
        <v>1</v>
      </c>
      <c r="F218" s="155" t="s">
        <v>2781</v>
      </c>
      <c r="H218" s="156">
        <v>0.41</v>
      </c>
      <c r="I218" s="157"/>
      <c r="L218" s="153"/>
      <c r="M218" s="158"/>
      <c r="T218" s="159"/>
      <c r="AT218" s="154" t="s">
        <v>176</v>
      </c>
      <c r="AU218" s="154" t="s">
        <v>83</v>
      </c>
      <c r="AV218" s="12" t="s">
        <v>83</v>
      </c>
      <c r="AW218" s="12" t="s">
        <v>30</v>
      </c>
      <c r="AX218" s="12" t="s">
        <v>81</v>
      </c>
      <c r="AY218" s="154" t="s">
        <v>165</v>
      </c>
    </row>
    <row r="219" spans="2:65" s="1" customFormat="1" ht="24.2" customHeight="1" x14ac:dyDescent="0.2">
      <c r="B219" s="32"/>
      <c r="C219" s="136" t="s">
        <v>323</v>
      </c>
      <c r="D219" s="136" t="s">
        <v>167</v>
      </c>
      <c r="E219" s="137" t="s">
        <v>2782</v>
      </c>
      <c r="F219" s="138" t="s">
        <v>2783</v>
      </c>
      <c r="G219" s="139" t="s">
        <v>170</v>
      </c>
      <c r="H219" s="140">
        <v>7.78</v>
      </c>
      <c r="I219" s="141"/>
      <c r="J219" s="142">
        <f>ROUND(I219*H219,2)</f>
        <v>0</v>
      </c>
      <c r="K219" s="138" t="s">
        <v>1254</v>
      </c>
      <c r="L219" s="32"/>
      <c r="M219" s="143" t="s">
        <v>1</v>
      </c>
      <c r="N219" s="144" t="s">
        <v>38</v>
      </c>
      <c r="P219" s="145">
        <f>O219*H219</f>
        <v>0</v>
      </c>
      <c r="Q219" s="145">
        <v>2.5505399999999998</v>
      </c>
      <c r="R219" s="145">
        <f>Q219*H219</f>
        <v>19.843201199999999</v>
      </c>
      <c r="S219" s="145">
        <v>0</v>
      </c>
      <c r="T219" s="146">
        <f>S219*H219</f>
        <v>0</v>
      </c>
      <c r="AR219" s="147" t="s">
        <v>172</v>
      </c>
      <c r="AT219" s="147" t="s">
        <v>167</v>
      </c>
      <c r="AU219" s="147" t="s">
        <v>83</v>
      </c>
      <c r="AY219" s="17" t="s">
        <v>165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81</v>
      </c>
      <c r="BK219" s="148">
        <f>ROUND(I219*H219,2)</f>
        <v>0</v>
      </c>
      <c r="BL219" s="17" t="s">
        <v>172</v>
      </c>
      <c r="BM219" s="147" t="s">
        <v>2784</v>
      </c>
    </row>
    <row r="220" spans="2:65" s="1" customFormat="1" ht="19.5" x14ac:dyDescent="0.2">
      <c r="B220" s="32"/>
      <c r="D220" s="149" t="s">
        <v>174</v>
      </c>
      <c r="F220" s="150" t="s">
        <v>2785</v>
      </c>
      <c r="I220" s="151"/>
      <c r="L220" s="32"/>
      <c r="M220" s="152"/>
      <c r="T220" s="56"/>
      <c r="AT220" s="17" t="s">
        <v>174</v>
      </c>
      <c r="AU220" s="17" t="s">
        <v>83</v>
      </c>
    </row>
    <row r="221" spans="2:65" s="12" customFormat="1" ht="22.5" x14ac:dyDescent="0.2">
      <c r="B221" s="153"/>
      <c r="D221" s="149" t="s">
        <v>176</v>
      </c>
      <c r="E221" s="154" t="s">
        <v>1</v>
      </c>
      <c r="F221" s="155" t="s">
        <v>2786</v>
      </c>
      <c r="H221" s="156">
        <v>5.3639999999999999</v>
      </c>
      <c r="I221" s="157"/>
      <c r="L221" s="153"/>
      <c r="M221" s="158"/>
      <c r="T221" s="159"/>
      <c r="AT221" s="154" t="s">
        <v>176</v>
      </c>
      <c r="AU221" s="154" t="s">
        <v>83</v>
      </c>
      <c r="AV221" s="12" t="s">
        <v>83</v>
      </c>
      <c r="AW221" s="12" t="s">
        <v>30</v>
      </c>
      <c r="AX221" s="12" t="s">
        <v>73</v>
      </c>
      <c r="AY221" s="154" t="s">
        <v>165</v>
      </c>
    </row>
    <row r="222" spans="2:65" s="12" customFormat="1" x14ac:dyDescent="0.2">
      <c r="B222" s="153"/>
      <c r="D222" s="149" t="s">
        <v>176</v>
      </c>
      <c r="E222" s="154" t="s">
        <v>1</v>
      </c>
      <c r="F222" s="155" t="s">
        <v>2787</v>
      </c>
      <c r="H222" s="156">
        <v>2.4159999999999999</v>
      </c>
      <c r="I222" s="157"/>
      <c r="L222" s="153"/>
      <c r="M222" s="158"/>
      <c r="T222" s="159"/>
      <c r="AT222" s="154" t="s">
        <v>176</v>
      </c>
      <c r="AU222" s="154" t="s">
        <v>83</v>
      </c>
      <c r="AV222" s="12" t="s">
        <v>83</v>
      </c>
      <c r="AW222" s="12" t="s">
        <v>30</v>
      </c>
      <c r="AX222" s="12" t="s">
        <v>73</v>
      </c>
      <c r="AY222" s="154" t="s">
        <v>165</v>
      </c>
    </row>
    <row r="223" spans="2:65" s="13" customFormat="1" x14ac:dyDescent="0.2">
      <c r="B223" s="160"/>
      <c r="D223" s="149" t="s">
        <v>176</v>
      </c>
      <c r="E223" s="161" t="s">
        <v>1</v>
      </c>
      <c r="F223" s="162" t="s">
        <v>189</v>
      </c>
      <c r="H223" s="163">
        <v>7.7799999999999994</v>
      </c>
      <c r="I223" s="164"/>
      <c r="L223" s="160"/>
      <c r="M223" s="165"/>
      <c r="T223" s="166"/>
      <c r="AT223" s="161" t="s">
        <v>176</v>
      </c>
      <c r="AU223" s="161" t="s">
        <v>83</v>
      </c>
      <c r="AV223" s="13" t="s">
        <v>172</v>
      </c>
      <c r="AW223" s="13" t="s">
        <v>30</v>
      </c>
      <c r="AX223" s="13" t="s">
        <v>81</v>
      </c>
      <c r="AY223" s="161" t="s">
        <v>165</v>
      </c>
    </row>
    <row r="224" spans="2:65" s="1" customFormat="1" ht="37.9" customHeight="1" x14ac:dyDescent="0.2">
      <c r="B224" s="32"/>
      <c r="C224" s="136" t="s">
        <v>328</v>
      </c>
      <c r="D224" s="136" t="s">
        <v>167</v>
      </c>
      <c r="E224" s="137" t="s">
        <v>2788</v>
      </c>
      <c r="F224" s="138" t="s">
        <v>2789</v>
      </c>
      <c r="G224" s="139" t="s">
        <v>170</v>
      </c>
      <c r="H224" s="140">
        <v>7.78</v>
      </c>
      <c r="I224" s="141"/>
      <c r="J224" s="142">
        <f>ROUND(I224*H224,2)</f>
        <v>0</v>
      </c>
      <c r="K224" s="138" t="s">
        <v>1254</v>
      </c>
      <c r="L224" s="32"/>
      <c r="M224" s="143" t="s">
        <v>1</v>
      </c>
      <c r="N224" s="144" t="s">
        <v>38</v>
      </c>
      <c r="P224" s="145">
        <f>O224*H224</f>
        <v>0</v>
      </c>
      <c r="Q224" s="145">
        <v>4.8579999999999998E-2</v>
      </c>
      <c r="R224" s="145">
        <f>Q224*H224</f>
        <v>0.37795240000000002</v>
      </c>
      <c r="S224" s="145">
        <v>0</v>
      </c>
      <c r="T224" s="146">
        <f>S224*H224</f>
        <v>0</v>
      </c>
      <c r="AR224" s="147" t="s">
        <v>172</v>
      </c>
      <c r="AT224" s="147" t="s">
        <v>167</v>
      </c>
      <c r="AU224" s="147" t="s">
        <v>83</v>
      </c>
      <c r="AY224" s="17" t="s">
        <v>165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81</v>
      </c>
      <c r="BK224" s="148">
        <f>ROUND(I224*H224,2)</f>
        <v>0</v>
      </c>
      <c r="BL224" s="17" t="s">
        <v>172</v>
      </c>
      <c r="BM224" s="147" t="s">
        <v>2790</v>
      </c>
    </row>
    <row r="225" spans="2:65" s="1" customFormat="1" ht="19.5" x14ac:dyDescent="0.2">
      <c r="B225" s="32"/>
      <c r="D225" s="149" t="s">
        <v>174</v>
      </c>
      <c r="F225" s="150" t="s">
        <v>1903</v>
      </c>
      <c r="I225" s="151"/>
      <c r="L225" s="32"/>
      <c r="M225" s="152"/>
      <c r="T225" s="56"/>
      <c r="AT225" s="17" t="s">
        <v>174</v>
      </c>
      <c r="AU225" s="17" t="s">
        <v>83</v>
      </c>
    </row>
    <row r="226" spans="2:65" s="1" customFormat="1" ht="16.5" customHeight="1" x14ac:dyDescent="0.2">
      <c r="B226" s="32"/>
      <c r="C226" s="136" t="s">
        <v>342</v>
      </c>
      <c r="D226" s="136" t="s">
        <v>167</v>
      </c>
      <c r="E226" s="137" t="s">
        <v>1355</v>
      </c>
      <c r="F226" s="138" t="s">
        <v>1356</v>
      </c>
      <c r="G226" s="139" t="s">
        <v>192</v>
      </c>
      <c r="H226" s="140">
        <v>51.863999999999997</v>
      </c>
      <c r="I226" s="141"/>
      <c r="J226" s="142">
        <f>ROUND(I226*H226,2)</f>
        <v>0</v>
      </c>
      <c r="K226" s="138" t="s">
        <v>1254</v>
      </c>
      <c r="L226" s="32"/>
      <c r="M226" s="143" t="s">
        <v>1</v>
      </c>
      <c r="N226" s="144" t="s">
        <v>38</v>
      </c>
      <c r="P226" s="145">
        <f>O226*H226</f>
        <v>0</v>
      </c>
      <c r="Q226" s="145">
        <v>1.2999999999999999E-3</v>
      </c>
      <c r="R226" s="145">
        <f>Q226*H226</f>
        <v>6.7423199999999989E-2</v>
      </c>
      <c r="S226" s="145">
        <v>0</v>
      </c>
      <c r="T226" s="146">
        <f>S226*H226</f>
        <v>0</v>
      </c>
      <c r="AR226" s="147" t="s">
        <v>172</v>
      </c>
      <c r="AT226" s="147" t="s">
        <v>167</v>
      </c>
      <c r="AU226" s="147" t="s">
        <v>83</v>
      </c>
      <c r="AY226" s="17" t="s">
        <v>165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81</v>
      </c>
      <c r="BK226" s="148">
        <f>ROUND(I226*H226,2)</f>
        <v>0</v>
      </c>
      <c r="BL226" s="17" t="s">
        <v>172</v>
      </c>
      <c r="BM226" s="147" t="s">
        <v>2791</v>
      </c>
    </row>
    <row r="227" spans="2:65" s="1" customFormat="1" x14ac:dyDescent="0.2">
      <c r="B227" s="32"/>
      <c r="D227" s="149" t="s">
        <v>174</v>
      </c>
      <c r="F227" s="150" t="s">
        <v>1358</v>
      </c>
      <c r="I227" s="151"/>
      <c r="L227" s="32"/>
      <c r="M227" s="152"/>
      <c r="T227" s="56"/>
      <c r="AT227" s="17" t="s">
        <v>174</v>
      </c>
      <c r="AU227" s="17" t="s">
        <v>83</v>
      </c>
    </row>
    <row r="228" spans="2:65" s="12" customFormat="1" x14ac:dyDescent="0.2">
      <c r="B228" s="153"/>
      <c r="D228" s="149" t="s">
        <v>176</v>
      </c>
      <c r="E228" s="154" t="s">
        <v>1</v>
      </c>
      <c r="F228" s="155" t="s">
        <v>2792</v>
      </c>
      <c r="H228" s="156">
        <v>16.103999999999999</v>
      </c>
      <c r="I228" s="157"/>
      <c r="L228" s="153"/>
      <c r="M228" s="158"/>
      <c r="T228" s="159"/>
      <c r="AT228" s="154" t="s">
        <v>176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165</v>
      </c>
    </row>
    <row r="229" spans="2:65" s="12" customFormat="1" ht="22.5" x14ac:dyDescent="0.2">
      <c r="B229" s="153"/>
      <c r="D229" s="149" t="s">
        <v>176</v>
      </c>
      <c r="E229" s="154" t="s">
        <v>1</v>
      </c>
      <c r="F229" s="155" t="s">
        <v>2793</v>
      </c>
      <c r="H229" s="156">
        <v>35.76</v>
      </c>
      <c r="I229" s="157"/>
      <c r="L229" s="153"/>
      <c r="M229" s="158"/>
      <c r="T229" s="159"/>
      <c r="AT229" s="154" t="s">
        <v>176</v>
      </c>
      <c r="AU229" s="154" t="s">
        <v>83</v>
      </c>
      <c r="AV229" s="12" t="s">
        <v>83</v>
      </c>
      <c r="AW229" s="12" t="s">
        <v>30</v>
      </c>
      <c r="AX229" s="12" t="s">
        <v>73</v>
      </c>
      <c r="AY229" s="154" t="s">
        <v>165</v>
      </c>
    </row>
    <row r="230" spans="2:65" s="13" customFormat="1" x14ac:dyDescent="0.2">
      <c r="B230" s="160"/>
      <c r="D230" s="149" t="s">
        <v>176</v>
      </c>
      <c r="E230" s="161" t="s">
        <v>2706</v>
      </c>
      <c r="F230" s="162" t="s">
        <v>189</v>
      </c>
      <c r="H230" s="163">
        <v>51.863999999999997</v>
      </c>
      <c r="I230" s="164"/>
      <c r="L230" s="160"/>
      <c r="M230" s="165"/>
      <c r="T230" s="166"/>
      <c r="AT230" s="161" t="s">
        <v>176</v>
      </c>
      <c r="AU230" s="161" t="s">
        <v>83</v>
      </c>
      <c r="AV230" s="13" t="s">
        <v>172</v>
      </c>
      <c r="AW230" s="13" t="s">
        <v>30</v>
      </c>
      <c r="AX230" s="13" t="s">
        <v>81</v>
      </c>
      <c r="AY230" s="161" t="s">
        <v>165</v>
      </c>
    </row>
    <row r="231" spans="2:65" s="1" customFormat="1" ht="16.5" customHeight="1" x14ac:dyDescent="0.2">
      <c r="B231" s="32"/>
      <c r="C231" s="136" t="s">
        <v>348</v>
      </c>
      <c r="D231" s="136" t="s">
        <v>167</v>
      </c>
      <c r="E231" s="137" t="s">
        <v>1360</v>
      </c>
      <c r="F231" s="138" t="s">
        <v>1361</v>
      </c>
      <c r="G231" s="139" t="s">
        <v>192</v>
      </c>
      <c r="H231" s="140">
        <v>51.863999999999997</v>
      </c>
      <c r="I231" s="141"/>
      <c r="J231" s="142">
        <f>ROUND(I231*H231,2)</f>
        <v>0</v>
      </c>
      <c r="K231" s="138" t="s">
        <v>1254</v>
      </c>
      <c r="L231" s="32"/>
      <c r="M231" s="143" t="s">
        <v>1</v>
      </c>
      <c r="N231" s="144" t="s">
        <v>38</v>
      </c>
      <c r="P231" s="145">
        <f>O231*H231</f>
        <v>0</v>
      </c>
      <c r="Q231" s="145">
        <v>4.0000000000000003E-5</v>
      </c>
      <c r="R231" s="145">
        <f>Q231*H231</f>
        <v>2.07456E-3</v>
      </c>
      <c r="S231" s="145">
        <v>0</v>
      </c>
      <c r="T231" s="146">
        <f>S231*H231</f>
        <v>0</v>
      </c>
      <c r="AR231" s="147" t="s">
        <v>172</v>
      </c>
      <c r="AT231" s="147" t="s">
        <v>167</v>
      </c>
      <c r="AU231" s="147" t="s">
        <v>83</v>
      </c>
      <c r="AY231" s="17" t="s">
        <v>165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172</v>
      </c>
      <c r="BM231" s="147" t="s">
        <v>2794</v>
      </c>
    </row>
    <row r="232" spans="2:65" s="1" customFormat="1" ht="19.5" x14ac:dyDescent="0.2">
      <c r="B232" s="32"/>
      <c r="D232" s="149" t="s">
        <v>174</v>
      </c>
      <c r="F232" s="150" t="s">
        <v>1363</v>
      </c>
      <c r="I232" s="151"/>
      <c r="L232" s="32"/>
      <c r="M232" s="152"/>
      <c r="T232" s="56"/>
      <c r="AT232" s="17" t="s">
        <v>174</v>
      </c>
      <c r="AU232" s="17" t="s">
        <v>83</v>
      </c>
    </row>
    <row r="233" spans="2:65" s="12" customFormat="1" x14ac:dyDescent="0.2">
      <c r="B233" s="153"/>
      <c r="D233" s="149" t="s">
        <v>176</v>
      </c>
      <c r="E233" s="154" t="s">
        <v>1</v>
      </c>
      <c r="F233" s="155" t="s">
        <v>2706</v>
      </c>
      <c r="H233" s="156">
        <v>51.863999999999997</v>
      </c>
      <c r="I233" s="157"/>
      <c r="L233" s="153"/>
      <c r="M233" s="158"/>
      <c r="T233" s="159"/>
      <c r="AT233" s="154" t="s">
        <v>176</v>
      </c>
      <c r="AU233" s="154" t="s">
        <v>83</v>
      </c>
      <c r="AV233" s="12" t="s">
        <v>83</v>
      </c>
      <c r="AW233" s="12" t="s">
        <v>30</v>
      </c>
      <c r="AX233" s="12" t="s">
        <v>81</v>
      </c>
      <c r="AY233" s="154" t="s">
        <v>165</v>
      </c>
    </row>
    <row r="234" spans="2:65" s="11" customFormat="1" ht="22.9" customHeight="1" x14ac:dyDescent="0.2">
      <c r="B234" s="124"/>
      <c r="D234" s="125" t="s">
        <v>72</v>
      </c>
      <c r="E234" s="134" t="s">
        <v>183</v>
      </c>
      <c r="F234" s="134" t="s">
        <v>1382</v>
      </c>
      <c r="I234" s="127"/>
      <c r="J234" s="135">
        <f>BK234</f>
        <v>0</v>
      </c>
      <c r="L234" s="124"/>
      <c r="M234" s="129"/>
      <c r="P234" s="130">
        <f>SUM(P235:P239)</f>
        <v>0</v>
      </c>
      <c r="R234" s="130">
        <f>SUM(R235:R239)</f>
        <v>6.93E-2</v>
      </c>
      <c r="T234" s="131">
        <f>SUM(T235:T239)</f>
        <v>0</v>
      </c>
      <c r="AR234" s="125" t="s">
        <v>81</v>
      </c>
      <c r="AT234" s="132" t="s">
        <v>72</v>
      </c>
      <c r="AU234" s="132" t="s">
        <v>81</v>
      </c>
      <c r="AY234" s="125" t="s">
        <v>165</v>
      </c>
      <c r="BK234" s="133">
        <f>SUM(BK235:BK239)</f>
        <v>0</v>
      </c>
    </row>
    <row r="235" spans="2:65" s="1" customFormat="1" ht="16.5" customHeight="1" x14ac:dyDescent="0.2">
      <c r="B235" s="32"/>
      <c r="C235" s="136" t="s">
        <v>361</v>
      </c>
      <c r="D235" s="136" t="s">
        <v>167</v>
      </c>
      <c r="E235" s="137" t="s">
        <v>2228</v>
      </c>
      <c r="F235" s="138" t="s">
        <v>2229</v>
      </c>
      <c r="G235" s="139" t="s">
        <v>303</v>
      </c>
      <c r="H235" s="140">
        <v>30</v>
      </c>
      <c r="I235" s="141"/>
      <c r="J235" s="142">
        <f>ROUND(I235*H235,2)</f>
        <v>0</v>
      </c>
      <c r="K235" s="138" t="s">
        <v>1</v>
      </c>
      <c r="L235" s="32"/>
      <c r="M235" s="143" t="s">
        <v>1</v>
      </c>
      <c r="N235" s="144" t="s">
        <v>38</v>
      </c>
      <c r="P235" s="145">
        <f>O235*H235</f>
        <v>0</v>
      </c>
      <c r="Q235" s="145">
        <v>2.31E-3</v>
      </c>
      <c r="R235" s="145">
        <f>Q235*H235</f>
        <v>6.93E-2</v>
      </c>
      <c r="S235" s="145">
        <v>0</v>
      </c>
      <c r="T235" s="146">
        <f>S235*H235</f>
        <v>0</v>
      </c>
      <c r="AR235" s="147" t="s">
        <v>172</v>
      </c>
      <c r="AT235" s="147" t="s">
        <v>167</v>
      </c>
      <c r="AU235" s="147" t="s">
        <v>83</v>
      </c>
      <c r="AY235" s="17" t="s">
        <v>165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172</v>
      </c>
      <c r="BM235" s="147" t="s">
        <v>2795</v>
      </c>
    </row>
    <row r="236" spans="2:65" s="1" customFormat="1" x14ac:dyDescent="0.2">
      <c r="B236" s="32"/>
      <c r="D236" s="149" t="s">
        <v>174</v>
      </c>
      <c r="F236" s="150" t="s">
        <v>2229</v>
      </c>
      <c r="I236" s="151"/>
      <c r="L236" s="32"/>
      <c r="M236" s="152"/>
      <c r="T236" s="56"/>
      <c r="AT236" s="17" t="s">
        <v>174</v>
      </c>
      <c r="AU236" s="17" t="s">
        <v>83</v>
      </c>
    </row>
    <row r="237" spans="2:65" s="12" customFormat="1" x14ac:dyDescent="0.2">
      <c r="B237" s="153"/>
      <c r="D237" s="149" t="s">
        <v>176</v>
      </c>
      <c r="E237" s="154" t="s">
        <v>1</v>
      </c>
      <c r="F237" s="155" t="s">
        <v>2796</v>
      </c>
      <c r="H237" s="156">
        <v>15</v>
      </c>
      <c r="I237" s="157"/>
      <c r="L237" s="153"/>
      <c r="M237" s="158"/>
      <c r="T237" s="159"/>
      <c r="AT237" s="154" t="s">
        <v>176</v>
      </c>
      <c r="AU237" s="154" t="s">
        <v>83</v>
      </c>
      <c r="AV237" s="12" t="s">
        <v>83</v>
      </c>
      <c r="AW237" s="12" t="s">
        <v>30</v>
      </c>
      <c r="AX237" s="12" t="s">
        <v>73</v>
      </c>
      <c r="AY237" s="154" t="s">
        <v>165</v>
      </c>
    </row>
    <row r="238" spans="2:65" s="12" customFormat="1" x14ac:dyDescent="0.2">
      <c r="B238" s="153"/>
      <c r="D238" s="149" t="s">
        <v>176</v>
      </c>
      <c r="E238" s="154" t="s">
        <v>1</v>
      </c>
      <c r="F238" s="155" t="s">
        <v>2797</v>
      </c>
      <c r="H238" s="156">
        <v>15</v>
      </c>
      <c r="I238" s="157"/>
      <c r="L238" s="153"/>
      <c r="M238" s="158"/>
      <c r="T238" s="159"/>
      <c r="AT238" s="154" t="s">
        <v>176</v>
      </c>
      <c r="AU238" s="154" t="s">
        <v>83</v>
      </c>
      <c r="AV238" s="12" t="s">
        <v>83</v>
      </c>
      <c r="AW238" s="12" t="s">
        <v>30</v>
      </c>
      <c r="AX238" s="12" t="s">
        <v>73</v>
      </c>
      <c r="AY238" s="154" t="s">
        <v>165</v>
      </c>
    </row>
    <row r="239" spans="2:65" s="13" customFormat="1" x14ac:dyDescent="0.2">
      <c r="B239" s="160"/>
      <c r="D239" s="149" t="s">
        <v>176</v>
      </c>
      <c r="E239" s="161" t="s">
        <v>1</v>
      </c>
      <c r="F239" s="162" t="s">
        <v>189</v>
      </c>
      <c r="H239" s="163">
        <v>30</v>
      </c>
      <c r="I239" s="164"/>
      <c r="L239" s="160"/>
      <c r="M239" s="165"/>
      <c r="T239" s="166"/>
      <c r="AT239" s="161" t="s">
        <v>176</v>
      </c>
      <c r="AU239" s="161" t="s">
        <v>83</v>
      </c>
      <c r="AV239" s="13" t="s">
        <v>172</v>
      </c>
      <c r="AW239" s="13" t="s">
        <v>30</v>
      </c>
      <c r="AX239" s="13" t="s">
        <v>81</v>
      </c>
      <c r="AY239" s="161" t="s">
        <v>165</v>
      </c>
    </row>
    <row r="240" spans="2:65" s="11" customFormat="1" ht="22.9" customHeight="1" x14ac:dyDescent="0.2">
      <c r="B240" s="124"/>
      <c r="D240" s="125" t="s">
        <v>72</v>
      </c>
      <c r="E240" s="134" t="s">
        <v>172</v>
      </c>
      <c r="F240" s="134" t="s">
        <v>1418</v>
      </c>
      <c r="I240" s="127"/>
      <c r="J240" s="135">
        <f>BK240</f>
        <v>0</v>
      </c>
      <c r="L240" s="124"/>
      <c r="M240" s="129"/>
      <c r="P240" s="130">
        <f>SUM(P241:P249)</f>
        <v>0</v>
      </c>
      <c r="R240" s="130">
        <f>SUM(R241:R249)</f>
        <v>94.850289359999977</v>
      </c>
      <c r="T240" s="131">
        <f>SUM(T241:T249)</f>
        <v>0</v>
      </c>
      <c r="AR240" s="125" t="s">
        <v>81</v>
      </c>
      <c r="AT240" s="132" t="s">
        <v>72</v>
      </c>
      <c r="AU240" s="132" t="s">
        <v>81</v>
      </c>
      <c r="AY240" s="125" t="s">
        <v>165</v>
      </c>
      <c r="BK240" s="133">
        <f>SUM(BK241:BK249)</f>
        <v>0</v>
      </c>
    </row>
    <row r="241" spans="2:65" s="1" customFormat="1" ht="33" customHeight="1" x14ac:dyDescent="0.2">
      <c r="B241" s="32"/>
      <c r="C241" s="136" t="s">
        <v>367</v>
      </c>
      <c r="D241" s="136" t="s">
        <v>167</v>
      </c>
      <c r="E241" s="137" t="s">
        <v>2798</v>
      </c>
      <c r="F241" s="138" t="s">
        <v>2799</v>
      </c>
      <c r="G241" s="139" t="s">
        <v>170</v>
      </c>
      <c r="H241" s="140">
        <v>2.2679999999999998</v>
      </c>
      <c r="I241" s="141"/>
      <c r="J241" s="142">
        <f>ROUND(I241*H241,2)</f>
        <v>0</v>
      </c>
      <c r="K241" s="138" t="s">
        <v>1254</v>
      </c>
      <c r="L241" s="32"/>
      <c r="M241" s="143" t="s">
        <v>1</v>
      </c>
      <c r="N241" s="144" t="s">
        <v>38</v>
      </c>
      <c r="P241" s="145">
        <f>O241*H241</f>
        <v>0</v>
      </c>
      <c r="Q241" s="145">
        <v>2.3010199999999998</v>
      </c>
      <c r="R241" s="145">
        <f>Q241*H241</f>
        <v>5.2187133599999989</v>
      </c>
      <c r="S241" s="145">
        <v>0</v>
      </c>
      <c r="T241" s="146">
        <f>S241*H241</f>
        <v>0</v>
      </c>
      <c r="AR241" s="147" t="s">
        <v>172</v>
      </c>
      <c r="AT241" s="147" t="s">
        <v>167</v>
      </c>
      <c r="AU241" s="147" t="s">
        <v>83</v>
      </c>
      <c r="AY241" s="17" t="s">
        <v>165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81</v>
      </c>
      <c r="BK241" s="148">
        <f>ROUND(I241*H241,2)</f>
        <v>0</v>
      </c>
      <c r="BL241" s="17" t="s">
        <v>172</v>
      </c>
      <c r="BM241" s="147" t="s">
        <v>2800</v>
      </c>
    </row>
    <row r="242" spans="2:65" s="1" customFormat="1" ht="29.25" x14ac:dyDescent="0.2">
      <c r="B242" s="32"/>
      <c r="D242" s="149" t="s">
        <v>174</v>
      </c>
      <c r="F242" s="150" t="s">
        <v>2801</v>
      </c>
      <c r="I242" s="151"/>
      <c r="L242" s="32"/>
      <c r="M242" s="152"/>
      <c r="T242" s="56"/>
      <c r="AT242" s="17" t="s">
        <v>174</v>
      </c>
      <c r="AU242" s="17" t="s">
        <v>83</v>
      </c>
    </row>
    <row r="243" spans="2:65" s="12" customFormat="1" x14ac:dyDescent="0.2">
      <c r="B243" s="153"/>
      <c r="D243" s="149" t="s">
        <v>176</v>
      </c>
      <c r="E243" s="154" t="s">
        <v>1</v>
      </c>
      <c r="F243" s="155" t="s">
        <v>2802</v>
      </c>
      <c r="H243" s="156">
        <v>2.2679999999999998</v>
      </c>
      <c r="I243" s="157"/>
      <c r="L243" s="153"/>
      <c r="M243" s="158"/>
      <c r="T243" s="159"/>
      <c r="AT243" s="154" t="s">
        <v>176</v>
      </c>
      <c r="AU243" s="154" t="s">
        <v>83</v>
      </c>
      <c r="AV243" s="12" t="s">
        <v>83</v>
      </c>
      <c r="AW243" s="12" t="s">
        <v>30</v>
      </c>
      <c r="AX243" s="12" t="s">
        <v>73</v>
      </c>
      <c r="AY243" s="154" t="s">
        <v>165</v>
      </c>
    </row>
    <row r="244" spans="2:65" s="13" customFormat="1" x14ac:dyDescent="0.2">
      <c r="B244" s="160"/>
      <c r="D244" s="149" t="s">
        <v>176</v>
      </c>
      <c r="E244" s="161" t="s">
        <v>1</v>
      </c>
      <c r="F244" s="162" t="s">
        <v>189</v>
      </c>
      <c r="H244" s="163">
        <v>2.2679999999999998</v>
      </c>
      <c r="I244" s="164"/>
      <c r="L244" s="160"/>
      <c r="M244" s="165"/>
      <c r="T244" s="166"/>
      <c r="AT244" s="161" t="s">
        <v>176</v>
      </c>
      <c r="AU244" s="161" t="s">
        <v>83</v>
      </c>
      <c r="AV244" s="13" t="s">
        <v>172</v>
      </c>
      <c r="AW244" s="13" t="s">
        <v>30</v>
      </c>
      <c r="AX244" s="13" t="s">
        <v>81</v>
      </c>
      <c r="AY244" s="161" t="s">
        <v>165</v>
      </c>
    </row>
    <row r="245" spans="2:65" s="1" customFormat="1" ht="33" customHeight="1" x14ac:dyDescent="0.2">
      <c r="B245" s="32"/>
      <c r="C245" s="136" t="s">
        <v>377</v>
      </c>
      <c r="D245" s="136" t="s">
        <v>167</v>
      </c>
      <c r="E245" s="137" t="s">
        <v>2803</v>
      </c>
      <c r="F245" s="138" t="s">
        <v>2804</v>
      </c>
      <c r="G245" s="139" t="s">
        <v>192</v>
      </c>
      <c r="H245" s="140">
        <v>69.599999999999994</v>
      </c>
      <c r="I245" s="141"/>
      <c r="J245" s="142">
        <f>ROUND(I245*H245,2)</f>
        <v>0</v>
      </c>
      <c r="K245" s="138" t="s">
        <v>1254</v>
      </c>
      <c r="L245" s="32"/>
      <c r="M245" s="143" t="s">
        <v>1</v>
      </c>
      <c r="N245" s="144" t="s">
        <v>38</v>
      </c>
      <c r="P245" s="145">
        <f>O245*H245</f>
        <v>0</v>
      </c>
      <c r="Q245" s="145">
        <v>1.2878099999999999</v>
      </c>
      <c r="R245" s="145">
        <f>Q245*H245</f>
        <v>89.631575999999981</v>
      </c>
      <c r="S245" s="145">
        <v>0</v>
      </c>
      <c r="T245" s="146">
        <f>S245*H245</f>
        <v>0</v>
      </c>
      <c r="AR245" s="147" t="s">
        <v>172</v>
      </c>
      <c r="AT245" s="147" t="s">
        <v>167</v>
      </c>
      <c r="AU245" s="147" t="s">
        <v>83</v>
      </c>
      <c r="AY245" s="17" t="s">
        <v>165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81</v>
      </c>
      <c r="BK245" s="148">
        <f>ROUND(I245*H245,2)</f>
        <v>0</v>
      </c>
      <c r="BL245" s="17" t="s">
        <v>172</v>
      </c>
      <c r="BM245" s="147" t="s">
        <v>2805</v>
      </c>
    </row>
    <row r="246" spans="2:65" s="1" customFormat="1" ht="29.25" x14ac:dyDescent="0.2">
      <c r="B246" s="32"/>
      <c r="D246" s="149" t="s">
        <v>174</v>
      </c>
      <c r="F246" s="150" t="s">
        <v>2806</v>
      </c>
      <c r="I246" s="151"/>
      <c r="L246" s="32"/>
      <c r="M246" s="152"/>
      <c r="T246" s="56"/>
      <c r="AT246" s="17" t="s">
        <v>174</v>
      </c>
      <c r="AU246" s="17" t="s">
        <v>83</v>
      </c>
    </row>
    <row r="247" spans="2:65" s="12" customFormat="1" x14ac:dyDescent="0.2">
      <c r="B247" s="153"/>
      <c r="D247" s="149" t="s">
        <v>176</v>
      </c>
      <c r="E247" s="154" t="s">
        <v>1</v>
      </c>
      <c r="F247" s="155" t="s">
        <v>2807</v>
      </c>
      <c r="H247" s="156">
        <v>60</v>
      </c>
      <c r="I247" s="157"/>
      <c r="L247" s="153"/>
      <c r="M247" s="158"/>
      <c r="T247" s="159"/>
      <c r="AT247" s="154" t="s">
        <v>176</v>
      </c>
      <c r="AU247" s="154" t="s">
        <v>83</v>
      </c>
      <c r="AV247" s="12" t="s">
        <v>83</v>
      </c>
      <c r="AW247" s="12" t="s">
        <v>30</v>
      </c>
      <c r="AX247" s="12" t="s">
        <v>73</v>
      </c>
      <c r="AY247" s="154" t="s">
        <v>165</v>
      </c>
    </row>
    <row r="248" spans="2:65" s="12" customFormat="1" x14ac:dyDescent="0.2">
      <c r="B248" s="153"/>
      <c r="D248" s="149" t="s">
        <v>176</v>
      </c>
      <c r="E248" s="154" t="s">
        <v>1</v>
      </c>
      <c r="F248" s="155" t="s">
        <v>2808</v>
      </c>
      <c r="H248" s="156">
        <v>9.6</v>
      </c>
      <c r="I248" s="157"/>
      <c r="L248" s="153"/>
      <c r="M248" s="158"/>
      <c r="T248" s="159"/>
      <c r="AT248" s="154" t="s">
        <v>176</v>
      </c>
      <c r="AU248" s="154" t="s">
        <v>83</v>
      </c>
      <c r="AV248" s="12" t="s">
        <v>83</v>
      </c>
      <c r="AW248" s="12" t="s">
        <v>30</v>
      </c>
      <c r="AX248" s="12" t="s">
        <v>73</v>
      </c>
      <c r="AY248" s="154" t="s">
        <v>165</v>
      </c>
    </row>
    <row r="249" spans="2:65" s="13" customFormat="1" x14ac:dyDescent="0.2">
      <c r="B249" s="160"/>
      <c r="D249" s="149" t="s">
        <v>176</v>
      </c>
      <c r="E249" s="161" t="s">
        <v>2809</v>
      </c>
      <c r="F249" s="162" t="s">
        <v>189</v>
      </c>
      <c r="H249" s="163">
        <v>69.599999999999994</v>
      </c>
      <c r="I249" s="164"/>
      <c r="L249" s="160"/>
      <c r="M249" s="165"/>
      <c r="T249" s="166"/>
      <c r="AT249" s="161" t="s">
        <v>176</v>
      </c>
      <c r="AU249" s="161" t="s">
        <v>83</v>
      </c>
      <c r="AV249" s="13" t="s">
        <v>172</v>
      </c>
      <c r="AW249" s="13" t="s">
        <v>30</v>
      </c>
      <c r="AX249" s="13" t="s">
        <v>81</v>
      </c>
      <c r="AY249" s="161" t="s">
        <v>165</v>
      </c>
    </row>
    <row r="250" spans="2:65" s="11" customFormat="1" ht="22.9" customHeight="1" x14ac:dyDescent="0.2">
      <c r="B250" s="124"/>
      <c r="D250" s="125" t="s">
        <v>72</v>
      </c>
      <c r="E250" s="134" t="s">
        <v>216</v>
      </c>
      <c r="F250" s="134" t="s">
        <v>429</v>
      </c>
      <c r="I250" s="127"/>
      <c r="J250" s="135">
        <f>BK250</f>
        <v>0</v>
      </c>
      <c r="L250" s="124"/>
      <c r="M250" s="129"/>
      <c r="P250" s="130">
        <f>SUM(P251:P278)</f>
        <v>0</v>
      </c>
      <c r="R250" s="130">
        <f>SUM(R251:R278)</f>
        <v>92.427056880000009</v>
      </c>
      <c r="T250" s="131">
        <f>SUM(T251:T278)</f>
        <v>36.995750000000001</v>
      </c>
      <c r="AR250" s="125" t="s">
        <v>81</v>
      </c>
      <c r="AT250" s="132" t="s">
        <v>72</v>
      </c>
      <c r="AU250" s="132" t="s">
        <v>81</v>
      </c>
      <c r="AY250" s="125" t="s">
        <v>165</v>
      </c>
      <c r="BK250" s="133">
        <f>SUM(BK251:BK278)</f>
        <v>0</v>
      </c>
    </row>
    <row r="251" spans="2:65" s="1" customFormat="1" ht="21.75" customHeight="1" x14ac:dyDescent="0.2">
      <c r="B251" s="32"/>
      <c r="C251" s="136" t="s">
        <v>382</v>
      </c>
      <c r="D251" s="136" t="s">
        <v>167</v>
      </c>
      <c r="E251" s="137" t="s">
        <v>2810</v>
      </c>
      <c r="F251" s="138" t="s">
        <v>2811</v>
      </c>
      <c r="G251" s="139" t="s">
        <v>303</v>
      </c>
      <c r="H251" s="140">
        <v>8</v>
      </c>
      <c r="I251" s="141"/>
      <c r="J251" s="142">
        <f>ROUND(I251*H251,2)</f>
        <v>0</v>
      </c>
      <c r="K251" s="138" t="s">
        <v>1254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2.04955</v>
      </c>
      <c r="R251" s="145">
        <f>Q251*H251</f>
        <v>16.3964</v>
      </c>
      <c r="S251" s="145">
        <v>0</v>
      </c>
      <c r="T251" s="146">
        <f>S251*H251</f>
        <v>0</v>
      </c>
      <c r="AR251" s="147" t="s">
        <v>172</v>
      </c>
      <c r="AT251" s="147" t="s">
        <v>167</v>
      </c>
      <c r="AU251" s="147" t="s">
        <v>83</v>
      </c>
      <c r="AY251" s="17" t="s">
        <v>165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172</v>
      </c>
      <c r="BM251" s="147" t="s">
        <v>2812</v>
      </c>
    </row>
    <row r="252" spans="2:65" s="1" customFormat="1" x14ac:dyDescent="0.2">
      <c r="B252" s="32"/>
      <c r="D252" s="149" t="s">
        <v>174</v>
      </c>
      <c r="F252" s="150" t="s">
        <v>2813</v>
      </c>
      <c r="I252" s="151"/>
      <c r="L252" s="32"/>
      <c r="M252" s="152"/>
      <c r="T252" s="56"/>
      <c r="AT252" s="17" t="s">
        <v>174</v>
      </c>
      <c r="AU252" s="17" t="s">
        <v>83</v>
      </c>
    </row>
    <row r="253" spans="2:65" s="12" customFormat="1" x14ac:dyDescent="0.2">
      <c r="B253" s="153"/>
      <c r="D253" s="149" t="s">
        <v>176</v>
      </c>
      <c r="E253" s="154" t="s">
        <v>1</v>
      </c>
      <c r="F253" s="155" t="s">
        <v>209</v>
      </c>
      <c r="H253" s="156">
        <v>8</v>
      </c>
      <c r="I253" s="157"/>
      <c r="L253" s="153"/>
      <c r="M253" s="158"/>
      <c r="T253" s="159"/>
      <c r="AT253" s="154" t="s">
        <v>176</v>
      </c>
      <c r="AU253" s="154" t="s">
        <v>83</v>
      </c>
      <c r="AV253" s="12" t="s">
        <v>83</v>
      </c>
      <c r="AW253" s="12" t="s">
        <v>30</v>
      </c>
      <c r="AX253" s="12" t="s">
        <v>81</v>
      </c>
      <c r="AY253" s="154" t="s">
        <v>165</v>
      </c>
    </row>
    <row r="254" spans="2:65" s="1" customFormat="1" ht="16.5" customHeight="1" x14ac:dyDescent="0.2">
      <c r="B254" s="32"/>
      <c r="C254" s="167" t="s">
        <v>388</v>
      </c>
      <c r="D254" s="167" t="s">
        <v>205</v>
      </c>
      <c r="E254" s="168" t="s">
        <v>2814</v>
      </c>
      <c r="F254" s="169" t="s">
        <v>2815</v>
      </c>
      <c r="G254" s="170" t="s">
        <v>303</v>
      </c>
      <c r="H254" s="171">
        <v>8</v>
      </c>
      <c r="I254" s="172"/>
      <c r="J254" s="173">
        <f>ROUND(I254*H254,2)</f>
        <v>0</v>
      </c>
      <c r="K254" s="169" t="s">
        <v>1254</v>
      </c>
      <c r="L254" s="174"/>
      <c r="M254" s="175" t="s">
        <v>1</v>
      </c>
      <c r="N254" s="176" t="s">
        <v>38</v>
      </c>
      <c r="P254" s="145">
        <f>O254*H254</f>
        <v>0</v>
      </c>
      <c r="Q254" s="145">
        <v>1.45</v>
      </c>
      <c r="R254" s="145">
        <f>Q254*H254</f>
        <v>11.6</v>
      </c>
      <c r="S254" s="145">
        <v>0</v>
      </c>
      <c r="T254" s="146">
        <f>S254*H254</f>
        <v>0</v>
      </c>
      <c r="AR254" s="147" t="s">
        <v>209</v>
      </c>
      <c r="AT254" s="147" t="s">
        <v>205</v>
      </c>
      <c r="AU254" s="147" t="s">
        <v>83</v>
      </c>
      <c r="AY254" s="17" t="s">
        <v>165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81</v>
      </c>
      <c r="BK254" s="148">
        <f>ROUND(I254*H254,2)</f>
        <v>0</v>
      </c>
      <c r="BL254" s="17" t="s">
        <v>172</v>
      </c>
      <c r="BM254" s="147" t="s">
        <v>2816</v>
      </c>
    </row>
    <row r="255" spans="2:65" s="1" customFormat="1" x14ac:dyDescent="0.2">
      <c r="B255" s="32"/>
      <c r="D255" s="149" t="s">
        <v>174</v>
      </c>
      <c r="F255" s="150" t="s">
        <v>2815</v>
      </c>
      <c r="I255" s="151"/>
      <c r="L255" s="32"/>
      <c r="M255" s="152"/>
      <c r="T255" s="56"/>
      <c r="AT255" s="17" t="s">
        <v>174</v>
      </c>
      <c r="AU255" s="17" t="s">
        <v>83</v>
      </c>
    </row>
    <row r="256" spans="2:65" s="12" customFormat="1" x14ac:dyDescent="0.2">
      <c r="B256" s="153"/>
      <c r="D256" s="149" t="s">
        <v>176</v>
      </c>
      <c r="E256" s="154" t="s">
        <v>1</v>
      </c>
      <c r="F256" s="155" t="s">
        <v>209</v>
      </c>
      <c r="H256" s="156">
        <v>8</v>
      </c>
      <c r="I256" s="157"/>
      <c r="L256" s="153"/>
      <c r="M256" s="158"/>
      <c r="T256" s="159"/>
      <c r="AT256" s="154" t="s">
        <v>176</v>
      </c>
      <c r="AU256" s="154" t="s">
        <v>83</v>
      </c>
      <c r="AV256" s="12" t="s">
        <v>83</v>
      </c>
      <c r="AW256" s="12" t="s">
        <v>30</v>
      </c>
      <c r="AX256" s="12" t="s">
        <v>81</v>
      </c>
      <c r="AY256" s="154" t="s">
        <v>165</v>
      </c>
    </row>
    <row r="257" spans="2:65" s="1" customFormat="1" ht="24.2" customHeight="1" x14ac:dyDescent="0.2">
      <c r="B257" s="32"/>
      <c r="C257" s="136" t="s">
        <v>394</v>
      </c>
      <c r="D257" s="136" t="s">
        <v>167</v>
      </c>
      <c r="E257" s="137" t="s">
        <v>2817</v>
      </c>
      <c r="F257" s="138" t="s">
        <v>2818</v>
      </c>
      <c r="G257" s="139" t="s">
        <v>317</v>
      </c>
      <c r="H257" s="140">
        <v>2</v>
      </c>
      <c r="I257" s="141"/>
      <c r="J257" s="142">
        <f>ROUND(I257*H257,2)</f>
        <v>0</v>
      </c>
      <c r="K257" s="138" t="s">
        <v>1254</v>
      </c>
      <c r="L257" s="32"/>
      <c r="M257" s="143" t="s">
        <v>1</v>
      </c>
      <c r="N257" s="144" t="s">
        <v>38</v>
      </c>
      <c r="P257" s="145">
        <f>O257*H257</f>
        <v>0</v>
      </c>
      <c r="Q257" s="145">
        <v>31.956520000000001</v>
      </c>
      <c r="R257" s="145">
        <f>Q257*H257</f>
        <v>63.913040000000002</v>
      </c>
      <c r="S257" s="145">
        <v>0</v>
      </c>
      <c r="T257" s="146">
        <f>S257*H257</f>
        <v>0</v>
      </c>
      <c r="AR257" s="147" t="s">
        <v>172</v>
      </c>
      <c r="AT257" s="147" t="s">
        <v>167</v>
      </c>
      <c r="AU257" s="147" t="s">
        <v>83</v>
      </c>
      <c r="AY257" s="17" t="s">
        <v>165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81</v>
      </c>
      <c r="BK257" s="148">
        <f>ROUND(I257*H257,2)</f>
        <v>0</v>
      </c>
      <c r="BL257" s="17" t="s">
        <v>172</v>
      </c>
      <c r="BM257" s="147" t="s">
        <v>2819</v>
      </c>
    </row>
    <row r="258" spans="2:65" s="1" customFormat="1" ht="19.5" x14ac:dyDescent="0.2">
      <c r="B258" s="32"/>
      <c r="D258" s="149" t="s">
        <v>174</v>
      </c>
      <c r="F258" s="150" t="s">
        <v>2820</v>
      </c>
      <c r="I258" s="151"/>
      <c r="L258" s="32"/>
      <c r="M258" s="152"/>
      <c r="T258" s="56"/>
      <c r="AT258" s="17" t="s">
        <v>174</v>
      </c>
      <c r="AU258" s="17" t="s">
        <v>83</v>
      </c>
    </row>
    <row r="259" spans="2:65" s="1" customFormat="1" ht="24.2" customHeight="1" x14ac:dyDescent="0.2">
      <c r="B259" s="32"/>
      <c r="C259" s="136" t="s">
        <v>403</v>
      </c>
      <c r="D259" s="136" t="s">
        <v>167</v>
      </c>
      <c r="E259" s="137" t="s">
        <v>1501</v>
      </c>
      <c r="F259" s="138" t="s">
        <v>1502</v>
      </c>
      <c r="G259" s="139" t="s">
        <v>192</v>
      </c>
      <c r="H259" s="140">
        <v>40</v>
      </c>
      <c r="I259" s="141"/>
      <c r="J259" s="142">
        <f>ROUND(I259*H259,2)</f>
        <v>0</v>
      </c>
      <c r="K259" s="138" t="s">
        <v>1254</v>
      </c>
      <c r="L259" s="32"/>
      <c r="M259" s="143" t="s">
        <v>1</v>
      </c>
      <c r="N259" s="144" t="s">
        <v>38</v>
      </c>
      <c r="P259" s="145">
        <f>O259*H259</f>
        <v>0</v>
      </c>
      <c r="Q259" s="145">
        <v>0</v>
      </c>
      <c r="R259" s="145">
        <f>Q259*H259</f>
        <v>0</v>
      </c>
      <c r="S259" s="145">
        <v>5.0000000000000001E-4</v>
      </c>
      <c r="T259" s="146">
        <f>S259*H259</f>
        <v>0.02</v>
      </c>
      <c r="AR259" s="147" t="s">
        <v>172</v>
      </c>
      <c r="AT259" s="147" t="s">
        <v>167</v>
      </c>
      <c r="AU259" s="147" t="s">
        <v>83</v>
      </c>
      <c r="AY259" s="17" t="s">
        <v>165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81</v>
      </c>
      <c r="BK259" s="148">
        <f>ROUND(I259*H259,2)</f>
        <v>0</v>
      </c>
      <c r="BL259" s="17" t="s">
        <v>172</v>
      </c>
      <c r="BM259" s="147" t="s">
        <v>2821</v>
      </c>
    </row>
    <row r="260" spans="2:65" s="1" customFormat="1" ht="19.5" x14ac:dyDescent="0.2">
      <c r="B260" s="32"/>
      <c r="D260" s="149" t="s">
        <v>174</v>
      </c>
      <c r="F260" s="150" t="s">
        <v>1504</v>
      </c>
      <c r="I260" s="151"/>
      <c r="L260" s="32"/>
      <c r="M260" s="152"/>
      <c r="T260" s="56"/>
      <c r="AT260" s="17" t="s">
        <v>174</v>
      </c>
      <c r="AU260" s="17" t="s">
        <v>83</v>
      </c>
    </row>
    <row r="261" spans="2:65" s="1" customFormat="1" ht="16.5" customHeight="1" x14ac:dyDescent="0.2">
      <c r="B261" s="32"/>
      <c r="C261" s="136" t="s">
        <v>407</v>
      </c>
      <c r="D261" s="136" t="s">
        <v>167</v>
      </c>
      <c r="E261" s="137" t="s">
        <v>2822</v>
      </c>
      <c r="F261" s="138" t="s">
        <v>2823</v>
      </c>
      <c r="G261" s="139" t="s">
        <v>170</v>
      </c>
      <c r="H261" s="140">
        <v>2.3580000000000001</v>
      </c>
      <c r="I261" s="141"/>
      <c r="J261" s="142">
        <f>ROUND(I261*H261,2)</f>
        <v>0</v>
      </c>
      <c r="K261" s="138" t="s">
        <v>1254</v>
      </c>
      <c r="L261" s="32"/>
      <c r="M261" s="143" t="s">
        <v>1</v>
      </c>
      <c r="N261" s="144" t="s">
        <v>38</v>
      </c>
      <c r="P261" s="145">
        <f>O261*H261</f>
        <v>0</v>
      </c>
      <c r="Q261" s="145">
        <v>0.12</v>
      </c>
      <c r="R261" s="145">
        <f>Q261*H261</f>
        <v>0.28295999999999999</v>
      </c>
      <c r="S261" s="145">
        <v>2.2000000000000002</v>
      </c>
      <c r="T261" s="146">
        <f>S261*H261</f>
        <v>5.1876000000000007</v>
      </c>
      <c r="AR261" s="147" t="s">
        <v>172</v>
      </c>
      <c r="AT261" s="147" t="s">
        <v>167</v>
      </c>
      <c r="AU261" s="147" t="s">
        <v>83</v>
      </c>
      <c r="AY261" s="17" t="s">
        <v>165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81</v>
      </c>
      <c r="BK261" s="148">
        <f>ROUND(I261*H261,2)</f>
        <v>0</v>
      </c>
      <c r="BL261" s="17" t="s">
        <v>172</v>
      </c>
      <c r="BM261" s="147" t="s">
        <v>2824</v>
      </c>
    </row>
    <row r="262" spans="2:65" s="1" customFormat="1" x14ac:dyDescent="0.2">
      <c r="B262" s="32"/>
      <c r="D262" s="149" t="s">
        <v>174</v>
      </c>
      <c r="F262" s="150" t="s">
        <v>2825</v>
      </c>
      <c r="I262" s="151"/>
      <c r="L262" s="32"/>
      <c r="M262" s="152"/>
      <c r="T262" s="56"/>
      <c r="AT262" s="17" t="s">
        <v>174</v>
      </c>
      <c r="AU262" s="17" t="s">
        <v>83</v>
      </c>
    </row>
    <row r="263" spans="2:65" s="12" customFormat="1" x14ac:dyDescent="0.2">
      <c r="B263" s="153"/>
      <c r="D263" s="149" t="s">
        <v>176</v>
      </c>
      <c r="E263" s="154" t="s">
        <v>1</v>
      </c>
      <c r="F263" s="155" t="s">
        <v>2826</v>
      </c>
      <c r="H263" s="156">
        <v>0.23799999999999999</v>
      </c>
      <c r="I263" s="157"/>
      <c r="L263" s="153"/>
      <c r="M263" s="158"/>
      <c r="T263" s="159"/>
      <c r="AT263" s="154" t="s">
        <v>176</v>
      </c>
      <c r="AU263" s="154" t="s">
        <v>83</v>
      </c>
      <c r="AV263" s="12" t="s">
        <v>83</v>
      </c>
      <c r="AW263" s="12" t="s">
        <v>30</v>
      </c>
      <c r="AX263" s="12" t="s">
        <v>73</v>
      </c>
      <c r="AY263" s="154" t="s">
        <v>165</v>
      </c>
    </row>
    <row r="264" spans="2:65" s="12" customFormat="1" ht="22.5" x14ac:dyDescent="0.2">
      <c r="B264" s="153"/>
      <c r="D264" s="149" t="s">
        <v>176</v>
      </c>
      <c r="E264" s="154" t="s">
        <v>1</v>
      </c>
      <c r="F264" s="155" t="s">
        <v>2827</v>
      </c>
      <c r="H264" s="156">
        <v>2.12</v>
      </c>
      <c r="I264" s="157"/>
      <c r="L264" s="153"/>
      <c r="M264" s="158"/>
      <c r="T264" s="159"/>
      <c r="AT264" s="154" t="s">
        <v>176</v>
      </c>
      <c r="AU264" s="154" t="s">
        <v>83</v>
      </c>
      <c r="AV264" s="12" t="s">
        <v>83</v>
      </c>
      <c r="AW264" s="12" t="s">
        <v>30</v>
      </c>
      <c r="AX264" s="12" t="s">
        <v>73</v>
      </c>
      <c r="AY264" s="154" t="s">
        <v>165</v>
      </c>
    </row>
    <row r="265" spans="2:65" s="13" customFormat="1" x14ac:dyDescent="0.2">
      <c r="B265" s="160"/>
      <c r="D265" s="149" t="s">
        <v>176</v>
      </c>
      <c r="E265" s="161" t="s">
        <v>2828</v>
      </c>
      <c r="F265" s="162" t="s">
        <v>189</v>
      </c>
      <c r="H265" s="163">
        <v>2.3580000000000001</v>
      </c>
      <c r="I265" s="164"/>
      <c r="L265" s="160"/>
      <c r="M265" s="165"/>
      <c r="T265" s="166"/>
      <c r="AT265" s="161" t="s">
        <v>176</v>
      </c>
      <c r="AU265" s="161" t="s">
        <v>83</v>
      </c>
      <c r="AV265" s="13" t="s">
        <v>172</v>
      </c>
      <c r="AW265" s="13" t="s">
        <v>30</v>
      </c>
      <c r="AX265" s="13" t="s">
        <v>81</v>
      </c>
      <c r="AY265" s="161" t="s">
        <v>165</v>
      </c>
    </row>
    <row r="266" spans="2:65" s="1" customFormat="1" ht="16.5" customHeight="1" x14ac:dyDescent="0.2">
      <c r="B266" s="32"/>
      <c r="C266" s="136" t="s">
        <v>410</v>
      </c>
      <c r="D266" s="136" t="s">
        <v>167</v>
      </c>
      <c r="E266" s="137" t="s">
        <v>2829</v>
      </c>
      <c r="F266" s="138" t="s">
        <v>2830</v>
      </c>
      <c r="G266" s="139" t="s">
        <v>170</v>
      </c>
      <c r="H266" s="140">
        <v>1.9279999999999999</v>
      </c>
      <c r="I266" s="141"/>
      <c r="J266" s="142">
        <f>ROUND(I266*H266,2)</f>
        <v>0</v>
      </c>
      <c r="K266" s="138" t="s">
        <v>1254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0.12171</v>
      </c>
      <c r="R266" s="145">
        <f>Q266*H266</f>
        <v>0.23465687999999998</v>
      </c>
      <c r="S266" s="145">
        <v>2.4</v>
      </c>
      <c r="T266" s="146">
        <f>S266*H266</f>
        <v>4.6271999999999993</v>
      </c>
      <c r="AR266" s="147" t="s">
        <v>172</v>
      </c>
      <c r="AT266" s="147" t="s">
        <v>167</v>
      </c>
      <c r="AU266" s="147" t="s">
        <v>83</v>
      </c>
      <c r="AY266" s="17" t="s">
        <v>165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172</v>
      </c>
      <c r="BM266" s="147" t="s">
        <v>2831</v>
      </c>
    </row>
    <row r="267" spans="2:65" s="1" customFormat="1" x14ac:dyDescent="0.2">
      <c r="B267" s="32"/>
      <c r="D267" s="149" t="s">
        <v>174</v>
      </c>
      <c r="F267" s="150" t="s">
        <v>2832</v>
      </c>
      <c r="I267" s="151"/>
      <c r="L267" s="32"/>
      <c r="M267" s="152"/>
      <c r="T267" s="56"/>
      <c r="AT267" s="17" t="s">
        <v>174</v>
      </c>
      <c r="AU267" s="17" t="s">
        <v>83</v>
      </c>
    </row>
    <row r="268" spans="2:65" s="12" customFormat="1" ht="22.5" x14ac:dyDescent="0.2">
      <c r="B268" s="153"/>
      <c r="D268" s="149" t="s">
        <v>176</v>
      </c>
      <c r="E268" s="154" t="s">
        <v>1</v>
      </c>
      <c r="F268" s="155" t="s">
        <v>2833</v>
      </c>
      <c r="H268" s="156">
        <v>1.9279999999999999</v>
      </c>
      <c r="I268" s="157"/>
      <c r="L268" s="153"/>
      <c r="M268" s="158"/>
      <c r="T268" s="159"/>
      <c r="AT268" s="154" t="s">
        <v>176</v>
      </c>
      <c r="AU268" s="154" t="s">
        <v>83</v>
      </c>
      <c r="AV268" s="12" t="s">
        <v>83</v>
      </c>
      <c r="AW268" s="12" t="s">
        <v>30</v>
      </c>
      <c r="AX268" s="12" t="s">
        <v>73</v>
      </c>
      <c r="AY268" s="154" t="s">
        <v>165</v>
      </c>
    </row>
    <row r="269" spans="2:65" s="13" customFormat="1" x14ac:dyDescent="0.2">
      <c r="B269" s="160"/>
      <c r="D269" s="149" t="s">
        <v>176</v>
      </c>
      <c r="E269" s="161" t="s">
        <v>2834</v>
      </c>
      <c r="F269" s="162" t="s">
        <v>189</v>
      </c>
      <c r="H269" s="163">
        <v>1.9279999999999999</v>
      </c>
      <c r="I269" s="164"/>
      <c r="L269" s="160"/>
      <c r="M269" s="165"/>
      <c r="T269" s="166"/>
      <c r="AT269" s="161" t="s">
        <v>176</v>
      </c>
      <c r="AU269" s="161" t="s">
        <v>83</v>
      </c>
      <c r="AV269" s="13" t="s">
        <v>172</v>
      </c>
      <c r="AW269" s="13" t="s">
        <v>30</v>
      </c>
      <c r="AX269" s="13" t="s">
        <v>81</v>
      </c>
      <c r="AY269" s="161" t="s">
        <v>165</v>
      </c>
    </row>
    <row r="270" spans="2:65" s="1" customFormat="1" ht="21.75" customHeight="1" x14ac:dyDescent="0.2">
      <c r="B270" s="32"/>
      <c r="C270" s="136" t="s">
        <v>413</v>
      </c>
      <c r="D270" s="136" t="s">
        <v>167</v>
      </c>
      <c r="E270" s="137" t="s">
        <v>2835</v>
      </c>
      <c r="F270" s="138" t="s">
        <v>2836</v>
      </c>
      <c r="G270" s="139" t="s">
        <v>303</v>
      </c>
      <c r="H270" s="140">
        <v>10.65</v>
      </c>
      <c r="I270" s="141"/>
      <c r="J270" s="142">
        <f>ROUND(I270*H270,2)</f>
        <v>0</v>
      </c>
      <c r="K270" s="138" t="s">
        <v>1254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0</v>
      </c>
      <c r="R270" s="145">
        <f>Q270*H270</f>
        <v>0</v>
      </c>
      <c r="S270" s="145">
        <v>2.0550000000000002</v>
      </c>
      <c r="T270" s="146">
        <f>S270*H270</f>
        <v>21.885750000000002</v>
      </c>
      <c r="AR270" s="147" t="s">
        <v>172</v>
      </c>
      <c r="AT270" s="147" t="s">
        <v>167</v>
      </c>
      <c r="AU270" s="147" t="s">
        <v>83</v>
      </c>
      <c r="AY270" s="17" t="s">
        <v>165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172</v>
      </c>
      <c r="BM270" s="147" t="s">
        <v>2837</v>
      </c>
    </row>
    <row r="271" spans="2:65" s="1" customFormat="1" ht="39" x14ac:dyDescent="0.2">
      <c r="B271" s="32"/>
      <c r="D271" s="149" t="s">
        <v>174</v>
      </c>
      <c r="F271" s="150" t="s">
        <v>2838</v>
      </c>
      <c r="I271" s="151"/>
      <c r="L271" s="32"/>
      <c r="M271" s="152"/>
      <c r="T271" s="56"/>
      <c r="AT271" s="17" t="s">
        <v>174</v>
      </c>
      <c r="AU271" s="17" t="s">
        <v>83</v>
      </c>
    </row>
    <row r="272" spans="2:65" s="12" customFormat="1" x14ac:dyDescent="0.2">
      <c r="B272" s="153"/>
      <c r="D272" s="149" t="s">
        <v>176</v>
      </c>
      <c r="E272" s="154" t="s">
        <v>1</v>
      </c>
      <c r="F272" s="155" t="s">
        <v>2839</v>
      </c>
      <c r="H272" s="156">
        <v>10.65</v>
      </c>
      <c r="I272" s="157"/>
      <c r="L272" s="153"/>
      <c r="M272" s="158"/>
      <c r="T272" s="159"/>
      <c r="AT272" s="154" t="s">
        <v>176</v>
      </c>
      <c r="AU272" s="154" t="s">
        <v>83</v>
      </c>
      <c r="AV272" s="12" t="s">
        <v>83</v>
      </c>
      <c r="AW272" s="12" t="s">
        <v>30</v>
      </c>
      <c r="AX272" s="12" t="s">
        <v>73</v>
      </c>
      <c r="AY272" s="154" t="s">
        <v>165</v>
      </c>
    </row>
    <row r="273" spans="2:65" s="13" customFormat="1" x14ac:dyDescent="0.2">
      <c r="B273" s="160"/>
      <c r="D273" s="149" t="s">
        <v>176</v>
      </c>
      <c r="E273" s="161" t="s">
        <v>2840</v>
      </c>
      <c r="F273" s="162" t="s">
        <v>189</v>
      </c>
      <c r="H273" s="163">
        <v>10.65</v>
      </c>
      <c r="I273" s="164"/>
      <c r="L273" s="160"/>
      <c r="M273" s="165"/>
      <c r="T273" s="166"/>
      <c r="AT273" s="161" t="s">
        <v>176</v>
      </c>
      <c r="AU273" s="161" t="s">
        <v>83</v>
      </c>
      <c r="AV273" s="13" t="s">
        <v>172</v>
      </c>
      <c r="AW273" s="13" t="s">
        <v>30</v>
      </c>
      <c r="AX273" s="13" t="s">
        <v>81</v>
      </c>
      <c r="AY273" s="161" t="s">
        <v>165</v>
      </c>
    </row>
    <row r="274" spans="2:65" s="1" customFormat="1" ht="21.75" customHeight="1" x14ac:dyDescent="0.2">
      <c r="B274" s="32"/>
      <c r="C274" s="136" t="s">
        <v>419</v>
      </c>
      <c r="D274" s="136" t="s">
        <v>167</v>
      </c>
      <c r="E274" s="137" t="s">
        <v>2841</v>
      </c>
      <c r="F274" s="138" t="s">
        <v>2842</v>
      </c>
      <c r="G274" s="139" t="s">
        <v>170</v>
      </c>
      <c r="H274" s="140">
        <v>2.198</v>
      </c>
      <c r="I274" s="141"/>
      <c r="J274" s="142">
        <f>ROUND(I274*H274,2)</f>
        <v>0</v>
      </c>
      <c r="K274" s="138" t="s">
        <v>1254</v>
      </c>
      <c r="L274" s="32"/>
      <c r="M274" s="143" t="s">
        <v>1</v>
      </c>
      <c r="N274" s="144" t="s">
        <v>38</v>
      </c>
      <c r="P274" s="145">
        <f>O274*H274</f>
        <v>0</v>
      </c>
      <c r="Q274" s="145">
        <v>0</v>
      </c>
      <c r="R274" s="145">
        <f>Q274*H274</f>
        <v>0</v>
      </c>
      <c r="S274" s="145">
        <v>2.4</v>
      </c>
      <c r="T274" s="146">
        <f>S274*H274</f>
        <v>5.2751999999999999</v>
      </c>
      <c r="AR274" s="147" t="s">
        <v>172</v>
      </c>
      <c r="AT274" s="147" t="s">
        <v>167</v>
      </c>
      <c r="AU274" s="147" t="s">
        <v>83</v>
      </c>
      <c r="AY274" s="17" t="s">
        <v>165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7" t="s">
        <v>81</v>
      </c>
      <c r="BK274" s="148">
        <f>ROUND(I274*H274,2)</f>
        <v>0</v>
      </c>
      <c r="BL274" s="17" t="s">
        <v>172</v>
      </c>
      <c r="BM274" s="147" t="s">
        <v>2843</v>
      </c>
    </row>
    <row r="275" spans="2:65" s="1" customFormat="1" ht="29.25" x14ac:dyDescent="0.2">
      <c r="B275" s="32"/>
      <c r="D275" s="149" t="s">
        <v>174</v>
      </c>
      <c r="F275" s="150" t="s">
        <v>2844</v>
      </c>
      <c r="I275" s="151"/>
      <c r="L275" s="32"/>
      <c r="M275" s="152"/>
      <c r="T275" s="56"/>
      <c r="AT275" s="17" t="s">
        <v>174</v>
      </c>
      <c r="AU275" s="17" t="s">
        <v>83</v>
      </c>
    </row>
    <row r="276" spans="2:65" s="12" customFormat="1" x14ac:dyDescent="0.2">
      <c r="B276" s="153"/>
      <c r="D276" s="149" t="s">
        <v>176</v>
      </c>
      <c r="E276" s="154" t="s">
        <v>1</v>
      </c>
      <c r="F276" s="155" t="s">
        <v>2845</v>
      </c>
      <c r="H276" s="156">
        <v>1.1479999999999999</v>
      </c>
      <c r="I276" s="157"/>
      <c r="L276" s="153"/>
      <c r="M276" s="158"/>
      <c r="T276" s="159"/>
      <c r="AT276" s="154" t="s">
        <v>176</v>
      </c>
      <c r="AU276" s="154" t="s">
        <v>83</v>
      </c>
      <c r="AV276" s="12" t="s">
        <v>83</v>
      </c>
      <c r="AW276" s="12" t="s">
        <v>30</v>
      </c>
      <c r="AX276" s="12" t="s">
        <v>73</v>
      </c>
      <c r="AY276" s="154" t="s">
        <v>165</v>
      </c>
    </row>
    <row r="277" spans="2:65" s="12" customFormat="1" x14ac:dyDescent="0.2">
      <c r="B277" s="153"/>
      <c r="D277" s="149" t="s">
        <v>176</v>
      </c>
      <c r="E277" s="154" t="s">
        <v>1</v>
      </c>
      <c r="F277" s="155" t="s">
        <v>2846</v>
      </c>
      <c r="H277" s="156">
        <v>1.05</v>
      </c>
      <c r="I277" s="157"/>
      <c r="L277" s="153"/>
      <c r="M277" s="158"/>
      <c r="T277" s="159"/>
      <c r="AT277" s="154" t="s">
        <v>176</v>
      </c>
      <c r="AU277" s="154" t="s">
        <v>83</v>
      </c>
      <c r="AV277" s="12" t="s">
        <v>83</v>
      </c>
      <c r="AW277" s="12" t="s">
        <v>30</v>
      </c>
      <c r="AX277" s="12" t="s">
        <v>73</v>
      </c>
      <c r="AY277" s="154" t="s">
        <v>165</v>
      </c>
    </row>
    <row r="278" spans="2:65" s="13" customFormat="1" x14ac:dyDescent="0.2">
      <c r="B278" s="160"/>
      <c r="D278" s="149" t="s">
        <v>176</v>
      </c>
      <c r="E278" s="161" t="s">
        <v>2847</v>
      </c>
      <c r="F278" s="162" t="s">
        <v>189</v>
      </c>
      <c r="H278" s="163">
        <v>2.198</v>
      </c>
      <c r="I278" s="164"/>
      <c r="L278" s="160"/>
      <c r="M278" s="165"/>
      <c r="T278" s="166"/>
      <c r="AT278" s="161" t="s">
        <v>176</v>
      </c>
      <c r="AU278" s="161" t="s">
        <v>83</v>
      </c>
      <c r="AV278" s="13" t="s">
        <v>172</v>
      </c>
      <c r="AW278" s="13" t="s">
        <v>30</v>
      </c>
      <c r="AX278" s="13" t="s">
        <v>81</v>
      </c>
      <c r="AY278" s="161" t="s">
        <v>165</v>
      </c>
    </row>
    <row r="279" spans="2:65" s="11" customFormat="1" ht="22.9" customHeight="1" x14ac:dyDescent="0.2">
      <c r="B279" s="124"/>
      <c r="D279" s="125" t="s">
        <v>72</v>
      </c>
      <c r="E279" s="134" t="s">
        <v>1667</v>
      </c>
      <c r="F279" s="134" t="s">
        <v>1668</v>
      </c>
      <c r="I279" s="127"/>
      <c r="J279" s="135">
        <f>BK279</f>
        <v>0</v>
      </c>
      <c r="L279" s="124"/>
      <c r="M279" s="129"/>
      <c r="P279" s="130">
        <f>SUM(P280:P281)</f>
        <v>0</v>
      </c>
      <c r="R279" s="130">
        <f>SUM(R280:R281)</f>
        <v>0</v>
      </c>
      <c r="T279" s="131">
        <f>SUM(T280:T281)</f>
        <v>0</v>
      </c>
      <c r="AR279" s="125" t="s">
        <v>81</v>
      </c>
      <c r="AT279" s="132" t="s">
        <v>72</v>
      </c>
      <c r="AU279" s="132" t="s">
        <v>81</v>
      </c>
      <c r="AY279" s="125" t="s">
        <v>165</v>
      </c>
      <c r="BK279" s="133">
        <f>SUM(BK280:BK281)</f>
        <v>0</v>
      </c>
    </row>
    <row r="280" spans="2:65" s="1" customFormat="1" ht="24.2" customHeight="1" x14ac:dyDescent="0.2">
      <c r="B280" s="32"/>
      <c r="C280" s="136" t="s">
        <v>424</v>
      </c>
      <c r="D280" s="136" t="s">
        <v>167</v>
      </c>
      <c r="E280" s="137" t="s">
        <v>1670</v>
      </c>
      <c r="F280" s="138" t="s">
        <v>1671</v>
      </c>
      <c r="G280" s="139" t="s">
        <v>238</v>
      </c>
      <c r="H280" s="140">
        <v>365.928</v>
      </c>
      <c r="I280" s="141"/>
      <c r="J280" s="142">
        <f>ROUND(I280*H280,2)</f>
        <v>0</v>
      </c>
      <c r="K280" s="138" t="s">
        <v>1254</v>
      </c>
      <c r="L280" s="32"/>
      <c r="M280" s="143" t="s">
        <v>1</v>
      </c>
      <c r="N280" s="144" t="s">
        <v>38</v>
      </c>
      <c r="P280" s="145">
        <f>O280*H280</f>
        <v>0</v>
      </c>
      <c r="Q280" s="145">
        <v>0</v>
      </c>
      <c r="R280" s="145">
        <f>Q280*H280</f>
        <v>0</v>
      </c>
      <c r="S280" s="145">
        <v>0</v>
      </c>
      <c r="T280" s="146">
        <f>S280*H280</f>
        <v>0</v>
      </c>
      <c r="AR280" s="147" t="s">
        <v>172</v>
      </c>
      <c r="AT280" s="147" t="s">
        <v>167</v>
      </c>
      <c r="AU280" s="147" t="s">
        <v>83</v>
      </c>
      <c r="AY280" s="17" t="s">
        <v>165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81</v>
      </c>
      <c r="BK280" s="148">
        <f>ROUND(I280*H280,2)</f>
        <v>0</v>
      </c>
      <c r="BL280" s="17" t="s">
        <v>172</v>
      </c>
      <c r="BM280" s="147" t="s">
        <v>2848</v>
      </c>
    </row>
    <row r="281" spans="2:65" s="1" customFormat="1" ht="29.25" x14ac:dyDescent="0.2">
      <c r="B281" s="32"/>
      <c r="D281" s="149" t="s">
        <v>174</v>
      </c>
      <c r="F281" s="150" t="s">
        <v>1673</v>
      </c>
      <c r="I281" s="151"/>
      <c r="L281" s="32"/>
      <c r="M281" s="152"/>
      <c r="T281" s="56"/>
      <c r="AT281" s="17" t="s">
        <v>174</v>
      </c>
      <c r="AU281" s="17" t="s">
        <v>83</v>
      </c>
    </row>
    <row r="282" spans="2:65" s="11" customFormat="1" ht="25.9" customHeight="1" x14ac:dyDescent="0.2">
      <c r="B282" s="124"/>
      <c r="D282" s="125" t="s">
        <v>72</v>
      </c>
      <c r="E282" s="126" t="s">
        <v>1674</v>
      </c>
      <c r="F282" s="126" t="s">
        <v>1675</v>
      </c>
      <c r="I282" s="127"/>
      <c r="J282" s="128">
        <f>BK282</f>
        <v>0</v>
      </c>
      <c r="L282" s="124"/>
      <c r="M282" s="129"/>
      <c r="P282" s="130">
        <f>P283</f>
        <v>0</v>
      </c>
      <c r="R282" s="130">
        <f>R283</f>
        <v>3.6000000000000004E-2</v>
      </c>
      <c r="T282" s="131">
        <f>T283</f>
        <v>0</v>
      </c>
      <c r="AR282" s="125" t="s">
        <v>83</v>
      </c>
      <c r="AT282" s="132" t="s">
        <v>72</v>
      </c>
      <c r="AU282" s="132" t="s">
        <v>73</v>
      </c>
      <c r="AY282" s="125" t="s">
        <v>165</v>
      </c>
      <c r="BK282" s="133">
        <f>BK283</f>
        <v>0</v>
      </c>
    </row>
    <row r="283" spans="2:65" s="11" customFormat="1" ht="22.9" customHeight="1" x14ac:dyDescent="0.2">
      <c r="B283" s="124"/>
      <c r="D283" s="125" t="s">
        <v>72</v>
      </c>
      <c r="E283" s="134" t="s">
        <v>1676</v>
      </c>
      <c r="F283" s="134" t="s">
        <v>1677</v>
      </c>
      <c r="I283" s="127"/>
      <c r="J283" s="135">
        <f>BK283</f>
        <v>0</v>
      </c>
      <c r="L283" s="124"/>
      <c r="M283" s="129"/>
      <c r="P283" s="130">
        <f>SUM(P284:P301)</f>
        <v>0</v>
      </c>
      <c r="R283" s="130">
        <f>SUM(R284:R301)</f>
        <v>3.6000000000000004E-2</v>
      </c>
      <c r="T283" s="131">
        <f>SUM(T284:T301)</f>
        <v>0</v>
      </c>
      <c r="AR283" s="125" t="s">
        <v>83</v>
      </c>
      <c r="AT283" s="132" t="s">
        <v>72</v>
      </c>
      <c r="AU283" s="132" t="s">
        <v>81</v>
      </c>
      <c r="AY283" s="125" t="s">
        <v>165</v>
      </c>
      <c r="BK283" s="133">
        <f>SUM(BK284:BK301)</f>
        <v>0</v>
      </c>
    </row>
    <row r="284" spans="2:65" s="1" customFormat="1" ht="24.2" customHeight="1" x14ac:dyDescent="0.2">
      <c r="B284" s="32"/>
      <c r="C284" s="136" t="s">
        <v>430</v>
      </c>
      <c r="D284" s="136" t="s">
        <v>167</v>
      </c>
      <c r="E284" s="137" t="s">
        <v>1694</v>
      </c>
      <c r="F284" s="138" t="s">
        <v>1695</v>
      </c>
      <c r="G284" s="139" t="s">
        <v>192</v>
      </c>
      <c r="H284" s="140">
        <v>28</v>
      </c>
      <c r="I284" s="141"/>
      <c r="J284" s="142">
        <f>ROUND(I284*H284,2)</f>
        <v>0</v>
      </c>
      <c r="K284" s="138" t="s">
        <v>1254</v>
      </c>
      <c r="L284" s="32"/>
      <c r="M284" s="143" t="s">
        <v>1</v>
      </c>
      <c r="N284" s="144" t="s">
        <v>38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264</v>
      </c>
      <c r="AT284" s="147" t="s">
        <v>167</v>
      </c>
      <c r="AU284" s="147" t="s">
        <v>83</v>
      </c>
      <c r="AY284" s="17" t="s">
        <v>165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264</v>
      </c>
      <c r="BM284" s="147" t="s">
        <v>2849</v>
      </c>
    </row>
    <row r="285" spans="2:65" s="1" customFormat="1" ht="19.5" x14ac:dyDescent="0.2">
      <c r="B285" s="32"/>
      <c r="D285" s="149" t="s">
        <v>174</v>
      </c>
      <c r="F285" s="150" t="s">
        <v>1697</v>
      </c>
      <c r="I285" s="151"/>
      <c r="L285" s="32"/>
      <c r="M285" s="152"/>
      <c r="T285" s="56"/>
      <c r="AT285" s="17" t="s">
        <v>174</v>
      </c>
      <c r="AU285" s="17" t="s">
        <v>83</v>
      </c>
    </row>
    <row r="286" spans="2:65" s="12" customFormat="1" x14ac:dyDescent="0.2">
      <c r="B286" s="153"/>
      <c r="D286" s="149" t="s">
        <v>176</v>
      </c>
      <c r="E286" s="154" t="s">
        <v>1</v>
      </c>
      <c r="F286" s="155" t="s">
        <v>2850</v>
      </c>
      <c r="H286" s="156">
        <v>28</v>
      </c>
      <c r="I286" s="157"/>
      <c r="L286" s="153"/>
      <c r="M286" s="158"/>
      <c r="T286" s="159"/>
      <c r="AT286" s="154" t="s">
        <v>176</v>
      </c>
      <c r="AU286" s="154" t="s">
        <v>83</v>
      </c>
      <c r="AV286" s="12" t="s">
        <v>83</v>
      </c>
      <c r="AW286" s="12" t="s">
        <v>30</v>
      </c>
      <c r="AX286" s="12" t="s">
        <v>73</v>
      </c>
      <c r="AY286" s="154" t="s">
        <v>165</v>
      </c>
    </row>
    <row r="287" spans="2:65" s="13" customFormat="1" x14ac:dyDescent="0.2">
      <c r="B287" s="160"/>
      <c r="D287" s="149" t="s">
        <v>176</v>
      </c>
      <c r="E287" s="161" t="s">
        <v>1</v>
      </c>
      <c r="F287" s="162" t="s">
        <v>189</v>
      </c>
      <c r="H287" s="163">
        <v>28</v>
      </c>
      <c r="I287" s="164"/>
      <c r="L287" s="160"/>
      <c r="M287" s="165"/>
      <c r="T287" s="166"/>
      <c r="AT287" s="161" t="s">
        <v>176</v>
      </c>
      <c r="AU287" s="161" t="s">
        <v>83</v>
      </c>
      <c r="AV287" s="13" t="s">
        <v>172</v>
      </c>
      <c r="AW287" s="13" t="s">
        <v>30</v>
      </c>
      <c r="AX287" s="13" t="s">
        <v>81</v>
      </c>
      <c r="AY287" s="161" t="s">
        <v>165</v>
      </c>
    </row>
    <row r="288" spans="2:65" s="1" customFormat="1" ht="16.5" customHeight="1" x14ac:dyDescent="0.2">
      <c r="B288" s="32"/>
      <c r="C288" s="167" t="s">
        <v>436</v>
      </c>
      <c r="D288" s="167" t="s">
        <v>205</v>
      </c>
      <c r="E288" s="168" t="s">
        <v>1698</v>
      </c>
      <c r="F288" s="169" t="s">
        <v>1699</v>
      </c>
      <c r="G288" s="170" t="s">
        <v>238</v>
      </c>
      <c r="H288" s="171">
        <v>8.0000000000000002E-3</v>
      </c>
      <c r="I288" s="172"/>
      <c r="J288" s="173">
        <f>ROUND(I288*H288,2)</f>
        <v>0</v>
      </c>
      <c r="K288" s="169" t="s">
        <v>1254</v>
      </c>
      <c r="L288" s="174"/>
      <c r="M288" s="175" t="s">
        <v>1</v>
      </c>
      <c r="N288" s="176" t="s">
        <v>38</v>
      </c>
      <c r="P288" s="145">
        <f>O288*H288</f>
        <v>0</v>
      </c>
      <c r="Q288" s="145">
        <v>1</v>
      </c>
      <c r="R288" s="145">
        <f>Q288*H288</f>
        <v>8.0000000000000002E-3</v>
      </c>
      <c r="S288" s="145">
        <v>0</v>
      </c>
      <c r="T288" s="146">
        <f>S288*H288</f>
        <v>0</v>
      </c>
      <c r="AR288" s="147" t="s">
        <v>382</v>
      </c>
      <c r="AT288" s="147" t="s">
        <v>205</v>
      </c>
      <c r="AU288" s="147" t="s">
        <v>83</v>
      </c>
      <c r="AY288" s="17" t="s">
        <v>165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7" t="s">
        <v>81</v>
      </c>
      <c r="BK288" s="148">
        <f>ROUND(I288*H288,2)</f>
        <v>0</v>
      </c>
      <c r="BL288" s="17" t="s">
        <v>264</v>
      </c>
      <c r="BM288" s="147" t="s">
        <v>2851</v>
      </c>
    </row>
    <row r="289" spans="2:65" s="1" customFormat="1" x14ac:dyDescent="0.2">
      <c r="B289" s="32"/>
      <c r="D289" s="149" t="s">
        <v>174</v>
      </c>
      <c r="F289" s="150" t="s">
        <v>1699</v>
      </c>
      <c r="I289" s="151"/>
      <c r="L289" s="32"/>
      <c r="M289" s="152"/>
      <c r="T289" s="56"/>
      <c r="AT289" s="17" t="s">
        <v>174</v>
      </c>
      <c r="AU289" s="17" t="s">
        <v>83</v>
      </c>
    </row>
    <row r="290" spans="2:65" s="12" customFormat="1" x14ac:dyDescent="0.2">
      <c r="B290" s="153"/>
      <c r="D290" s="149" t="s">
        <v>176</v>
      </c>
      <c r="E290" s="154" t="s">
        <v>1</v>
      </c>
      <c r="F290" s="155" t="s">
        <v>2852</v>
      </c>
      <c r="H290" s="156">
        <v>8.0000000000000002E-3</v>
      </c>
      <c r="I290" s="157"/>
      <c r="L290" s="153"/>
      <c r="M290" s="158"/>
      <c r="T290" s="159"/>
      <c r="AT290" s="154" t="s">
        <v>176</v>
      </c>
      <c r="AU290" s="154" t="s">
        <v>83</v>
      </c>
      <c r="AV290" s="12" t="s">
        <v>83</v>
      </c>
      <c r="AW290" s="12" t="s">
        <v>30</v>
      </c>
      <c r="AX290" s="12" t="s">
        <v>81</v>
      </c>
      <c r="AY290" s="154" t="s">
        <v>165</v>
      </c>
    </row>
    <row r="291" spans="2:65" s="1" customFormat="1" ht="24.2" customHeight="1" x14ac:dyDescent="0.2">
      <c r="B291" s="32"/>
      <c r="C291" s="136" t="s">
        <v>441</v>
      </c>
      <c r="D291" s="136" t="s">
        <v>167</v>
      </c>
      <c r="E291" s="137" t="s">
        <v>2444</v>
      </c>
      <c r="F291" s="138" t="s">
        <v>2445</v>
      </c>
      <c r="G291" s="139" t="s">
        <v>192</v>
      </c>
      <c r="H291" s="140">
        <v>56</v>
      </c>
      <c r="I291" s="141"/>
      <c r="J291" s="142">
        <f>ROUND(I291*H291,2)</f>
        <v>0</v>
      </c>
      <c r="K291" s="138" t="s">
        <v>1254</v>
      </c>
      <c r="L291" s="32"/>
      <c r="M291" s="143" t="s">
        <v>1</v>
      </c>
      <c r="N291" s="144" t="s">
        <v>38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264</v>
      </c>
      <c r="AT291" s="147" t="s">
        <v>167</v>
      </c>
      <c r="AU291" s="147" t="s">
        <v>83</v>
      </c>
      <c r="AY291" s="17" t="s">
        <v>165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81</v>
      </c>
      <c r="BK291" s="148">
        <f>ROUND(I291*H291,2)</f>
        <v>0</v>
      </c>
      <c r="BL291" s="17" t="s">
        <v>264</v>
      </c>
      <c r="BM291" s="147" t="s">
        <v>2853</v>
      </c>
    </row>
    <row r="292" spans="2:65" s="1" customFormat="1" ht="19.5" x14ac:dyDescent="0.2">
      <c r="B292" s="32"/>
      <c r="D292" s="149" t="s">
        <v>174</v>
      </c>
      <c r="F292" s="150" t="s">
        <v>2447</v>
      </c>
      <c r="I292" s="151"/>
      <c r="L292" s="32"/>
      <c r="M292" s="152"/>
      <c r="T292" s="56"/>
      <c r="AT292" s="17" t="s">
        <v>174</v>
      </c>
      <c r="AU292" s="17" t="s">
        <v>83</v>
      </c>
    </row>
    <row r="293" spans="2:65" s="12" customFormat="1" x14ac:dyDescent="0.2">
      <c r="B293" s="153"/>
      <c r="D293" s="149" t="s">
        <v>176</v>
      </c>
      <c r="E293" s="154" t="s">
        <v>1</v>
      </c>
      <c r="F293" s="155" t="s">
        <v>2854</v>
      </c>
      <c r="H293" s="156">
        <v>56</v>
      </c>
      <c r="I293" s="157"/>
      <c r="L293" s="153"/>
      <c r="M293" s="158"/>
      <c r="T293" s="159"/>
      <c r="AT293" s="154" t="s">
        <v>176</v>
      </c>
      <c r="AU293" s="154" t="s">
        <v>83</v>
      </c>
      <c r="AV293" s="12" t="s">
        <v>83</v>
      </c>
      <c r="AW293" s="12" t="s">
        <v>30</v>
      </c>
      <c r="AX293" s="12" t="s">
        <v>73</v>
      </c>
      <c r="AY293" s="154" t="s">
        <v>165</v>
      </c>
    </row>
    <row r="294" spans="2:65" s="13" customFormat="1" x14ac:dyDescent="0.2">
      <c r="B294" s="160"/>
      <c r="D294" s="149" t="s">
        <v>176</v>
      </c>
      <c r="E294" s="161" t="s">
        <v>1</v>
      </c>
      <c r="F294" s="162" t="s">
        <v>189</v>
      </c>
      <c r="H294" s="163">
        <v>56</v>
      </c>
      <c r="I294" s="164"/>
      <c r="L294" s="160"/>
      <c r="M294" s="165"/>
      <c r="T294" s="166"/>
      <c r="AT294" s="161" t="s">
        <v>176</v>
      </c>
      <c r="AU294" s="161" t="s">
        <v>83</v>
      </c>
      <c r="AV294" s="13" t="s">
        <v>172</v>
      </c>
      <c r="AW294" s="13" t="s">
        <v>30</v>
      </c>
      <c r="AX294" s="13" t="s">
        <v>81</v>
      </c>
      <c r="AY294" s="161" t="s">
        <v>165</v>
      </c>
    </row>
    <row r="295" spans="2:65" s="1" customFormat="1" ht="16.5" customHeight="1" x14ac:dyDescent="0.2">
      <c r="B295" s="32"/>
      <c r="C295" s="167" t="s">
        <v>445</v>
      </c>
      <c r="D295" s="167" t="s">
        <v>205</v>
      </c>
      <c r="E295" s="168" t="s">
        <v>2449</v>
      </c>
      <c r="F295" s="169" t="s">
        <v>2450</v>
      </c>
      <c r="G295" s="170" t="s">
        <v>238</v>
      </c>
      <c r="H295" s="171">
        <v>2.8000000000000001E-2</v>
      </c>
      <c r="I295" s="172"/>
      <c r="J295" s="173">
        <f>ROUND(I295*H295,2)</f>
        <v>0</v>
      </c>
      <c r="K295" s="169" t="s">
        <v>1254</v>
      </c>
      <c r="L295" s="174"/>
      <c r="M295" s="175" t="s">
        <v>1</v>
      </c>
      <c r="N295" s="176" t="s">
        <v>38</v>
      </c>
      <c r="P295" s="145">
        <f>O295*H295</f>
        <v>0</v>
      </c>
      <c r="Q295" s="145">
        <v>1</v>
      </c>
      <c r="R295" s="145">
        <f>Q295*H295</f>
        <v>2.8000000000000001E-2</v>
      </c>
      <c r="S295" s="145">
        <v>0</v>
      </c>
      <c r="T295" s="146">
        <f>S295*H295</f>
        <v>0</v>
      </c>
      <c r="AR295" s="147" t="s">
        <v>382</v>
      </c>
      <c r="AT295" s="147" t="s">
        <v>205</v>
      </c>
      <c r="AU295" s="147" t="s">
        <v>83</v>
      </c>
      <c r="AY295" s="17" t="s">
        <v>165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264</v>
      </c>
      <c r="BM295" s="147" t="s">
        <v>2855</v>
      </c>
    </row>
    <row r="296" spans="2:65" s="1" customFormat="1" x14ac:dyDescent="0.2">
      <c r="B296" s="32"/>
      <c r="D296" s="149" t="s">
        <v>174</v>
      </c>
      <c r="F296" s="150" t="s">
        <v>2450</v>
      </c>
      <c r="I296" s="151"/>
      <c r="L296" s="32"/>
      <c r="M296" s="152"/>
      <c r="T296" s="56"/>
      <c r="AT296" s="17" t="s">
        <v>174</v>
      </c>
      <c r="AU296" s="17" t="s">
        <v>83</v>
      </c>
    </row>
    <row r="297" spans="2:65" s="12" customFormat="1" x14ac:dyDescent="0.2">
      <c r="B297" s="153"/>
      <c r="D297" s="149" t="s">
        <v>176</v>
      </c>
      <c r="E297" s="154" t="s">
        <v>1</v>
      </c>
      <c r="F297" s="155" t="s">
        <v>2856</v>
      </c>
      <c r="H297" s="156">
        <v>2.8000000000000001E-2</v>
      </c>
      <c r="I297" s="157"/>
      <c r="L297" s="153"/>
      <c r="M297" s="158"/>
      <c r="T297" s="159"/>
      <c r="AT297" s="154" t="s">
        <v>176</v>
      </c>
      <c r="AU297" s="154" t="s">
        <v>83</v>
      </c>
      <c r="AV297" s="12" t="s">
        <v>83</v>
      </c>
      <c r="AW297" s="12" t="s">
        <v>30</v>
      </c>
      <c r="AX297" s="12" t="s">
        <v>81</v>
      </c>
      <c r="AY297" s="154" t="s">
        <v>165</v>
      </c>
    </row>
    <row r="298" spans="2:65" s="1" customFormat="1" ht="24.2" customHeight="1" x14ac:dyDescent="0.2">
      <c r="B298" s="32"/>
      <c r="C298" s="136" t="s">
        <v>449</v>
      </c>
      <c r="D298" s="136" t="s">
        <v>167</v>
      </c>
      <c r="E298" s="137" t="s">
        <v>1775</v>
      </c>
      <c r="F298" s="138" t="s">
        <v>1776</v>
      </c>
      <c r="G298" s="139" t="s">
        <v>238</v>
      </c>
      <c r="H298" s="140">
        <v>3.5999999999999997E-2</v>
      </c>
      <c r="I298" s="141"/>
      <c r="J298" s="142">
        <f>ROUND(I298*H298,2)</f>
        <v>0</v>
      </c>
      <c r="K298" s="138" t="s">
        <v>1254</v>
      </c>
      <c r="L298" s="32"/>
      <c r="M298" s="143" t="s">
        <v>1</v>
      </c>
      <c r="N298" s="144" t="s">
        <v>38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264</v>
      </c>
      <c r="AT298" s="147" t="s">
        <v>167</v>
      </c>
      <c r="AU298" s="147" t="s">
        <v>83</v>
      </c>
      <c r="AY298" s="17" t="s">
        <v>165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81</v>
      </c>
      <c r="BK298" s="148">
        <f>ROUND(I298*H298,2)</f>
        <v>0</v>
      </c>
      <c r="BL298" s="17" t="s">
        <v>264</v>
      </c>
      <c r="BM298" s="147" t="s">
        <v>2857</v>
      </c>
    </row>
    <row r="299" spans="2:65" s="1" customFormat="1" ht="29.25" x14ac:dyDescent="0.2">
      <c r="B299" s="32"/>
      <c r="D299" s="149" t="s">
        <v>174</v>
      </c>
      <c r="F299" s="150" t="s">
        <v>1778</v>
      </c>
      <c r="I299" s="151"/>
      <c r="L299" s="32"/>
      <c r="M299" s="152"/>
      <c r="T299" s="56"/>
      <c r="AT299" s="17" t="s">
        <v>174</v>
      </c>
      <c r="AU299" s="17" t="s">
        <v>83</v>
      </c>
    </row>
    <row r="300" spans="2:65" s="1" customFormat="1" ht="37.9" customHeight="1" x14ac:dyDescent="0.2">
      <c r="B300" s="32"/>
      <c r="C300" s="136" t="s">
        <v>456</v>
      </c>
      <c r="D300" s="136" t="s">
        <v>167</v>
      </c>
      <c r="E300" s="137" t="s">
        <v>1780</v>
      </c>
      <c r="F300" s="138" t="s">
        <v>1781</v>
      </c>
      <c r="G300" s="139" t="s">
        <v>238</v>
      </c>
      <c r="H300" s="140">
        <v>3.5999999999999997E-2</v>
      </c>
      <c r="I300" s="141"/>
      <c r="J300" s="142">
        <f>ROUND(I300*H300,2)</f>
        <v>0</v>
      </c>
      <c r="K300" s="138" t="s">
        <v>1254</v>
      </c>
      <c r="L300" s="32"/>
      <c r="M300" s="143" t="s">
        <v>1</v>
      </c>
      <c r="N300" s="144" t="s">
        <v>38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264</v>
      </c>
      <c r="AT300" s="147" t="s">
        <v>167</v>
      </c>
      <c r="AU300" s="147" t="s">
        <v>83</v>
      </c>
      <c r="AY300" s="17" t="s">
        <v>165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81</v>
      </c>
      <c r="BK300" s="148">
        <f>ROUND(I300*H300,2)</f>
        <v>0</v>
      </c>
      <c r="BL300" s="17" t="s">
        <v>264</v>
      </c>
      <c r="BM300" s="147" t="s">
        <v>2858</v>
      </c>
    </row>
    <row r="301" spans="2:65" s="1" customFormat="1" ht="48.75" x14ac:dyDescent="0.2">
      <c r="B301" s="32"/>
      <c r="D301" s="149" t="s">
        <v>174</v>
      </c>
      <c r="F301" s="150" t="s">
        <v>1783</v>
      </c>
      <c r="I301" s="151"/>
      <c r="L301" s="32"/>
      <c r="M301" s="152"/>
      <c r="T301" s="56"/>
      <c r="AT301" s="17" t="s">
        <v>174</v>
      </c>
      <c r="AU301" s="17" t="s">
        <v>83</v>
      </c>
    </row>
    <row r="302" spans="2:65" s="11" customFormat="1" ht="25.9" customHeight="1" x14ac:dyDescent="0.2">
      <c r="B302" s="124"/>
      <c r="D302" s="125" t="s">
        <v>72</v>
      </c>
      <c r="E302" s="126" t="s">
        <v>544</v>
      </c>
      <c r="F302" s="126" t="s">
        <v>545</v>
      </c>
      <c r="I302" s="127"/>
      <c r="J302" s="128">
        <f>BK302</f>
        <v>0</v>
      </c>
      <c r="L302" s="124"/>
      <c r="M302" s="129"/>
      <c r="P302" s="130">
        <f>SUM(P303:P332)</f>
        <v>0</v>
      </c>
      <c r="R302" s="130">
        <f>SUM(R303:R332)</f>
        <v>0</v>
      </c>
      <c r="T302" s="131">
        <f>SUM(T303:T332)</f>
        <v>0</v>
      </c>
      <c r="AR302" s="125" t="s">
        <v>172</v>
      </c>
      <c r="AT302" s="132" t="s">
        <v>72</v>
      </c>
      <c r="AU302" s="132" t="s">
        <v>73</v>
      </c>
      <c r="AY302" s="125" t="s">
        <v>165</v>
      </c>
      <c r="BK302" s="133">
        <f>SUM(BK303:BK332)</f>
        <v>0</v>
      </c>
    </row>
    <row r="303" spans="2:65" s="1" customFormat="1" ht="16.5" customHeight="1" x14ac:dyDescent="0.2">
      <c r="B303" s="32"/>
      <c r="C303" s="136" t="s">
        <v>463</v>
      </c>
      <c r="D303" s="136" t="s">
        <v>167</v>
      </c>
      <c r="E303" s="137" t="s">
        <v>2486</v>
      </c>
      <c r="F303" s="138" t="s">
        <v>2487</v>
      </c>
      <c r="G303" s="139" t="s">
        <v>1787</v>
      </c>
      <c r="H303" s="140">
        <v>1</v>
      </c>
      <c r="I303" s="141"/>
      <c r="J303" s="142">
        <f>ROUND(I303*H303,2)</f>
        <v>0</v>
      </c>
      <c r="K303" s="138" t="s">
        <v>1</v>
      </c>
      <c r="L303" s="32"/>
      <c r="M303" s="143" t="s">
        <v>1</v>
      </c>
      <c r="N303" s="144" t="s">
        <v>38</v>
      </c>
      <c r="P303" s="145">
        <f>O303*H303</f>
        <v>0</v>
      </c>
      <c r="Q303" s="145">
        <v>0</v>
      </c>
      <c r="R303" s="145">
        <f>Q303*H303</f>
        <v>0</v>
      </c>
      <c r="S303" s="145">
        <v>0</v>
      </c>
      <c r="T303" s="146">
        <f>S303*H303</f>
        <v>0</v>
      </c>
      <c r="AR303" s="147" t="s">
        <v>1788</v>
      </c>
      <c r="AT303" s="147" t="s">
        <v>167</v>
      </c>
      <c r="AU303" s="147" t="s">
        <v>81</v>
      </c>
      <c r="AY303" s="17" t="s">
        <v>165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7" t="s">
        <v>81</v>
      </c>
      <c r="BK303" s="148">
        <f>ROUND(I303*H303,2)</f>
        <v>0</v>
      </c>
      <c r="BL303" s="17" t="s">
        <v>1788</v>
      </c>
      <c r="BM303" s="147" t="s">
        <v>2859</v>
      </c>
    </row>
    <row r="304" spans="2:65" s="1" customFormat="1" x14ac:dyDescent="0.2">
      <c r="B304" s="32"/>
      <c r="D304" s="149" t="s">
        <v>174</v>
      </c>
      <c r="F304" s="150" t="s">
        <v>2487</v>
      </c>
      <c r="I304" s="151"/>
      <c r="L304" s="32"/>
      <c r="M304" s="152"/>
      <c r="T304" s="56"/>
      <c r="AT304" s="17" t="s">
        <v>174</v>
      </c>
      <c r="AU304" s="17" t="s">
        <v>81</v>
      </c>
    </row>
    <row r="305" spans="2:65" s="1" customFormat="1" ht="16.5" customHeight="1" x14ac:dyDescent="0.2">
      <c r="B305" s="32"/>
      <c r="C305" s="136" t="s">
        <v>468</v>
      </c>
      <c r="D305" s="136" t="s">
        <v>167</v>
      </c>
      <c r="E305" s="137" t="s">
        <v>2060</v>
      </c>
      <c r="F305" s="138" t="s">
        <v>1793</v>
      </c>
      <c r="G305" s="139" t="s">
        <v>1787</v>
      </c>
      <c r="H305" s="140">
        <v>1</v>
      </c>
      <c r="I305" s="141"/>
      <c r="J305" s="142">
        <f>ROUND(I305*H305,2)</f>
        <v>0</v>
      </c>
      <c r="K305" s="138" t="s">
        <v>1</v>
      </c>
      <c r="L305" s="32"/>
      <c r="M305" s="143" t="s">
        <v>1</v>
      </c>
      <c r="N305" s="144" t="s">
        <v>38</v>
      </c>
      <c r="P305" s="145">
        <f>O305*H305</f>
        <v>0</v>
      </c>
      <c r="Q305" s="145">
        <v>0</v>
      </c>
      <c r="R305" s="145">
        <f>Q305*H305</f>
        <v>0</v>
      </c>
      <c r="S305" s="145">
        <v>0</v>
      </c>
      <c r="T305" s="146">
        <f>S305*H305</f>
        <v>0</v>
      </c>
      <c r="AR305" s="147" t="s">
        <v>1788</v>
      </c>
      <c r="AT305" s="147" t="s">
        <v>167</v>
      </c>
      <c r="AU305" s="147" t="s">
        <v>81</v>
      </c>
      <c r="AY305" s="17" t="s">
        <v>165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7" t="s">
        <v>81</v>
      </c>
      <c r="BK305" s="148">
        <f>ROUND(I305*H305,2)</f>
        <v>0</v>
      </c>
      <c r="BL305" s="17" t="s">
        <v>1788</v>
      </c>
      <c r="BM305" s="147" t="s">
        <v>2860</v>
      </c>
    </row>
    <row r="306" spans="2:65" s="1" customFormat="1" x14ac:dyDescent="0.2">
      <c r="B306" s="32"/>
      <c r="D306" s="149" t="s">
        <v>174</v>
      </c>
      <c r="F306" s="150" t="s">
        <v>1793</v>
      </c>
      <c r="I306" s="151"/>
      <c r="L306" s="32"/>
      <c r="M306" s="152"/>
      <c r="T306" s="56"/>
      <c r="AT306" s="17" t="s">
        <v>174</v>
      </c>
      <c r="AU306" s="17" t="s">
        <v>81</v>
      </c>
    </row>
    <row r="307" spans="2:65" s="1" customFormat="1" ht="16.5" customHeight="1" x14ac:dyDescent="0.2">
      <c r="B307" s="32"/>
      <c r="C307" s="136" t="s">
        <v>473</v>
      </c>
      <c r="D307" s="136" t="s">
        <v>167</v>
      </c>
      <c r="E307" s="137" t="s">
        <v>1797</v>
      </c>
      <c r="F307" s="138" t="s">
        <v>1798</v>
      </c>
      <c r="G307" s="139" t="s">
        <v>1787</v>
      </c>
      <c r="H307" s="140">
        <v>1</v>
      </c>
      <c r="I307" s="141"/>
      <c r="J307" s="142">
        <f>ROUND(I307*H307,2)</f>
        <v>0</v>
      </c>
      <c r="K307" s="138" t="s">
        <v>1</v>
      </c>
      <c r="L307" s="32"/>
      <c r="M307" s="143" t="s">
        <v>1</v>
      </c>
      <c r="N307" s="144" t="s">
        <v>38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1788</v>
      </c>
      <c r="AT307" s="147" t="s">
        <v>167</v>
      </c>
      <c r="AU307" s="147" t="s">
        <v>81</v>
      </c>
      <c r="AY307" s="17" t="s">
        <v>165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81</v>
      </c>
      <c r="BK307" s="148">
        <f>ROUND(I307*H307,2)</f>
        <v>0</v>
      </c>
      <c r="BL307" s="17" t="s">
        <v>1788</v>
      </c>
      <c r="BM307" s="147" t="s">
        <v>2861</v>
      </c>
    </row>
    <row r="308" spans="2:65" s="1" customFormat="1" x14ac:dyDescent="0.2">
      <c r="B308" s="32"/>
      <c r="D308" s="149" t="s">
        <v>174</v>
      </c>
      <c r="F308" s="150" t="s">
        <v>1798</v>
      </c>
      <c r="I308" s="151"/>
      <c r="L308" s="32"/>
      <c r="M308" s="152"/>
      <c r="T308" s="56"/>
      <c r="AT308" s="17" t="s">
        <v>174</v>
      </c>
      <c r="AU308" s="17" t="s">
        <v>81</v>
      </c>
    </row>
    <row r="309" spans="2:65" s="15" customFormat="1" x14ac:dyDescent="0.2">
      <c r="B309" s="184"/>
      <c r="D309" s="149" t="s">
        <v>176</v>
      </c>
      <c r="E309" s="185" t="s">
        <v>1</v>
      </c>
      <c r="F309" s="186" t="s">
        <v>1800</v>
      </c>
      <c r="H309" s="185" t="s">
        <v>1</v>
      </c>
      <c r="I309" s="187"/>
      <c r="L309" s="184"/>
      <c r="M309" s="188"/>
      <c r="T309" s="189"/>
      <c r="AT309" s="185" t="s">
        <v>176</v>
      </c>
      <c r="AU309" s="185" t="s">
        <v>81</v>
      </c>
      <c r="AV309" s="15" t="s">
        <v>81</v>
      </c>
      <c r="AW309" s="15" t="s">
        <v>30</v>
      </c>
      <c r="AX309" s="15" t="s">
        <v>73</v>
      </c>
      <c r="AY309" s="185" t="s">
        <v>165</v>
      </c>
    </row>
    <row r="310" spans="2:65" s="12" customFormat="1" x14ac:dyDescent="0.2">
      <c r="B310" s="153"/>
      <c r="D310" s="149" t="s">
        <v>176</v>
      </c>
      <c r="E310" s="154" t="s">
        <v>1</v>
      </c>
      <c r="F310" s="155" t="s">
        <v>81</v>
      </c>
      <c r="H310" s="156">
        <v>1</v>
      </c>
      <c r="I310" s="157"/>
      <c r="L310" s="153"/>
      <c r="M310" s="158"/>
      <c r="T310" s="159"/>
      <c r="AT310" s="154" t="s">
        <v>176</v>
      </c>
      <c r="AU310" s="154" t="s">
        <v>81</v>
      </c>
      <c r="AV310" s="12" t="s">
        <v>83</v>
      </c>
      <c r="AW310" s="12" t="s">
        <v>30</v>
      </c>
      <c r="AX310" s="12" t="s">
        <v>81</v>
      </c>
      <c r="AY310" s="154" t="s">
        <v>165</v>
      </c>
    </row>
    <row r="311" spans="2:65" s="1" customFormat="1" ht="16.5" customHeight="1" x14ac:dyDescent="0.2">
      <c r="B311" s="32"/>
      <c r="C311" s="136" t="s">
        <v>477</v>
      </c>
      <c r="D311" s="136" t="s">
        <v>167</v>
      </c>
      <c r="E311" s="137" t="s">
        <v>1802</v>
      </c>
      <c r="F311" s="138" t="s">
        <v>1803</v>
      </c>
      <c r="G311" s="139" t="s">
        <v>1787</v>
      </c>
      <c r="H311" s="140">
        <v>1</v>
      </c>
      <c r="I311" s="141"/>
      <c r="J311" s="142">
        <f>ROUND(I311*H311,2)</f>
        <v>0</v>
      </c>
      <c r="K311" s="138" t="s">
        <v>1</v>
      </c>
      <c r="L311" s="32"/>
      <c r="M311" s="143" t="s">
        <v>1</v>
      </c>
      <c r="N311" s="144" t="s">
        <v>38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1788</v>
      </c>
      <c r="AT311" s="147" t="s">
        <v>167</v>
      </c>
      <c r="AU311" s="147" t="s">
        <v>81</v>
      </c>
      <c r="AY311" s="17" t="s">
        <v>165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81</v>
      </c>
      <c r="BK311" s="148">
        <f>ROUND(I311*H311,2)</f>
        <v>0</v>
      </c>
      <c r="BL311" s="17" t="s">
        <v>1788</v>
      </c>
      <c r="BM311" s="147" t="s">
        <v>2862</v>
      </c>
    </row>
    <row r="312" spans="2:65" s="1" customFormat="1" x14ac:dyDescent="0.2">
      <c r="B312" s="32"/>
      <c r="D312" s="149" t="s">
        <v>174</v>
      </c>
      <c r="F312" s="150" t="s">
        <v>1803</v>
      </c>
      <c r="I312" s="151"/>
      <c r="L312" s="32"/>
      <c r="M312" s="152"/>
      <c r="T312" s="56"/>
      <c r="AT312" s="17" t="s">
        <v>174</v>
      </c>
      <c r="AU312" s="17" t="s">
        <v>81</v>
      </c>
    </row>
    <row r="313" spans="2:65" s="1" customFormat="1" ht="21.75" customHeight="1" x14ac:dyDescent="0.2">
      <c r="B313" s="32"/>
      <c r="C313" s="136" t="s">
        <v>484</v>
      </c>
      <c r="D313" s="136" t="s">
        <v>167</v>
      </c>
      <c r="E313" s="137" t="s">
        <v>1806</v>
      </c>
      <c r="F313" s="138" t="s">
        <v>1807</v>
      </c>
      <c r="G313" s="139" t="s">
        <v>1787</v>
      </c>
      <c r="H313" s="140">
        <v>1</v>
      </c>
      <c r="I313" s="141"/>
      <c r="J313" s="142">
        <f>ROUND(I313*H313,2)</f>
        <v>0</v>
      </c>
      <c r="K313" s="138" t="s">
        <v>1</v>
      </c>
      <c r="L313" s="32"/>
      <c r="M313" s="143" t="s">
        <v>1</v>
      </c>
      <c r="N313" s="144" t="s">
        <v>38</v>
      </c>
      <c r="P313" s="145">
        <f>O313*H313</f>
        <v>0</v>
      </c>
      <c r="Q313" s="145">
        <v>0</v>
      </c>
      <c r="R313" s="145">
        <f>Q313*H313</f>
        <v>0</v>
      </c>
      <c r="S313" s="145">
        <v>0</v>
      </c>
      <c r="T313" s="146">
        <f>S313*H313</f>
        <v>0</v>
      </c>
      <c r="AR313" s="147" t="s">
        <v>1788</v>
      </c>
      <c r="AT313" s="147" t="s">
        <v>167</v>
      </c>
      <c r="AU313" s="147" t="s">
        <v>81</v>
      </c>
      <c r="AY313" s="17" t="s">
        <v>165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7" t="s">
        <v>81</v>
      </c>
      <c r="BK313" s="148">
        <f>ROUND(I313*H313,2)</f>
        <v>0</v>
      </c>
      <c r="BL313" s="17" t="s">
        <v>1788</v>
      </c>
      <c r="BM313" s="147" t="s">
        <v>2863</v>
      </c>
    </row>
    <row r="314" spans="2:65" s="1" customFormat="1" x14ac:dyDescent="0.2">
      <c r="B314" s="32"/>
      <c r="D314" s="149" t="s">
        <v>174</v>
      </c>
      <c r="F314" s="150" t="s">
        <v>1807</v>
      </c>
      <c r="I314" s="151"/>
      <c r="L314" s="32"/>
      <c r="M314" s="152"/>
      <c r="T314" s="56"/>
      <c r="AT314" s="17" t="s">
        <v>174</v>
      </c>
      <c r="AU314" s="17" t="s">
        <v>81</v>
      </c>
    </row>
    <row r="315" spans="2:65" s="1" customFormat="1" ht="16.5" customHeight="1" x14ac:dyDescent="0.2">
      <c r="B315" s="32"/>
      <c r="C315" s="136" t="s">
        <v>488</v>
      </c>
      <c r="D315" s="136" t="s">
        <v>167</v>
      </c>
      <c r="E315" s="137" t="s">
        <v>1810</v>
      </c>
      <c r="F315" s="138" t="s">
        <v>1811</v>
      </c>
      <c r="G315" s="139" t="s">
        <v>1787</v>
      </c>
      <c r="H315" s="140">
        <v>1</v>
      </c>
      <c r="I315" s="141"/>
      <c r="J315" s="142">
        <f>ROUND(I315*H315,2)</f>
        <v>0</v>
      </c>
      <c r="K315" s="138" t="s">
        <v>1</v>
      </c>
      <c r="L315" s="32"/>
      <c r="M315" s="143" t="s">
        <v>1</v>
      </c>
      <c r="N315" s="144" t="s">
        <v>38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1788</v>
      </c>
      <c r="AT315" s="147" t="s">
        <v>167</v>
      </c>
      <c r="AU315" s="147" t="s">
        <v>81</v>
      </c>
      <c r="AY315" s="17" t="s">
        <v>165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7" t="s">
        <v>81</v>
      </c>
      <c r="BK315" s="148">
        <f>ROUND(I315*H315,2)</f>
        <v>0</v>
      </c>
      <c r="BL315" s="17" t="s">
        <v>1788</v>
      </c>
      <c r="BM315" s="147" t="s">
        <v>2864</v>
      </c>
    </row>
    <row r="316" spans="2:65" s="1" customFormat="1" x14ac:dyDescent="0.2">
      <c r="B316" s="32"/>
      <c r="D316" s="149" t="s">
        <v>174</v>
      </c>
      <c r="F316" s="150" t="s">
        <v>1811</v>
      </c>
      <c r="I316" s="151"/>
      <c r="L316" s="32"/>
      <c r="M316" s="152"/>
      <c r="T316" s="56"/>
      <c r="AT316" s="17" t="s">
        <v>174</v>
      </c>
      <c r="AU316" s="17" t="s">
        <v>81</v>
      </c>
    </row>
    <row r="317" spans="2:65" s="1" customFormat="1" ht="16.5" customHeight="1" x14ac:dyDescent="0.2">
      <c r="B317" s="32"/>
      <c r="C317" s="136" t="s">
        <v>493</v>
      </c>
      <c r="D317" s="136" t="s">
        <v>167</v>
      </c>
      <c r="E317" s="137" t="s">
        <v>1814</v>
      </c>
      <c r="F317" s="138" t="s">
        <v>1815</v>
      </c>
      <c r="G317" s="139" t="s">
        <v>1787</v>
      </c>
      <c r="H317" s="140">
        <v>1</v>
      </c>
      <c r="I317" s="141"/>
      <c r="J317" s="142">
        <f>ROUND(I317*H317,2)</f>
        <v>0</v>
      </c>
      <c r="K317" s="138" t="s">
        <v>1</v>
      </c>
      <c r="L317" s="32"/>
      <c r="M317" s="143" t="s">
        <v>1</v>
      </c>
      <c r="N317" s="144" t="s">
        <v>38</v>
      </c>
      <c r="P317" s="145">
        <f>O317*H317</f>
        <v>0</v>
      </c>
      <c r="Q317" s="145">
        <v>0</v>
      </c>
      <c r="R317" s="145">
        <f>Q317*H317</f>
        <v>0</v>
      </c>
      <c r="S317" s="145">
        <v>0</v>
      </c>
      <c r="T317" s="146">
        <f>S317*H317</f>
        <v>0</v>
      </c>
      <c r="AR317" s="147" t="s">
        <v>1788</v>
      </c>
      <c r="AT317" s="147" t="s">
        <v>167</v>
      </c>
      <c r="AU317" s="147" t="s">
        <v>81</v>
      </c>
      <c r="AY317" s="17" t="s">
        <v>165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7" t="s">
        <v>81</v>
      </c>
      <c r="BK317" s="148">
        <f>ROUND(I317*H317,2)</f>
        <v>0</v>
      </c>
      <c r="BL317" s="17" t="s">
        <v>1788</v>
      </c>
      <c r="BM317" s="147" t="s">
        <v>2865</v>
      </c>
    </row>
    <row r="318" spans="2:65" s="1" customFormat="1" x14ac:dyDescent="0.2">
      <c r="B318" s="32"/>
      <c r="D318" s="149" t="s">
        <v>174</v>
      </c>
      <c r="F318" s="150" t="s">
        <v>1815</v>
      </c>
      <c r="I318" s="151"/>
      <c r="L318" s="32"/>
      <c r="M318" s="152"/>
      <c r="T318" s="56"/>
      <c r="AT318" s="17" t="s">
        <v>174</v>
      </c>
      <c r="AU318" s="17" t="s">
        <v>81</v>
      </c>
    </row>
    <row r="319" spans="2:65" s="1" customFormat="1" ht="16.5" customHeight="1" x14ac:dyDescent="0.2">
      <c r="B319" s="32"/>
      <c r="C319" s="136" t="s">
        <v>499</v>
      </c>
      <c r="D319" s="136" t="s">
        <v>167</v>
      </c>
      <c r="E319" s="137" t="s">
        <v>2866</v>
      </c>
      <c r="F319" s="138" t="s">
        <v>1819</v>
      </c>
      <c r="G319" s="139" t="s">
        <v>1787</v>
      </c>
      <c r="H319" s="140">
        <v>1</v>
      </c>
      <c r="I319" s="141"/>
      <c r="J319" s="142">
        <f>ROUND(I319*H319,2)</f>
        <v>0</v>
      </c>
      <c r="K319" s="138" t="s">
        <v>1</v>
      </c>
      <c r="L319" s="32"/>
      <c r="M319" s="143" t="s">
        <v>1</v>
      </c>
      <c r="N319" s="144" t="s">
        <v>38</v>
      </c>
      <c r="P319" s="145">
        <f>O319*H319</f>
        <v>0</v>
      </c>
      <c r="Q319" s="145">
        <v>0</v>
      </c>
      <c r="R319" s="145">
        <f>Q319*H319</f>
        <v>0</v>
      </c>
      <c r="S319" s="145">
        <v>0</v>
      </c>
      <c r="T319" s="146">
        <f>S319*H319</f>
        <v>0</v>
      </c>
      <c r="AR319" s="147" t="s">
        <v>1788</v>
      </c>
      <c r="AT319" s="147" t="s">
        <v>167</v>
      </c>
      <c r="AU319" s="147" t="s">
        <v>81</v>
      </c>
      <c r="AY319" s="17" t="s">
        <v>165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7" t="s">
        <v>81</v>
      </c>
      <c r="BK319" s="148">
        <f>ROUND(I319*H319,2)</f>
        <v>0</v>
      </c>
      <c r="BL319" s="17" t="s">
        <v>1788</v>
      </c>
      <c r="BM319" s="147" t="s">
        <v>2867</v>
      </c>
    </row>
    <row r="320" spans="2:65" s="1" customFormat="1" x14ac:dyDescent="0.2">
      <c r="B320" s="32"/>
      <c r="D320" s="149" t="s">
        <v>174</v>
      </c>
      <c r="F320" s="150" t="s">
        <v>1819</v>
      </c>
      <c r="I320" s="151"/>
      <c r="L320" s="32"/>
      <c r="M320" s="152"/>
      <c r="T320" s="56"/>
      <c r="AT320" s="17" t="s">
        <v>174</v>
      </c>
      <c r="AU320" s="17" t="s">
        <v>81</v>
      </c>
    </row>
    <row r="321" spans="2:65" s="1" customFormat="1" ht="16.5" customHeight="1" x14ac:dyDescent="0.2">
      <c r="B321" s="32"/>
      <c r="C321" s="136" t="s">
        <v>504</v>
      </c>
      <c r="D321" s="136" t="s">
        <v>167</v>
      </c>
      <c r="E321" s="137" t="s">
        <v>2868</v>
      </c>
      <c r="F321" s="138" t="s">
        <v>1824</v>
      </c>
      <c r="G321" s="139" t="s">
        <v>1787</v>
      </c>
      <c r="H321" s="140">
        <v>1</v>
      </c>
      <c r="I321" s="141"/>
      <c r="J321" s="142">
        <f>ROUND(I321*H321,2)</f>
        <v>0</v>
      </c>
      <c r="K321" s="138" t="s">
        <v>1</v>
      </c>
      <c r="L321" s="32"/>
      <c r="M321" s="143" t="s">
        <v>1</v>
      </c>
      <c r="N321" s="144" t="s">
        <v>38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1788</v>
      </c>
      <c r="AT321" s="147" t="s">
        <v>167</v>
      </c>
      <c r="AU321" s="147" t="s">
        <v>81</v>
      </c>
      <c r="AY321" s="17" t="s">
        <v>165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81</v>
      </c>
      <c r="BK321" s="148">
        <f>ROUND(I321*H321,2)</f>
        <v>0</v>
      </c>
      <c r="BL321" s="17" t="s">
        <v>1788</v>
      </c>
      <c r="BM321" s="147" t="s">
        <v>2869</v>
      </c>
    </row>
    <row r="322" spans="2:65" s="1" customFormat="1" x14ac:dyDescent="0.2">
      <c r="B322" s="32"/>
      <c r="D322" s="149" t="s">
        <v>174</v>
      </c>
      <c r="F322" s="150" t="s">
        <v>1824</v>
      </c>
      <c r="I322" s="151"/>
      <c r="L322" s="32"/>
      <c r="M322" s="152"/>
      <c r="T322" s="56"/>
      <c r="AT322" s="17" t="s">
        <v>174</v>
      </c>
      <c r="AU322" s="17" t="s">
        <v>81</v>
      </c>
    </row>
    <row r="323" spans="2:65" s="1" customFormat="1" ht="16.5" customHeight="1" x14ac:dyDescent="0.2">
      <c r="B323" s="32"/>
      <c r="C323" s="136" t="s">
        <v>508</v>
      </c>
      <c r="D323" s="136" t="s">
        <v>167</v>
      </c>
      <c r="E323" s="137" t="s">
        <v>1828</v>
      </c>
      <c r="F323" s="138" t="s">
        <v>1829</v>
      </c>
      <c r="G323" s="139" t="s">
        <v>1787</v>
      </c>
      <c r="H323" s="140">
        <v>1</v>
      </c>
      <c r="I323" s="141"/>
      <c r="J323" s="142">
        <f>ROUND(I323*H323,2)</f>
        <v>0</v>
      </c>
      <c r="K323" s="138" t="s">
        <v>1</v>
      </c>
      <c r="L323" s="32"/>
      <c r="M323" s="143" t="s">
        <v>1</v>
      </c>
      <c r="N323" s="144" t="s">
        <v>38</v>
      </c>
      <c r="P323" s="145">
        <f>O323*H323</f>
        <v>0</v>
      </c>
      <c r="Q323" s="145">
        <v>0</v>
      </c>
      <c r="R323" s="145">
        <f>Q323*H323</f>
        <v>0</v>
      </c>
      <c r="S323" s="145">
        <v>0</v>
      </c>
      <c r="T323" s="146">
        <f>S323*H323</f>
        <v>0</v>
      </c>
      <c r="AR323" s="147" t="s">
        <v>1788</v>
      </c>
      <c r="AT323" s="147" t="s">
        <v>167</v>
      </c>
      <c r="AU323" s="147" t="s">
        <v>81</v>
      </c>
      <c r="AY323" s="17" t="s">
        <v>165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7" t="s">
        <v>81</v>
      </c>
      <c r="BK323" s="148">
        <f>ROUND(I323*H323,2)</f>
        <v>0</v>
      </c>
      <c r="BL323" s="17" t="s">
        <v>1788</v>
      </c>
      <c r="BM323" s="147" t="s">
        <v>2870</v>
      </c>
    </row>
    <row r="324" spans="2:65" s="1" customFormat="1" x14ac:dyDescent="0.2">
      <c r="B324" s="32"/>
      <c r="D324" s="149" t="s">
        <v>174</v>
      </c>
      <c r="F324" s="150" t="s">
        <v>1829</v>
      </c>
      <c r="I324" s="151"/>
      <c r="L324" s="32"/>
      <c r="M324" s="152"/>
      <c r="T324" s="56"/>
      <c r="AT324" s="17" t="s">
        <v>174</v>
      </c>
      <c r="AU324" s="17" t="s">
        <v>81</v>
      </c>
    </row>
    <row r="325" spans="2:65" s="1" customFormat="1" ht="16.5" customHeight="1" x14ac:dyDescent="0.2">
      <c r="B325" s="32"/>
      <c r="C325" s="136" t="s">
        <v>513</v>
      </c>
      <c r="D325" s="136" t="s">
        <v>167</v>
      </c>
      <c r="E325" s="137" t="s">
        <v>1832</v>
      </c>
      <c r="F325" s="138" t="s">
        <v>1833</v>
      </c>
      <c r="G325" s="139" t="s">
        <v>1787</v>
      </c>
      <c r="H325" s="140">
        <v>1</v>
      </c>
      <c r="I325" s="141"/>
      <c r="J325" s="142">
        <f>ROUND(I325*H325,2)</f>
        <v>0</v>
      </c>
      <c r="K325" s="138" t="s">
        <v>1</v>
      </c>
      <c r="L325" s="32"/>
      <c r="M325" s="143" t="s">
        <v>1</v>
      </c>
      <c r="N325" s="144" t="s">
        <v>38</v>
      </c>
      <c r="P325" s="145">
        <f>O325*H325</f>
        <v>0</v>
      </c>
      <c r="Q325" s="145">
        <v>0</v>
      </c>
      <c r="R325" s="145">
        <f>Q325*H325</f>
        <v>0</v>
      </c>
      <c r="S325" s="145">
        <v>0</v>
      </c>
      <c r="T325" s="146">
        <f>S325*H325</f>
        <v>0</v>
      </c>
      <c r="AR325" s="147" t="s">
        <v>1788</v>
      </c>
      <c r="AT325" s="147" t="s">
        <v>167</v>
      </c>
      <c r="AU325" s="147" t="s">
        <v>81</v>
      </c>
      <c r="AY325" s="17" t="s">
        <v>165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7" t="s">
        <v>81</v>
      </c>
      <c r="BK325" s="148">
        <f>ROUND(I325*H325,2)</f>
        <v>0</v>
      </c>
      <c r="BL325" s="17" t="s">
        <v>1788</v>
      </c>
      <c r="BM325" s="147" t="s">
        <v>2871</v>
      </c>
    </row>
    <row r="326" spans="2:65" s="1" customFormat="1" x14ac:dyDescent="0.2">
      <c r="B326" s="32"/>
      <c r="D326" s="149" t="s">
        <v>174</v>
      </c>
      <c r="F326" s="150" t="s">
        <v>1833</v>
      </c>
      <c r="I326" s="151"/>
      <c r="L326" s="32"/>
      <c r="M326" s="152"/>
      <c r="T326" s="56"/>
      <c r="AT326" s="17" t="s">
        <v>174</v>
      </c>
      <c r="AU326" s="17" t="s">
        <v>81</v>
      </c>
    </row>
    <row r="327" spans="2:65" s="1" customFormat="1" ht="16.5" customHeight="1" x14ac:dyDescent="0.2">
      <c r="B327" s="32"/>
      <c r="C327" s="136" t="s">
        <v>519</v>
      </c>
      <c r="D327" s="136" t="s">
        <v>167</v>
      </c>
      <c r="E327" s="137" t="s">
        <v>1836</v>
      </c>
      <c r="F327" s="138" t="s">
        <v>1837</v>
      </c>
      <c r="G327" s="139" t="s">
        <v>1787</v>
      </c>
      <c r="H327" s="140">
        <v>1</v>
      </c>
      <c r="I327" s="141"/>
      <c r="J327" s="142">
        <f>ROUND(I327*H327,2)</f>
        <v>0</v>
      </c>
      <c r="K327" s="138" t="s">
        <v>1</v>
      </c>
      <c r="L327" s="32"/>
      <c r="M327" s="143" t="s">
        <v>1</v>
      </c>
      <c r="N327" s="144" t="s">
        <v>38</v>
      </c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AR327" s="147" t="s">
        <v>1788</v>
      </c>
      <c r="AT327" s="147" t="s">
        <v>167</v>
      </c>
      <c r="AU327" s="147" t="s">
        <v>81</v>
      </c>
      <c r="AY327" s="17" t="s">
        <v>165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81</v>
      </c>
      <c r="BK327" s="148">
        <f>ROUND(I327*H327,2)</f>
        <v>0</v>
      </c>
      <c r="BL327" s="17" t="s">
        <v>1788</v>
      </c>
      <c r="BM327" s="147" t="s">
        <v>2872</v>
      </c>
    </row>
    <row r="328" spans="2:65" s="1" customFormat="1" x14ac:dyDescent="0.2">
      <c r="B328" s="32"/>
      <c r="D328" s="149" t="s">
        <v>174</v>
      </c>
      <c r="F328" s="150" t="s">
        <v>1837</v>
      </c>
      <c r="I328" s="151"/>
      <c r="L328" s="32"/>
      <c r="M328" s="152"/>
      <c r="T328" s="56"/>
      <c r="AT328" s="17" t="s">
        <v>174</v>
      </c>
      <c r="AU328" s="17" t="s">
        <v>81</v>
      </c>
    </row>
    <row r="329" spans="2:65" s="1" customFormat="1" ht="16.5" customHeight="1" x14ac:dyDescent="0.2">
      <c r="B329" s="32"/>
      <c r="C329" s="136" t="s">
        <v>524</v>
      </c>
      <c r="D329" s="136" t="s">
        <v>167</v>
      </c>
      <c r="E329" s="137" t="s">
        <v>1840</v>
      </c>
      <c r="F329" s="138" t="s">
        <v>1841</v>
      </c>
      <c r="G329" s="139" t="s">
        <v>1787</v>
      </c>
      <c r="H329" s="140">
        <v>1</v>
      </c>
      <c r="I329" s="141"/>
      <c r="J329" s="142">
        <f>ROUND(I329*H329,2)</f>
        <v>0</v>
      </c>
      <c r="K329" s="138" t="s">
        <v>1</v>
      </c>
      <c r="L329" s="32"/>
      <c r="M329" s="143" t="s">
        <v>1</v>
      </c>
      <c r="N329" s="144" t="s">
        <v>38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1788</v>
      </c>
      <c r="AT329" s="147" t="s">
        <v>167</v>
      </c>
      <c r="AU329" s="147" t="s">
        <v>81</v>
      </c>
      <c r="AY329" s="17" t="s">
        <v>165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81</v>
      </c>
      <c r="BK329" s="148">
        <f>ROUND(I329*H329,2)</f>
        <v>0</v>
      </c>
      <c r="BL329" s="17" t="s">
        <v>1788</v>
      </c>
      <c r="BM329" s="147" t="s">
        <v>2873</v>
      </c>
    </row>
    <row r="330" spans="2:65" s="1" customFormat="1" x14ac:dyDescent="0.2">
      <c r="B330" s="32"/>
      <c r="D330" s="149" t="s">
        <v>174</v>
      </c>
      <c r="F330" s="150" t="s">
        <v>1841</v>
      </c>
      <c r="I330" s="151"/>
      <c r="L330" s="32"/>
      <c r="M330" s="152"/>
      <c r="T330" s="56"/>
      <c r="AT330" s="17" t="s">
        <v>174</v>
      </c>
      <c r="AU330" s="17" t="s">
        <v>81</v>
      </c>
    </row>
    <row r="331" spans="2:65" s="1" customFormat="1" ht="16.5" customHeight="1" x14ac:dyDescent="0.2">
      <c r="B331" s="32"/>
      <c r="C331" s="136" t="s">
        <v>529</v>
      </c>
      <c r="D331" s="136" t="s">
        <v>167</v>
      </c>
      <c r="E331" s="137" t="s">
        <v>2507</v>
      </c>
      <c r="F331" s="138" t="s">
        <v>2508</v>
      </c>
      <c r="G331" s="139" t="s">
        <v>1787</v>
      </c>
      <c r="H331" s="140">
        <v>1</v>
      </c>
      <c r="I331" s="141"/>
      <c r="J331" s="142">
        <f>ROUND(I331*H331,2)</f>
        <v>0</v>
      </c>
      <c r="K331" s="138" t="s">
        <v>1</v>
      </c>
      <c r="L331" s="32"/>
      <c r="M331" s="143" t="s">
        <v>1</v>
      </c>
      <c r="N331" s="144" t="s">
        <v>38</v>
      </c>
      <c r="P331" s="145">
        <f>O331*H331</f>
        <v>0</v>
      </c>
      <c r="Q331" s="145">
        <v>0</v>
      </c>
      <c r="R331" s="145">
        <f>Q331*H331</f>
        <v>0</v>
      </c>
      <c r="S331" s="145">
        <v>0</v>
      </c>
      <c r="T331" s="146">
        <f>S331*H331</f>
        <v>0</v>
      </c>
      <c r="AR331" s="147" t="s">
        <v>1788</v>
      </c>
      <c r="AT331" s="147" t="s">
        <v>167</v>
      </c>
      <c r="AU331" s="147" t="s">
        <v>81</v>
      </c>
      <c r="AY331" s="17" t="s">
        <v>165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81</v>
      </c>
      <c r="BK331" s="148">
        <f>ROUND(I331*H331,2)</f>
        <v>0</v>
      </c>
      <c r="BL331" s="17" t="s">
        <v>1788</v>
      </c>
      <c r="BM331" s="147" t="s">
        <v>2874</v>
      </c>
    </row>
    <row r="332" spans="2:65" s="1" customFormat="1" x14ac:dyDescent="0.2">
      <c r="B332" s="32"/>
      <c r="D332" s="149" t="s">
        <v>174</v>
      </c>
      <c r="F332" s="150" t="s">
        <v>2508</v>
      </c>
      <c r="I332" s="151"/>
      <c r="L332" s="32"/>
      <c r="M332" s="197"/>
      <c r="N332" s="198"/>
      <c r="O332" s="198"/>
      <c r="P332" s="198"/>
      <c r="Q332" s="198"/>
      <c r="R332" s="198"/>
      <c r="S332" s="198"/>
      <c r="T332" s="199"/>
      <c r="AT332" s="17" t="s">
        <v>174</v>
      </c>
      <c r="AU332" s="17" t="s">
        <v>81</v>
      </c>
    </row>
    <row r="333" spans="2:65" s="1" customFormat="1" ht="6.95" customHeight="1" x14ac:dyDescent="0.2">
      <c r="B333" s="44"/>
      <c r="C333" s="45"/>
      <c r="D333" s="45"/>
      <c r="E333" s="45"/>
      <c r="F333" s="45"/>
      <c r="G333" s="45"/>
      <c r="H333" s="45"/>
      <c r="I333" s="45"/>
      <c r="J333" s="45"/>
      <c r="K333" s="45"/>
      <c r="L333" s="32"/>
    </row>
  </sheetData>
  <sheetProtection algorithmName="SHA-512" hashValue="5TK8RJ46LObfnFcTbGQL3r3dgkCutXx2wyZMk+gZEqzIfIEnnpfx+438LWj4lqIaL1DCLPLlW9ZrW3f4avsrAw==" saltValue="7sfq5kKsCKBPyBlr77Nz0Ypq5IQXwvH7boS3k3Xy1XyizcVi1LfmUimbjUWHLdcad3UZ+kSoWixc4UiBxCMaSQ==" spinCount="100000" sheet="1" objects="1" scenarios="1" formatColumns="0" formatRows="0" autoFilter="0"/>
  <autoFilter ref="C125:K332" xr:uid="{00000000-0009-0000-0000-00000B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38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2875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ROUND(J119,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ROUND((SUM(BE119:BE381)),  2)</f>
        <v>0</v>
      </c>
      <c r="I33" s="96">
        <v>0.21</v>
      </c>
      <c r="J33" s="86">
        <f>ROUND(((SUM(BE119:BE381))*I33),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ROUND((SUM(BF119:BF381)),  2)</f>
        <v>0</v>
      </c>
      <c r="I34" s="96">
        <v>0.12</v>
      </c>
      <c r="J34" s="86">
        <f>ROUND(((SUM(BF119:BF381))*I34),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ROUND((SUM(BG119:BG381)),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ROUND((SUM(BH119:BH381)),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ROUND((SUM(BI119:BI381)),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01-14-01 - Výstroj trati km 11,300 - km 19,605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J119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899999999999999" customHeight="1" x14ac:dyDescent="0.2">
      <c r="B98" s="112"/>
      <c r="D98" s="113" t="s">
        <v>147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8" customFormat="1" ht="24.95" customHeight="1" x14ac:dyDescent="0.2">
      <c r="B99" s="108"/>
      <c r="D99" s="109" t="s">
        <v>590</v>
      </c>
      <c r="E99" s="110"/>
      <c r="F99" s="110"/>
      <c r="G99" s="110"/>
      <c r="H99" s="110"/>
      <c r="I99" s="110"/>
      <c r="J99" s="111">
        <f>J349</f>
        <v>0</v>
      </c>
      <c r="L99" s="108"/>
    </row>
    <row r="100" spans="2:12" s="1" customFormat="1" ht="21.75" customHeight="1" x14ac:dyDescent="0.2">
      <c r="B100" s="32"/>
      <c r="L100" s="32"/>
    </row>
    <row r="101" spans="2:12" s="1" customFormat="1" ht="6.95" customHeight="1" x14ac:dyDescent="0.2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 x14ac:dyDescent="0.2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 x14ac:dyDescent="0.2">
      <c r="B106" s="32"/>
      <c r="C106" s="21" t="s">
        <v>150</v>
      </c>
      <c r="L106" s="32"/>
    </row>
    <row r="107" spans="2:12" s="1" customFormat="1" ht="6.95" customHeight="1" x14ac:dyDescent="0.2">
      <c r="B107" s="32"/>
      <c r="L107" s="32"/>
    </row>
    <row r="108" spans="2:12" s="1" customFormat="1" ht="12" customHeight="1" x14ac:dyDescent="0.2">
      <c r="B108" s="32"/>
      <c r="C108" s="27" t="s">
        <v>16</v>
      </c>
      <c r="L108" s="32"/>
    </row>
    <row r="109" spans="2:12" s="1" customFormat="1" ht="26.25" customHeight="1" x14ac:dyDescent="0.2">
      <c r="B109" s="32"/>
      <c r="E109" s="254" t="str">
        <f>E7</f>
        <v>Prostá rekonstrukce trati v úseku Chrastava - Hrádek nad Nisou (ÚOŽI)_24.02.2025_v.8</v>
      </c>
      <c r="F109" s="255"/>
      <c r="G109" s="255"/>
      <c r="H109" s="255"/>
      <c r="L109" s="32"/>
    </row>
    <row r="110" spans="2:12" s="1" customFormat="1" ht="12" customHeight="1" x14ac:dyDescent="0.2">
      <c r="B110" s="32"/>
      <c r="C110" s="27" t="s">
        <v>138</v>
      </c>
      <c r="L110" s="32"/>
    </row>
    <row r="111" spans="2:12" s="1" customFormat="1" ht="16.5" customHeight="1" x14ac:dyDescent="0.2">
      <c r="B111" s="32"/>
      <c r="E111" s="251" t="str">
        <f>E9</f>
        <v>SO 01-14-01 - Výstroj trati km 11,300 - km 19,605</v>
      </c>
      <c r="F111" s="253"/>
      <c r="G111" s="253"/>
      <c r="H111" s="253"/>
      <c r="L111" s="32"/>
    </row>
    <row r="112" spans="2:12" s="1" customFormat="1" ht="6.95" customHeight="1" x14ac:dyDescent="0.2">
      <c r="B112" s="32"/>
      <c r="L112" s="32"/>
    </row>
    <row r="113" spans="2:65" s="1" customFormat="1" ht="12" customHeight="1" x14ac:dyDescent="0.2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24. 1. 2025</v>
      </c>
      <c r="L113" s="32"/>
    </row>
    <row r="114" spans="2:65" s="1" customFormat="1" ht="6.95" customHeight="1" x14ac:dyDescent="0.2">
      <c r="B114" s="32"/>
      <c r="L114" s="32"/>
    </row>
    <row r="115" spans="2:65" s="1" customFormat="1" ht="15.2" customHeight="1" x14ac:dyDescent="0.2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 x14ac:dyDescent="0.2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 x14ac:dyDescent="0.2">
      <c r="B117" s="32"/>
      <c r="L117" s="32"/>
    </row>
    <row r="118" spans="2:65" s="10" customFormat="1" ht="29.25" customHeight="1" x14ac:dyDescent="0.2">
      <c r="B118" s="116"/>
      <c r="C118" s="117" t="s">
        <v>151</v>
      </c>
      <c r="D118" s="118" t="s">
        <v>58</v>
      </c>
      <c r="E118" s="118" t="s">
        <v>54</v>
      </c>
      <c r="F118" s="118" t="s">
        <v>55</v>
      </c>
      <c r="G118" s="118" t="s">
        <v>152</v>
      </c>
      <c r="H118" s="118" t="s">
        <v>153</v>
      </c>
      <c r="I118" s="118" t="s">
        <v>154</v>
      </c>
      <c r="J118" s="118" t="s">
        <v>142</v>
      </c>
      <c r="K118" s="119" t="s">
        <v>155</v>
      </c>
      <c r="L118" s="116"/>
      <c r="M118" s="59" t="s">
        <v>1</v>
      </c>
      <c r="N118" s="60" t="s">
        <v>37</v>
      </c>
      <c r="O118" s="60" t="s">
        <v>156</v>
      </c>
      <c r="P118" s="60" t="s">
        <v>157</v>
      </c>
      <c r="Q118" s="60" t="s">
        <v>158</v>
      </c>
      <c r="R118" s="60" t="s">
        <v>159</v>
      </c>
      <c r="S118" s="60" t="s">
        <v>160</v>
      </c>
      <c r="T118" s="61" t="s">
        <v>161</v>
      </c>
    </row>
    <row r="119" spans="2:65" s="1" customFormat="1" ht="22.9" customHeight="1" x14ac:dyDescent="0.25">
      <c r="B119" s="32"/>
      <c r="C119" s="64" t="s">
        <v>162</v>
      </c>
      <c r="J119" s="120">
        <f>BK119</f>
        <v>0</v>
      </c>
      <c r="L119" s="32"/>
      <c r="M119" s="62"/>
      <c r="N119" s="53"/>
      <c r="O119" s="53"/>
      <c r="P119" s="121">
        <f>P120+P349</f>
        <v>0</v>
      </c>
      <c r="Q119" s="53"/>
      <c r="R119" s="121">
        <f>R120+R349</f>
        <v>23.173529999999996</v>
      </c>
      <c r="S119" s="53"/>
      <c r="T119" s="122">
        <f>T120+T349</f>
        <v>0</v>
      </c>
      <c r="AT119" s="17" t="s">
        <v>72</v>
      </c>
      <c r="AU119" s="17" t="s">
        <v>144</v>
      </c>
      <c r="BK119" s="123">
        <f>BK120+BK349</f>
        <v>0</v>
      </c>
    </row>
    <row r="120" spans="2:65" s="11" customFormat="1" ht="25.9" customHeight="1" x14ac:dyDescent="0.2">
      <c r="B120" s="124"/>
      <c r="D120" s="125" t="s">
        <v>72</v>
      </c>
      <c r="E120" s="126" t="s">
        <v>163</v>
      </c>
      <c r="F120" s="126" t="s">
        <v>164</v>
      </c>
      <c r="I120" s="127"/>
      <c r="J120" s="128">
        <f>BK120</f>
        <v>0</v>
      </c>
      <c r="L120" s="124"/>
      <c r="M120" s="129"/>
      <c r="P120" s="130">
        <f>P121</f>
        <v>0</v>
      </c>
      <c r="R120" s="130">
        <f>R121</f>
        <v>23.173529999999996</v>
      </c>
      <c r="T120" s="131">
        <f>T121</f>
        <v>0</v>
      </c>
      <c r="AR120" s="125" t="s">
        <v>81</v>
      </c>
      <c r="AT120" s="132" t="s">
        <v>72</v>
      </c>
      <c r="AU120" s="132" t="s">
        <v>73</v>
      </c>
      <c r="AY120" s="125" t="s">
        <v>165</v>
      </c>
      <c r="BK120" s="133">
        <f>BK121</f>
        <v>0</v>
      </c>
    </row>
    <row r="121" spans="2:65" s="11" customFormat="1" ht="22.9" customHeight="1" x14ac:dyDescent="0.2">
      <c r="B121" s="124"/>
      <c r="D121" s="125" t="s">
        <v>72</v>
      </c>
      <c r="E121" s="134" t="s">
        <v>196</v>
      </c>
      <c r="F121" s="134" t="s">
        <v>220</v>
      </c>
      <c r="I121" s="127"/>
      <c r="J121" s="135">
        <f>BK121</f>
        <v>0</v>
      </c>
      <c r="L121" s="124"/>
      <c r="M121" s="129"/>
      <c r="P121" s="130">
        <f>SUM(P122:P348)</f>
        <v>0</v>
      </c>
      <c r="R121" s="130">
        <f>SUM(R122:R348)</f>
        <v>23.173529999999996</v>
      </c>
      <c r="T121" s="131">
        <f>SUM(T122:T348)</f>
        <v>0</v>
      </c>
      <c r="AR121" s="125" t="s">
        <v>81</v>
      </c>
      <c r="AT121" s="132" t="s">
        <v>72</v>
      </c>
      <c r="AU121" s="132" t="s">
        <v>81</v>
      </c>
      <c r="AY121" s="125" t="s">
        <v>165</v>
      </c>
      <c r="BK121" s="133">
        <f>SUM(BK122:BK348)</f>
        <v>0</v>
      </c>
    </row>
    <row r="122" spans="2:65" s="1" customFormat="1" ht="24.2" customHeight="1" x14ac:dyDescent="0.2">
      <c r="B122" s="32"/>
      <c r="C122" s="136" t="s">
        <v>81</v>
      </c>
      <c r="D122" s="136" t="s">
        <v>167</v>
      </c>
      <c r="E122" s="137" t="s">
        <v>2876</v>
      </c>
      <c r="F122" s="138" t="s">
        <v>2877</v>
      </c>
      <c r="G122" s="139" t="s">
        <v>317</v>
      </c>
      <c r="H122" s="140">
        <v>4</v>
      </c>
      <c r="I122" s="141"/>
      <c r="J122" s="142">
        <f>ROUND(I122*H122,2)</f>
        <v>0</v>
      </c>
      <c r="K122" s="138" t="s">
        <v>171</v>
      </c>
      <c r="L122" s="32"/>
      <c r="M122" s="143" t="s">
        <v>1</v>
      </c>
      <c r="N122" s="144" t="s">
        <v>38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172</v>
      </c>
      <c r="AT122" s="147" t="s">
        <v>167</v>
      </c>
      <c r="AU122" s="147" t="s">
        <v>83</v>
      </c>
      <c r="AY122" s="17" t="s">
        <v>165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7" t="s">
        <v>81</v>
      </c>
      <c r="BK122" s="148">
        <f>ROUND(I122*H122,2)</f>
        <v>0</v>
      </c>
      <c r="BL122" s="17" t="s">
        <v>172</v>
      </c>
      <c r="BM122" s="147" t="s">
        <v>2878</v>
      </c>
    </row>
    <row r="123" spans="2:65" s="1" customFormat="1" ht="39" x14ac:dyDescent="0.2">
      <c r="B123" s="32"/>
      <c r="D123" s="149" t="s">
        <v>174</v>
      </c>
      <c r="F123" s="150" t="s">
        <v>2879</v>
      </c>
      <c r="I123" s="151"/>
      <c r="L123" s="32"/>
      <c r="M123" s="152"/>
      <c r="T123" s="56"/>
      <c r="AT123" s="17" t="s">
        <v>174</v>
      </c>
      <c r="AU123" s="17" t="s">
        <v>83</v>
      </c>
    </row>
    <row r="124" spans="2:65" s="12" customFormat="1" x14ac:dyDescent="0.2">
      <c r="B124" s="153"/>
      <c r="D124" s="149" t="s">
        <v>176</v>
      </c>
      <c r="E124" s="154" t="s">
        <v>1</v>
      </c>
      <c r="F124" s="155" t="s">
        <v>172</v>
      </c>
      <c r="H124" s="156">
        <v>4</v>
      </c>
      <c r="I124" s="157"/>
      <c r="L124" s="153"/>
      <c r="M124" s="158"/>
      <c r="T124" s="159"/>
      <c r="AT124" s="154" t="s">
        <v>176</v>
      </c>
      <c r="AU124" s="154" t="s">
        <v>83</v>
      </c>
      <c r="AV124" s="12" t="s">
        <v>83</v>
      </c>
      <c r="AW124" s="12" t="s">
        <v>30</v>
      </c>
      <c r="AX124" s="12" t="s">
        <v>81</v>
      </c>
      <c r="AY124" s="154" t="s">
        <v>165</v>
      </c>
    </row>
    <row r="125" spans="2:65" s="1" customFormat="1" ht="24.2" customHeight="1" x14ac:dyDescent="0.2">
      <c r="B125" s="32"/>
      <c r="C125" s="136" t="s">
        <v>83</v>
      </c>
      <c r="D125" s="136" t="s">
        <v>167</v>
      </c>
      <c r="E125" s="137" t="s">
        <v>2880</v>
      </c>
      <c r="F125" s="138" t="s">
        <v>2881</v>
      </c>
      <c r="G125" s="139" t="s">
        <v>317</v>
      </c>
      <c r="H125" s="140">
        <v>12</v>
      </c>
      <c r="I125" s="141"/>
      <c r="J125" s="142">
        <f>ROUND(I125*H125,2)</f>
        <v>0</v>
      </c>
      <c r="K125" s="138" t="s">
        <v>171</v>
      </c>
      <c r="L125" s="32"/>
      <c r="M125" s="143" t="s">
        <v>1</v>
      </c>
      <c r="N125" s="144" t="s">
        <v>38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172</v>
      </c>
      <c r="AT125" s="147" t="s">
        <v>167</v>
      </c>
      <c r="AU125" s="147" t="s">
        <v>83</v>
      </c>
      <c r="AY125" s="17" t="s">
        <v>165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81</v>
      </c>
      <c r="BK125" s="148">
        <f>ROUND(I125*H125,2)</f>
        <v>0</v>
      </c>
      <c r="BL125" s="17" t="s">
        <v>172</v>
      </c>
      <c r="BM125" s="147" t="s">
        <v>2882</v>
      </c>
    </row>
    <row r="126" spans="2:65" s="1" customFormat="1" ht="39" x14ac:dyDescent="0.2">
      <c r="B126" s="32"/>
      <c r="D126" s="149" t="s">
        <v>174</v>
      </c>
      <c r="F126" s="150" t="s">
        <v>2883</v>
      </c>
      <c r="I126" s="151"/>
      <c r="L126" s="32"/>
      <c r="M126" s="152"/>
      <c r="T126" s="56"/>
      <c r="AT126" s="17" t="s">
        <v>174</v>
      </c>
      <c r="AU126" s="17" t="s">
        <v>83</v>
      </c>
    </row>
    <row r="127" spans="2:65" s="12" customFormat="1" x14ac:dyDescent="0.2">
      <c r="B127" s="153"/>
      <c r="D127" s="149" t="s">
        <v>176</v>
      </c>
      <c r="E127" s="154" t="s">
        <v>1</v>
      </c>
      <c r="F127" s="155" t="s">
        <v>8</v>
      </c>
      <c r="H127" s="156">
        <v>12</v>
      </c>
      <c r="I127" s="157"/>
      <c r="L127" s="153"/>
      <c r="M127" s="158"/>
      <c r="T127" s="159"/>
      <c r="AT127" s="154" t="s">
        <v>176</v>
      </c>
      <c r="AU127" s="154" t="s">
        <v>83</v>
      </c>
      <c r="AV127" s="12" t="s">
        <v>83</v>
      </c>
      <c r="AW127" s="12" t="s">
        <v>30</v>
      </c>
      <c r="AX127" s="12" t="s">
        <v>81</v>
      </c>
      <c r="AY127" s="154" t="s">
        <v>165</v>
      </c>
    </row>
    <row r="128" spans="2:65" s="1" customFormat="1" ht="16.5" customHeight="1" x14ac:dyDescent="0.2">
      <c r="B128" s="32"/>
      <c r="C128" s="136" t="s">
        <v>183</v>
      </c>
      <c r="D128" s="136" t="s">
        <v>167</v>
      </c>
      <c r="E128" s="137" t="s">
        <v>2884</v>
      </c>
      <c r="F128" s="138" t="s">
        <v>2885</v>
      </c>
      <c r="G128" s="139" t="s">
        <v>317</v>
      </c>
      <c r="H128" s="140">
        <v>2</v>
      </c>
      <c r="I128" s="141"/>
      <c r="J128" s="142">
        <f>ROUND(I128*H128,2)</f>
        <v>0</v>
      </c>
      <c r="K128" s="138" t="s">
        <v>171</v>
      </c>
      <c r="L128" s="32"/>
      <c r="M128" s="143" t="s">
        <v>1</v>
      </c>
      <c r="N128" s="144" t="s">
        <v>38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172</v>
      </c>
      <c r="AT128" s="147" t="s">
        <v>167</v>
      </c>
      <c r="AU128" s="147" t="s">
        <v>83</v>
      </c>
      <c r="AY128" s="17" t="s">
        <v>165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81</v>
      </c>
      <c r="BK128" s="148">
        <f>ROUND(I128*H128,2)</f>
        <v>0</v>
      </c>
      <c r="BL128" s="17" t="s">
        <v>172</v>
      </c>
      <c r="BM128" s="147" t="s">
        <v>2886</v>
      </c>
    </row>
    <row r="129" spans="2:65" s="1" customFormat="1" ht="29.25" x14ac:dyDescent="0.2">
      <c r="B129" s="32"/>
      <c r="D129" s="149" t="s">
        <v>174</v>
      </c>
      <c r="F129" s="150" t="s">
        <v>2887</v>
      </c>
      <c r="I129" s="151"/>
      <c r="L129" s="32"/>
      <c r="M129" s="152"/>
      <c r="T129" s="56"/>
      <c r="AT129" s="17" t="s">
        <v>174</v>
      </c>
      <c r="AU129" s="17" t="s">
        <v>83</v>
      </c>
    </row>
    <row r="130" spans="2:65" s="12" customFormat="1" x14ac:dyDescent="0.2">
      <c r="B130" s="153"/>
      <c r="D130" s="149" t="s">
        <v>176</v>
      </c>
      <c r="E130" s="154" t="s">
        <v>1</v>
      </c>
      <c r="F130" s="155" t="s">
        <v>83</v>
      </c>
      <c r="H130" s="156">
        <v>2</v>
      </c>
      <c r="I130" s="157"/>
      <c r="L130" s="153"/>
      <c r="M130" s="158"/>
      <c r="T130" s="159"/>
      <c r="AT130" s="154" t="s">
        <v>176</v>
      </c>
      <c r="AU130" s="154" t="s">
        <v>83</v>
      </c>
      <c r="AV130" s="12" t="s">
        <v>83</v>
      </c>
      <c r="AW130" s="12" t="s">
        <v>30</v>
      </c>
      <c r="AX130" s="12" t="s">
        <v>81</v>
      </c>
      <c r="AY130" s="154" t="s">
        <v>165</v>
      </c>
    </row>
    <row r="131" spans="2:65" s="1" customFormat="1" ht="21.75" customHeight="1" x14ac:dyDescent="0.2">
      <c r="B131" s="32"/>
      <c r="C131" s="167" t="s">
        <v>172</v>
      </c>
      <c r="D131" s="167" t="s">
        <v>205</v>
      </c>
      <c r="E131" s="168" t="s">
        <v>2888</v>
      </c>
      <c r="F131" s="169" t="s">
        <v>2889</v>
      </c>
      <c r="G131" s="170" t="s">
        <v>317</v>
      </c>
      <c r="H131" s="171">
        <v>4</v>
      </c>
      <c r="I131" s="172"/>
      <c r="J131" s="173">
        <f>ROUND(I131*H131,2)</f>
        <v>0</v>
      </c>
      <c r="K131" s="169" t="s">
        <v>171</v>
      </c>
      <c r="L131" s="174"/>
      <c r="M131" s="175" t="s">
        <v>1</v>
      </c>
      <c r="N131" s="176" t="s">
        <v>38</v>
      </c>
      <c r="P131" s="145">
        <f>O131*H131</f>
        <v>0</v>
      </c>
      <c r="Q131" s="145">
        <v>1.4999999999999999E-4</v>
      </c>
      <c r="R131" s="145">
        <f>Q131*H131</f>
        <v>5.9999999999999995E-4</v>
      </c>
      <c r="S131" s="145">
        <v>0</v>
      </c>
      <c r="T131" s="146">
        <f>S131*H131</f>
        <v>0</v>
      </c>
      <c r="AR131" s="147" t="s">
        <v>209</v>
      </c>
      <c r="AT131" s="147" t="s">
        <v>205</v>
      </c>
      <c r="AU131" s="147" t="s">
        <v>83</v>
      </c>
      <c r="AY131" s="17" t="s">
        <v>165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81</v>
      </c>
      <c r="BK131" s="148">
        <f>ROUND(I131*H131,2)</f>
        <v>0</v>
      </c>
      <c r="BL131" s="17" t="s">
        <v>172</v>
      </c>
      <c r="BM131" s="147" t="s">
        <v>2890</v>
      </c>
    </row>
    <row r="132" spans="2:65" s="1" customFormat="1" x14ac:dyDescent="0.2">
      <c r="B132" s="32"/>
      <c r="D132" s="149" t="s">
        <v>174</v>
      </c>
      <c r="F132" s="150" t="s">
        <v>2889</v>
      </c>
      <c r="I132" s="151"/>
      <c r="L132" s="32"/>
      <c r="M132" s="152"/>
      <c r="T132" s="56"/>
      <c r="AT132" s="17" t="s">
        <v>174</v>
      </c>
      <c r="AU132" s="17" t="s">
        <v>83</v>
      </c>
    </row>
    <row r="133" spans="2:65" s="12" customFormat="1" x14ac:dyDescent="0.2">
      <c r="B133" s="153"/>
      <c r="D133" s="149" t="s">
        <v>176</v>
      </c>
      <c r="E133" s="154" t="s">
        <v>1</v>
      </c>
      <c r="F133" s="155" t="s">
        <v>2891</v>
      </c>
      <c r="H133" s="156">
        <v>4</v>
      </c>
      <c r="I133" s="157"/>
      <c r="L133" s="153"/>
      <c r="M133" s="158"/>
      <c r="T133" s="159"/>
      <c r="AT133" s="154" t="s">
        <v>176</v>
      </c>
      <c r="AU133" s="154" t="s">
        <v>83</v>
      </c>
      <c r="AV133" s="12" t="s">
        <v>83</v>
      </c>
      <c r="AW133" s="12" t="s">
        <v>30</v>
      </c>
      <c r="AX133" s="12" t="s">
        <v>81</v>
      </c>
      <c r="AY133" s="154" t="s">
        <v>165</v>
      </c>
    </row>
    <row r="134" spans="2:65" s="1" customFormat="1" ht="16.5" customHeight="1" x14ac:dyDescent="0.2">
      <c r="B134" s="32"/>
      <c r="C134" s="167" t="s">
        <v>196</v>
      </c>
      <c r="D134" s="167" t="s">
        <v>205</v>
      </c>
      <c r="E134" s="168" t="s">
        <v>2892</v>
      </c>
      <c r="F134" s="169" t="s">
        <v>2893</v>
      </c>
      <c r="G134" s="170" t="s">
        <v>317</v>
      </c>
      <c r="H134" s="171">
        <v>2</v>
      </c>
      <c r="I134" s="172"/>
      <c r="J134" s="173">
        <f>ROUND(I134*H134,2)</f>
        <v>0</v>
      </c>
      <c r="K134" s="169" t="s">
        <v>171</v>
      </c>
      <c r="L134" s="174"/>
      <c r="M134" s="175" t="s">
        <v>1</v>
      </c>
      <c r="N134" s="176" t="s">
        <v>38</v>
      </c>
      <c r="P134" s="145">
        <f>O134*H134</f>
        <v>0</v>
      </c>
      <c r="Q134" s="145">
        <v>3.5000000000000001E-3</v>
      </c>
      <c r="R134" s="145">
        <f>Q134*H134</f>
        <v>7.0000000000000001E-3</v>
      </c>
      <c r="S134" s="145">
        <v>0</v>
      </c>
      <c r="T134" s="146">
        <f>S134*H134</f>
        <v>0</v>
      </c>
      <c r="AR134" s="147" t="s">
        <v>209</v>
      </c>
      <c r="AT134" s="147" t="s">
        <v>205</v>
      </c>
      <c r="AU134" s="147" t="s">
        <v>83</v>
      </c>
      <c r="AY134" s="17" t="s">
        <v>165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81</v>
      </c>
      <c r="BK134" s="148">
        <f>ROUND(I134*H134,2)</f>
        <v>0</v>
      </c>
      <c r="BL134" s="17" t="s">
        <v>172</v>
      </c>
      <c r="BM134" s="147" t="s">
        <v>2894</v>
      </c>
    </row>
    <row r="135" spans="2:65" s="1" customFormat="1" x14ac:dyDescent="0.2">
      <c r="B135" s="32"/>
      <c r="D135" s="149" t="s">
        <v>174</v>
      </c>
      <c r="F135" s="150" t="s">
        <v>2893</v>
      </c>
      <c r="I135" s="151"/>
      <c r="L135" s="32"/>
      <c r="M135" s="152"/>
      <c r="T135" s="56"/>
      <c r="AT135" s="17" t="s">
        <v>174</v>
      </c>
      <c r="AU135" s="17" t="s">
        <v>83</v>
      </c>
    </row>
    <row r="136" spans="2:65" s="12" customFormat="1" x14ac:dyDescent="0.2">
      <c r="B136" s="153"/>
      <c r="D136" s="149" t="s">
        <v>176</v>
      </c>
      <c r="E136" s="154" t="s">
        <v>1</v>
      </c>
      <c r="F136" s="155" t="s">
        <v>83</v>
      </c>
      <c r="H136" s="156">
        <v>2</v>
      </c>
      <c r="I136" s="157"/>
      <c r="L136" s="153"/>
      <c r="M136" s="158"/>
      <c r="T136" s="159"/>
      <c r="AT136" s="154" t="s">
        <v>176</v>
      </c>
      <c r="AU136" s="154" t="s">
        <v>83</v>
      </c>
      <c r="AV136" s="12" t="s">
        <v>83</v>
      </c>
      <c r="AW136" s="12" t="s">
        <v>30</v>
      </c>
      <c r="AX136" s="12" t="s">
        <v>81</v>
      </c>
      <c r="AY136" s="154" t="s">
        <v>165</v>
      </c>
    </row>
    <row r="137" spans="2:65" s="1" customFormat="1" ht="16.5" customHeight="1" x14ac:dyDescent="0.2">
      <c r="B137" s="32"/>
      <c r="C137" s="136" t="s">
        <v>200</v>
      </c>
      <c r="D137" s="136" t="s">
        <v>167</v>
      </c>
      <c r="E137" s="137" t="s">
        <v>2895</v>
      </c>
      <c r="F137" s="138" t="s">
        <v>2896</v>
      </c>
      <c r="G137" s="139" t="s">
        <v>317</v>
      </c>
      <c r="H137" s="140">
        <v>10</v>
      </c>
      <c r="I137" s="141"/>
      <c r="J137" s="142">
        <f>ROUND(I137*H137,2)</f>
        <v>0</v>
      </c>
      <c r="K137" s="138" t="s">
        <v>171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172</v>
      </c>
      <c r="AT137" s="147" t="s">
        <v>167</v>
      </c>
      <c r="AU137" s="147" t="s">
        <v>83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172</v>
      </c>
      <c r="BM137" s="147" t="s">
        <v>2897</v>
      </c>
    </row>
    <row r="138" spans="2:65" s="1" customFormat="1" ht="29.25" x14ac:dyDescent="0.2">
      <c r="B138" s="32"/>
      <c r="D138" s="149" t="s">
        <v>174</v>
      </c>
      <c r="F138" s="150" t="s">
        <v>2898</v>
      </c>
      <c r="I138" s="151"/>
      <c r="L138" s="32"/>
      <c r="M138" s="152"/>
      <c r="T138" s="56"/>
      <c r="AT138" s="17" t="s">
        <v>174</v>
      </c>
      <c r="AU138" s="17" t="s">
        <v>83</v>
      </c>
    </row>
    <row r="139" spans="2:65" s="12" customFormat="1" x14ac:dyDescent="0.2">
      <c r="B139" s="153"/>
      <c r="D139" s="149" t="s">
        <v>176</v>
      </c>
      <c r="E139" s="154" t="s">
        <v>1</v>
      </c>
      <c r="F139" s="155" t="s">
        <v>221</v>
      </c>
      <c r="H139" s="156">
        <v>10</v>
      </c>
      <c r="I139" s="157"/>
      <c r="L139" s="153"/>
      <c r="M139" s="158"/>
      <c r="T139" s="159"/>
      <c r="AT139" s="154" t="s">
        <v>176</v>
      </c>
      <c r="AU139" s="154" t="s">
        <v>83</v>
      </c>
      <c r="AV139" s="12" t="s">
        <v>83</v>
      </c>
      <c r="AW139" s="12" t="s">
        <v>30</v>
      </c>
      <c r="AX139" s="12" t="s">
        <v>81</v>
      </c>
      <c r="AY139" s="154" t="s">
        <v>165</v>
      </c>
    </row>
    <row r="140" spans="2:65" s="1" customFormat="1" ht="21.75" customHeight="1" x14ac:dyDescent="0.2">
      <c r="B140" s="32"/>
      <c r="C140" s="167" t="s">
        <v>204</v>
      </c>
      <c r="D140" s="167" t="s">
        <v>205</v>
      </c>
      <c r="E140" s="168" t="s">
        <v>2888</v>
      </c>
      <c r="F140" s="169" t="s">
        <v>2889</v>
      </c>
      <c r="G140" s="170" t="s">
        <v>317</v>
      </c>
      <c r="H140" s="171">
        <v>20</v>
      </c>
      <c r="I140" s="172"/>
      <c r="J140" s="173">
        <f>ROUND(I140*H140,2)</f>
        <v>0</v>
      </c>
      <c r="K140" s="169" t="s">
        <v>171</v>
      </c>
      <c r="L140" s="174"/>
      <c r="M140" s="175" t="s">
        <v>1</v>
      </c>
      <c r="N140" s="176" t="s">
        <v>38</v>
      </c>
      <c r="P140" s="145">
        <f>O140*H140</f>
        <v>0</v>
      </c>
      <c r="Q140" s="145">
        <v>1.4999999999999999E-4</v>
      </c>
      <c r="R140" s="145">
        <f>Q140*H140</f>
        <v>2.9999999999999996E-3</v>
      </c>
      <c r="S140" s="145">
        <v>0</v>
      </c>
      <c r="T140" s="146">
        <f>S140*H140</f>
        <v>0</v>
      </c>
      <c r="AR140" s="147" t="s">
        <v>209</v>
      </c>
      <c r="AT140" s="147" t="s">
        <v>205</v>
      </c>
      <c r="AU140" s="147" t="s">
        <v>83</v>
      </c>
      <c r="AY140" s="17" t="s">
        <v>165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81</v>
      </c>
      <c r="BK140" s="148">
        <f>ROUND(I140*H140,2)</f>
        <v>0</v>
      </c>
      <c r="BL140" s="17" t="s">
        <v>172</v>
      </c>
      <c r="BM140" s="147" t="s">
        <v>2899</v>
      </c>
    </row>
    <row r="141" spans="2:65" s="1" customFormat="1" x14ac:dyDescent="0.2">
      <c r="B141" s="32"/>
      <c r="D141" s="149" t="s">
        <v>174</v>
      </c>
      <c r="F141" s="150" t="s">
        <v>2889</v>
      </c>
      <c r="I141" s="151"/>
      <c r="L141" s="32"/>
      <c r="M141" s="152"/>
      <c r="T141" s="56"/>
      <c r="AT141" s="17" t="s">
        <v>174</v>
      </c>
      <c r="AU141" s="17" t="s">
        <v>83</v>
      </c>
    </row>
    <row r="142" spans="2:65" s="12" customFormat="1" x14ac:dyDescent="0.2">
      <c r="B142" s="153"/>
      <c r="D142" s="149" t="s">
        <v>176</v>
      </c>
      <c r="E142" s="154" t="s">
        <v>1</v>
      </c>
      <c r="F142" s="155" t="s">
        <v>2900</v>
      </c>
      <c r="H142" s="156">
        <v>20</v>
      </c>
      <c r="I142" s="157"/>
      <c r="L142" s="153"/>
      <c r="M142" s="158"/>
      <c r="T142" s="159"/>
      <c r="AT142" s="154" t="s">
        <v>176</v>
      </c>
      <c r="AU142" s="154" t="s">
        <v>83</v>
      </c>
      <c r="AV142" s="12" t="s">
        <v>83</v>
      </c>
      <c r="AW142" s="12" t="s">
        <v>30</v>
      </c>
      <c r="AX142" s="12" t="s">
        <v>81</v>
      </c>
      <c r="AY142" s="154" t="s">
        <v>165</v>
      </c>
    </row>
    <row r="143" spans="2:65" s="1" customFormat="1" ht="16.5" customHeight="1" x14ac:dyDescent="0.2">
      <c r="B143" s="32"/>
      <c r="C143" s="167" t="s">
        <v>209</v>
      </c>
      <c r="D143" s="167" t="s">
        <v>205</v>
      </c>
      <c r="E143" s="168" t="s">
        <v>2901</v>
      </c>
      <c r="F143" s="169" t="s">
        <v>2902</v>
      </c>
      <c r="G143" s="170" t="s">
        <v>317</v>
      </c>
      <c r="H143" s="171">
        <v>10</v>
      </c>
      <c r="I143" s="172"/>
      <c r="J143" s="173">
        <f>ROUND(I143*H143,2)</f>
        <v>0</v>
      </c>
      <c r="K143" s="169" t="s">
        <v>171</v>
      </c>
      <c r="L143" s="174"/>
      <c r="M143" s="175" t="s">
        <v>1</v>
      </c>
      <c r="N143" s="176" t="s">
        <v>38</v>
      </c>
      <c r="P143" s="145">
        <f>O143*H143</f>
        <v>0</v>
      </c>
      <c r="Q143" s="145">
        <v>2.2499999999999998E-3</v>
      </c>
      <c r="R143" s="145">
        <f>Q143*H143</f>
        <v>2.2499999999999999E-2</v>
      </c>
      <c r="S143" s="145">
        <v>0</v>
      </c>
      <c r="T143" s="146">
        <f>S143*H143</f>
        <v>0</v>
      </c>
      <c r="AR143" s="147" t="s">
        <v>209</v>
      </c>
      <c r="AT143" s="147" t="s">
        <v>205</v>
      </c>
      <c r="AU143" s="147" t="s">
        <v>83</v>
      </c>
      <c r="AY143" s="17" t="s">
        <v>165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81</v>
      </c>
      <c r="BK143" s="148">
        <f>ROUND(I143*H143,2)</f>
        <v>0</v>
      </c>
      <c r="BL143" s="17" t="s">
        <v>172</v>
      </c>
      <c r="BM143" s="147" t="s">
        <v>2903</v>
      </c>
    </row>
    <row r="144" spans="2:65" s="1" customFormat="1" x14ac:dyDescent="0.2">
      <c r="B144" s="32"/>
      <c r="D144" s="149" t="s">
        <v>174</v>
      </c>
      <c r="F144" s="150" t="s">
        <v>2902</v>
      </c>
      <c r="I144" s="151"/>
      <c r="L144" s="32"/>
      <c r="M144" s="152"/>
      <c r="T144" s="56"/>
      <c r="AT144" s="17" t="s">
        <v>174</v>
      </c>
      <c r="AU144" s="17" t="s">
        <v>83</v>
      </c>
    </row>
    <row r="145" spans="2:65" s="12" customFormat="1" x14ac:dyDescent="0.2">
      <c r="B145" s="153"/>
      <c r="D145" s="149" t="s">
        <v>176</v>
      </c>
      <c r="E145" s="154" t="s">
        <v>1</v>
      </c>
      <c r="F145" s="155" t="s">
        <v>221</v>
      </c>
      <c r="H145" s="156">
        <v>10</v>
      </c>
      <c r="I145" s="157"/>
      <c r="L145" s="153"/>
      <c r="M145" s="158"/>
      <c r="T145" s="159"/>
      <c r="AT145" s="154" t="s">
        <v>176</v>
      </c>
      <c r="AU145" s="154" t="s">
        <v>83</v>
      </c>
      <c r="AV145" s="12" t="s">
        <v>83</v>
      </c>
      <c r="AW145" s="12" t="s">
        <v>30</v>
      </c>
      <c r="AX145" s="12" t="s">
        <v>81</v>
      </c>
      <c r="AY145" s="154" t="s">
        <v>165</v>
      </c>
    </row>
    <row r="146" spans="2:65" s="1" customFormat="1" ht="16.5" customHeight="1" x14ac:dyDescent="0.2">
      <c r="B146" s="32"/>
      <c r="C146" s="136" t="s">
        <v>216</v>
      </c>
      <c r="D146" s="136" t="s">
        <v>167</v>
      </c>
      <c r="E146" s="137" t="s">
        <v>2904</v>
      </c>
      <c r="F146" s="138" t="s">
        <v>2905</v>
      </c>
      <c r="G146" s="139" t="s">
        <v>317</v>
      </c>
      <c r="H146" s="140">
        <v>41</v>
      </c>
      <c r="I146" s="141"/>
      <c r="J146" s="142">
        <f>ROUND(I146*H146,2)</f>
        <v>0</v>
      </c>
      <c r="K146" s="138" t="s">
        <v>171</v>
      </c>
      <c r="L146" s="32"/>
      <c r="M146" s="143" t="s">
        <v>1</v>
      </c>
      <c r="N146" s="144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172</v>
      </c>
      <c r="AT146" s="147" t="s">
        <v>167</v>
      </c>
      <c r="AU146" s="147" t="s">
        <v>83</v>
      </c>
      <c r="AY146" s="17" t="s">
        <v>165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172</v>
      </c>
      <c r="BM146" s="147" t="s">
        <v>2906</v>
      </c>
    </row>
    <row r="147" spans="2:65" s="1" customFormat="1" ht="29.25" x14ac:dyDescent="0.2">
      <c r="B147" s="32"/>
      <c r="D147" s="149" t="s">
        <v>174</v>
      </c>
      <c r="F147" s="150" t="s">
        <v>2907</v>
      </c>
      <c r="I147" s="151"/>
      <c r="L147" s="32"/>
      <c r="M147" s="152"/>
      <c r="T147" s="56"/>
      <c r="AT147" s="17" t="s">
        <v>174</v>
      </c>
      <c r="AU147" s="17" t="s">
        <v>83</v>
      </c>
    </row>
    <row r="148" spans="2:65" s="12" customFormat="1" x14ac:dyDescent="0.2">
      <c r="B148" s="153"/>
      <c r="D148" s="149" t="s">
        <v>176</v>
      </c>
      <c r="E148" s="154" t="s">
        <v>1</v>
      </c>
      <c r="F148" s="155" t="s">
        <v>430</v>
      </c>
      <c r="H148" s="156">
        <v>41</v>
      </c>
      <c r="I148" s="157"/>
      <c r="L148" s="153"/>
      <c r="M148" s="158"/>
      <c r="T148" s="159"/>
      <c r="AT148" s="154" t="s">
        <v>176</v>
      </c>
      <c r="AU148" s="154" t="s">
        <v>83</v>
      </c>
      <c r="AV148" s="12" t="s">
        <v>83</v>
      </c>
      <c r="AW148" s="12" t="s">
        <v>30</v>
      </c>
      <c r="AX148" s="12" t="s">
        <v>81</v>
      </c>
      <c r="AY148" s="154" t="s">
        <v>165</v>
      </c>
    </row>
    <row r="149" spans="2:65" s="1" customFormat="1" ht="21.75" customHeight="1" x14ac:dyDescent="0.2">
      <c r="B149" s="32"/>
      <c r="C149" s="167" t="s">
        <v>221</v>
      </c>
      <c r="D149" s="167" t="s">
        <v>205</v>
      </c>
      <c r="E149" s="168" t="s">
        <v>2888</v>
      </c>
      <c r="F149" s="169" t="s">
        <v>2889</v>
      </c>
      <c r="G149" s="170" t="s">
        <v>317</v>
      </c>
      <c r="H149" s="171">
        <v>41</v>
      </c>
      <c r="I149" s="172"/>
      <c r="J149" s="173">
        <f>ROUND(I149*H149,2)</f>
        <v>0</v>
      </c>
      <c r="K149" s="169" t="s">
        <v>171</v>
      </c>
      <c r="L149" s="174"/>
      <c r="M149" s="175" t="s">
        <v>1</v>
      </c>
      <c r="N149" s="176" t="s">
        <v>38</v>
      </c>
      <c r="P149" s="145">
        <f>O149*H149</f>
        <v>0</v>
      </c>
      <c r="Q149" s="145">
        <v>1.4999999999999999E-4</v>
      </c>
      <c r="R149" s="145">
        <f>Q149*H149</f>
        <v>6.1499999999999992E-3</v>
      </c>
      <c r="S149" s="145">
        <v>0</v>
      </c>
      <c r="T149" s="146">
        <f>S149*H149</f>
        <v>0</v>
      </c>
      <c r="AR149" s="147" t="s">
        <v>209</v>
      </c>
      <c r="AT149" s="147" t="s">
        <v>205</v>
      </c>
      <c r="AU149" s="147" t="s">
        <v>83</v>
      </c>
      <c r="AY149" s="17" t="s">
        <v>165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81</v>
      </c>
      <c r="BK149" s="148">
        <f>ROUND(I149*H149,2)</f>
        <v>0</v>
      </c>
      <c r="BL149" s="17" t="s">
        <v>172</v>
      </c>
      <c r="BM149" s="147" t="s">
        <v>2908</v>
      </c>
    </row>
    <row r="150" spans="2:65" s="1" customFormat="1" x14ac:dyDescent="0.2">
      <c r="B150" s="32"/>
      <c r="D150" s="149" t="s">
        <v>174</v>
      </c>
      <c r="F150" s="150" t="s">
        <v>2889</v>
      </c>
      <c r="I150" s="151"/>
      <c r="L150" s="32"/>
      <c r="M150" s="152"/>
      <c r="T150" s="56"/>
      <c r="AT150" s="17" t="s">
        <v>174</v>
      </c>
      <c r="AU150" s="17" t="s">
        <v>83</v>
      </c>
    </row>
    <row r="151" spans="2:65" s="12" customFormat="1" x14ac:dyDescent="0.2">
      <c r="B151" s="153"/>
      <c r="D151" s="149" t="s">
        <v>176</v>
      </c>
      <c r="E151" s="154" t="s">
        <v>1</v>
      </c>
      <c r="F151" s="155" t="s">
        <v>430</v>
      </c>
      <c r="H151" s="156">
        <v>41</v>
      </c>
      <c r="I151" s="157"/>
      <c r="L151" s="153"/>
      <c r="M151" s="158"/>
      <c r="T151" s="159"/>
      <c r="AT151" s="154" t="s">
        <v>176</v>
      </c>
      <c r="AU151" s="154" t="s">
        <v>83</v>
      </c>
      <c r="AV151" s="12" t="s">
        <v>83</v>
      </c>
      <c r="AW151" s="12" t="s">
        <v>30</v>
      </c>
      <c r="AX151" s="12" t="s">
        <v>81</v>
      </c>
      <c r="AY151" s="154" t="s">
        <v>165</v>
      </c>
    </row>
    <row r="152" spans="2:65" s="1" customFormat="1" ht="16.5" customHeight="1" x14ac:dyDescent="0.2">
      <c r="B152" s="32"/>
      <c r="C152" s="167" t="s">
        <v>226</v>
      </c>
      <c r="D152" s="167" t="s">
        <v>205</v>
      </c>
      <c r="E152" s="168" t="s">
        <v>2909</v>
      </c>
      <c r="F152" s="169" t="s">
        <v>2910</v>
      </c>
      <c r="G152" s="170" t="s">
        <v>317</v>
      </c>
      <c r="H152" s="171">
        <v>41</v>
      </c>
      <c r="I152" s="172"/>
      <c r="J152" s="173">
        <f>ROUND(I152*H152,2)</f>
        <v>0</v>
      </c>
      <c r="K152" s="169" t="s">
        <v>171</v>
      </c>
      <c r="L152" s="174"/>
      <c r="M152" s="175" t="s">
        <v>1</v>
      </c>
      <c r="N152" s="176" t="s">
        <v>38</v>
      </c>
      <c r="P152" s="145">
        <f>O152*H152</f>
        <v>0</v>
      </c>
      <c r="Q152" s="145">
        <v>3.0000000000000001E-3</v>
      </c>
      <c r="R152" s="145">
        <f>Q152*H152</f>
        <v>0.123</v>
      </c>
      <c r="S152" s="145">
        <v>0</v>
      </c>
      <c r="T152" s="146">
        <f>S152*H152</f>
        <v>0</v>
      </c>
      <c r="AR152" s="147" t="s">
        <v>209</v>
      </c>
      <c r="AT152" s="147" t="s">
        <v>205</v>
      </c>
      <c r="AU152" s="147" t="s">
        <v>83</v>
      </c>
      <c r="AY152" s="17" t="s">
        <v>165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81</v>
      </c>
      <c r="BK152" s="148">
        <f>ROUND(I152*H152,2)</f>
        <v>0</v>
      </c>
      <c r="BL152" s="17" t="s">
        <v>172</v>
      </c>
      <c r="BM152" s="147" t="s">
        <v>2911</v>
      </c>
    </row>
    <row r="153" spans="2:65" s="1" customFormat="1" x14ac:dyDescent="0.2">
      <c r="B153" s="32"/>
      <c r="D153" s="149" t="s">
        <v>174</v>
      </c>
      <c r="F153" s="150" t="s">
        <v>2910</v>
      </c>
      <c r="I153" s="151"/>
      <c r="L153" s="32"/>
      <c r="M153" s="152"/>
      <c r="T153" s="56"/>
      <c r="AT153" s="17" t="s">
        <v>174</v>
      </c>
      <c r="AU153" s="17" t="s">
        <v>83</v>
      </c>
    </row>
    <row r="154" spans="2:65" s="12" customFormat="1" x14ac:dyDescent="0.2">
      <c r="B154" s="153"/>
      <c r="D154" s="149" t="s">
        <v>176</v>
      </c>
      <c r="E154" s="154" t="s">
        <v>1</v>
      </c>
      <c r="F154" s="155" t="s">
        <v>430</v>
      </c>
      <c r="H154" s="156">
        <v>41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81</v>
      </c>
      <c r="AY154" s="154" t="s">
        <v>165</v>
      </c>
    </row>
    <row r="155" spans="2:65" s="1" customFormat="1" ht="16.5" customHeight="1" x14ac:dyDescent="0.2">
      <c r="B155" s="32"/>
      <c r="C155" s="136" t="s">
        <v>8</v>
      </c>
      <c r="D155" s="136" t="s">
        <v>167</v>
      </c>
      <c r="E155" s="137" t="s">
        <v>2912</v>
      </c>
      <c r="F155" s="138" t="s">
        <v>2913</v>
      </c>
      <c r="G155" s="139" t="s">
        <v>317</v>
      </c>
      <c r="H155" s="140">
        <v>4</v>
      </c>
      <c r="I155" s="141"/>
      <c r="J155" s="142">
        <f>ROUND(I155*H155,2)</f>
        <v>0</v>
      </c>
      <c r="K155" s="138" t="s">
        <v>1</v>
      </c>
      <c r="L155" s="32"/>
      <c r="M155" s="143" t="s">
        <v>1</v>
      </c>
      <c r="N155" s="144" t="s">
        <v>38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172</v>
      </c>
      <c r="AT155" s="147" t="s">
        <v>167</v>
      </c>
      <c r="AU155" s="147" t="s">
        <v>83</v>
      </c>
      <c r="AY155" s="17" t="s">
        <v>165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172</v>
      </c>
      <c r="BM155" s="147" t="s">
        <v>2914</v>
      </c>
    </row>
    <row r="156" spans="2:65" s="1" customFormat="1" x14ac:dyDescent="0.2">
      <c r="B156" s="32"/>
      <c r="D156" s="149" t="s">
        <v>174</v>
      </c>
      <c r="F156" s="150" t="s">
        <v>2913</v>
      </c>
      <c r="I156" s="151"/>
      <c r="L156" s="32"/>
      <c r="M156" s="152"/>
      <c r="T156" s="56"/>
      <c r="AT156" s="17" t="s">
        <v>174</v>
      </c>
      <c r="AU156" s="17" t="s">
        <v>83</v>
      </c>
    </row>
    <row r="157" spans="2:65" s="12" customFormat="1" x14ac:dyDescent="0.2">
      <c r="B157" s="153"/>
      <c r="D157" s="149" t="s">
        <v>176</v>
      </c>
      <c r="E157" s="154" t="s">
        <v>1</v>
      </c>
      <c r="F157" s="155" t="s">
        <v>172</v>
      </c>
      <c r="H157" s="156">
        <v>4</v>
      </c>
      <c r="I157" s="157"/>
      <c r="L157" s="153"/>
      <c r="M157" s="158"/>
      <c r="T157" s="159"/>
      <c r="AT157" s="154" t="s">
        <v>176</v>
      </c>
      <c r="AU157" s="154" t="s">
        <v>83</v>
      </c>
      <c r="AV157" s="12" t="s">
        <v>83</v>
      </c>
      <c r="AW157" s="12" t="s">
        <v>30</v>
      </c>
      <c r="AX157" s="12" t="s">
        <v>81</v>
      </c>
      <c r="AY157" s="154" t="s">
        <v>165</v>
      </c>
    </row>
    <row r="158" spans="2:65" s="1" customFormat="1" ht="21.75" customHeight="1" x14ac:dyDescent="0.2">
      <c r="B158" s="32"/>
      <c r="C158" s="167" t="s">
        <v>243</v>
      </c>
      <c r="D158" s="167" t="s">
        <v>205</v>
      </c>
      <c r="E158" s="168" t="s">
        <v>2888</v>
      </c>
      <c r="F158" s="169" t="s">
        <v>2889</v>
      </c>
      <c r="G158" s="170" t="s">
        <v>317</v>
      </c>
      <c r="H158" s="171">
        <v>8</v>
      </c>
      <c r="I158" s="172"/>
      <c r="J158" s="173">
        <f>ROUND(I158*H158,2)</f>
        <v>0</v>
      </c>
      <c r="K158" s="169" t="s">
        <v>171</v>
      </c>
      <c r="L158" s="174"/>
      <c r="M158" s="175" t="s">
        <v>1</v>
      </c>
      <c r="N158" s="176" t="s">
        <v>38</v>
      </c>
      <c r="P158" s="145">
        <f>O158*H158</f>
        <v>0</v>
      </c>
      <c r="Q158" s="145">
        <v>1.4999999999999999E-4</v>
      </c>
      <c r="R158" s="145">
        <f>Q158*H158</f>
        <v>1.1999999999999999E-3</v>
      </c>
      <c r="S158" s="145">
        <v>0</v>
      </c>
      <c r="T158" s="146">
        <f>S158*H158</f>
        <v>0</v>
      </c>
      <c r="AR158" s="147" t="s">
        <v>209</v>
      </c>
      <c r="AT158" s="147" t="s">
        <v>205</v>
      </c>
      <c r="AU158" s="147" t="s">
        <v>83</v>
      </c>
      <c r="AY158" s="17" t="s">
        <v>165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81</v>
      </c>
      <c r="BK158" s="148">
        <f>ROUND(I158*H158,2)</f>
        <v>0</v>
      </c>
      <c r="BL158" s="17" t="s">
        <v>172</v>
      </c>
      <c r="BM158" s="147" t="s">
        <v>2915</v>
      </c>
    </row>
    <row r="159" spans="2:65" s="1" customFormat="1" x14ac:dyDescent="0.2">
      <c r="B159" s="32"/>
      <c r="D159" s="149" t="s">
        <v>174</v>
      </c>
      <c r="F159" s="150" t="s">
        <v>2889</v>
      </c>
      <c r="I159" s="151"/>
      <c r="L159" s="32"/>
      <c r="M159" s="152"/>
      <c r="T159" s="56"/>
      <c r="AT159" s="17" t="s">
        <v>174</v>
      </c>
      <c r="AU159" s="17" t="s">
        <v>83</v>
      </c>
    </row>
    <row r="160" spans="2:65" s="12" customFormat="1" x14ac:dyDescent="0.2">
      <c r="B160" s="153"/>
      <c r="D160" s="149" t="s">
        <v>176</v>
      </c>
      <c r="E160" s="154" t="s">
        <v>1</v>
      </c>
      <c r="F160" s="155" t="s">
        <v>2916</v>
      </c>
      <c r="H160" s="156">
        <v>8</v>
      </c>
      <c r="I160" s="157"/>
      <c r="L160" s="153"/>
      <c r="M160" s="158"/>
      <c r="T160" s="159"/>
      <c r="AT160" s="154" t="s">
        <v>176</v>
      </c>
      <c r="AU160" s="154" t="s">
        <v>83</v>
      </c>
      <c r="AV160" s="12" t="s">
        <v>83</v>
      </c>
      <c r="AW160" s="12" t="s">
        <v>30</v>
      </c>
      <c r="AX160" s="12" t="s">
        <v>81</v>
      </c>
      <c r="AY160" s="154" t="s">
        <v>165</v>
      </c>
    </row>
    <row r="161" spans="2:65" s="1" customFormat="1" ht="16.5" customHeight="1" x14ac:dyDescent="0.2">
      <c r="B161" s="32"/>
      <c r="C161" s="167" t="s">
        <v>250</v>
      </c>
      <c r="D161" s="167" t="s">
        <v>205</v>
      </c>
      <c r="E161" s="168" t="s">
        <v>2917</v>
      </c>
      <c r="F161" s="169" t="s">
        <v>2918</v>
      </c>
      <c r="G161" s="170" t="s">
        <v>192</v>
      </c>
      <c r="H161" s="171">
        <v>2.4140000000000001</v>
      </c>
      <c r="I161" s="172"/>
      <c r="J161" s="173">
        <f>ROUND(I161*H161,2)</f>
        <v>0</v>
      </c>
      <c r="K161" s="169" t="s">
        <v>171</v>
      </c>
      <c r="L161" s="174"/>
      <c r="M161" s="175" t="s">
        <v>1</v>
      </c>
      <c r="N161" s="176" t="s">
        <v>38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209</v>
      </c>
      <c r="AT161" s="147" t="s">
        <v>205</v>
      </c>
      <c r="AU161" s="147" t="s">
        <v>83</v>
      </c>
      <c r="AY161" s="17" t="s">
        <v>165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81</v>
      </c>
      <c r="BK161" s="148">
        <f>ROUND(I161*H161,2)</f>
        <v>0</v>
      </c>
      <c r="BL161" s="17" t="s">
        <v>172</v>
      </c>
      <c r="BM161" s="147" t="s">
        <v>2919</v>
      </c>
    </row>
    <row r="162" spans="2:65" s="1" customFormat="1" x14ac:dyDescent="0.2">
      <c r="B162" s="32"/>
      <c r="D162" s="149" t="s">
        <v>174</v>
      </c>
      <c r="F162" s="150" t="s">
        <v>2918</v>
      </c>
      <c r="I162" s="151"/>
      <c r="L162" s="32"/>
      <c r="M162" s="152"/>
      <c r="T162" s="56"/>
      <c r="AT162" s="17" t="s">
        <v>174</v>
      </c>
      <c r="AU162" s="17" t="s">
        <v>83</v>
      </c>
    </row>
    <row r="163" spans="2:65" s="12" customFormat="1" x14ac:dyDescent="0.2">
      <c r="B163" s="153"/>
      <c r="D163" s="149" t="s">
        <v>176</v>
      </c>
      <c r="E163" s="154" t="s">
        <v>1</v>
      </c>
      <c r="F163" s="155" t="s">
        <v>2920</v>
      </c>
      <c r="H163" s="156">
        <v>2.4140000000000001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81</v>
      </c>
      <c r="AY163" s="154" t="s">
        <v>165</v>
      </c>
    </row>
    <row r="164" spans="2:65" s="1" customFormat="1" ht="16.5" customHeight="1" x14ac:dyDescent="0.2">
      <c r="B164" s="32"/>
      <c r="C164" s="136" t="s">
        <v>258</v>
      </c>
      <c r="D164" s="136" t="s">
        <v>167</v>
      </c>
      <c r="E164" s="137" t="s">
        <v>2921</v>
      </c>
      <c r="F164" s="138" t="s">
        <v>2922</v>
      </c>
      <c r="G164" s="139" t="s">
        <v>317</v>
      </c>
      <c r="H164" s="140">
        <v>2</v>
      </c>
      <c r="I164" s="141"/>
      <c r="J164" s="142">
        <f>ROUND(I164*H164,2)</f>
        <v>0</v>
      </c>
      <c r="K164" s="138" t="s">
        <v>1</v>
      </c>
      <c r="L164" s="32"/>
      <c r="M164" s="143" t="s">
        <v>1</v>
      </c>
      <c r="N164" s="144" t="s">
        <v>38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172</v>
      </c>
      <c r="AT164" s="147" t="s">
        <v>167</v>
      </c>
      <c r="AU164" s="147" t="s">
        <v>83</v>
      </c>
      <c r="AY164" s="17" t="s">
        <v>165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81</v>
      </c>
      <c r="BK164" s="148">
        <f>ROUND(I164*H164,2)</f>
        <v>0</v>
      </c>
      <c r="BL164" s="17" t="s">
        <v>172</v>
      </c>
      <c r="BM164" s="147" t="s">
        <v>2923</v>
      </c>
    </row>
    <row r="165" spans="2:65" s="1" customFormat="1" x14ac:dyDescent="0.2">
      <c r="B165" s="32"/>
      <c r="D165" s="149" t="s">
        <v>174</v>
      </c>
      <c r="F165" s="150" t="s">
        <v>2922</v>
      </c>
      <c r="I165" s="151"/>
      <c r="L165" s="32"/>
      <c r="M165" s="152"/>
      <c r="T165" s="56"/>
      <c r="AT165" s="17" t="s">
        <v>174</v>
      </c>
      <c r="AU165" s="17" t="s">
        <v>83</v>
      </c>
    </row>
    <row r="166" spans="2:65" s="12" customFormat="1" x14ac:dyDescent="0.2">
      <c r="B166" s="153"/>
      <c r="D166" s="149" t="s">
        <v>176</v>
      </c>
      <c r="E166" s="154" t="s">
        <v>1</v>
      </c>
      <c r="F166" s="155" t="s">
        <v>83</v>
      </c>
      <c r="H166" s="156">
        <v>2</v>
      </c>
      <c r="I166" s="157"/>
      <c r="L166" s="153"/>
      <c r="M166" s="158"/>
      <c r="T166" s="159"/>
      <c r="AT166" s="154" t="s">
        <v>176</v>
      </c>
      <c r="AU166" s="154" t="s">
        <v>83</v>
      </c>
      <c r="AV166" s="12" t="s">
        <v>83</v>
      </c>
      <c r="AW166" s="12" t="s">
        <v>30</v>
      </c>
      <c r="AX166" s="12" t="s">
        <v>81</v>
      </c>
      <c r="AY166" s="154" t="s">
        <v>165</v>
      </c>
    </row>
    <row r="167" spans="2:65" s="1" customFormat="1" ht="21.75" customHeight="1" x14ac:dyDescent="0.2">
      <c r="B167" s="32"/>
      <c r="C167" s="167" t="s">
        <v>264</v>
      </c>
      <c r="D167" s="167" t="s">
        <v>205</v>
      </c>
      <c r="E167" s="168" t="s">
        <v>2888</v>
      </c>
      <c r="F167" s="169" t="s">
        <v>2889</v>
      </c>
      <c r="G167" s="170" t="s">
        <v>317</v>
      </c>
      <c r="H167" s="171">
        <v>12</v>
      </c>
      <c r="I167" s="172"/>
      <c r="J167" s="173">
        <f>ROUND(I167*H167,2)</f>
        <v>0</v>
      </c>
      <c r="K167" s="169" t="s">
        <v>171</v>
      </c>
      <c r="L167" s="174"/>
      <c r="M167" s="175" t="s">
        <v>1</v>
      </c>
      <c r="N167" s="176" t="s">
        <v>38</v>
      </c>
      <c r="P167" s="145">
        <f>O167*H167</f>
        <v>0</v>
      </c>
      <c r="Q167" s="145">
        <v>1.4999999999999999E-4</v>
      </c>
      <c r="R167" s="145">
        <f>Q167*H167</f>
        <v>1.8E-3</v>
      </c>
      <c r="S167" s="145">
        <v>0</v>
      </c>
      <c r="T167" s="146">
        <f>S167*H167</f>
        <v>0</v>
      </c>
      <c r="AR167" s="147" t="s">
        <v>209</v>
      </c>
      <c r="AT167" s="147" t="s">
        <v>205</v>
      </c>
      <c r="AU167" s="147" t="s">
        <v>83</v>
      </c>
      <c r="AY167" s="17" t="s">
        <v>165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81</v>
      </c>
      <c r="BK167" s="148">
        <f>ROUND(I167*H167,2)</f>
        <v>0</v>
      </c>
      <c r="BL167" s="17" t="s">
        <v>172</v>
      </c>
      <c r="BM167" s="147" t="s">
        <v>2924</v>
      </c>
    </row>
    <row r="168" spans="2:65" s="1" customFormat="1" x14ac:dyDescent="0.2">
      <c r="B168" s="32"/>
      <c r="D168" s="149" t="s">
        <v>174</v>
      </c>
      <c r="F168" s="150" t="s">
        <v>2889</v>
      </c>
      <c r="I168" s="151"/>
      <c r="L168" s="32"/>
      <c r="M168" s="152"/>
      <c r="T168" s="56"/>
      <c r="AT168" s="17" t="s">
        <v>174</v>
      </c>
      <c r="AU168" s="17" t="s">
        <v>83</v>
      </c>
    </row>
    <row r="169" spans="2:65" s="12" customFormat="1" x14ac:dyDescent="0.2">
      <c r="B169" s="153"/>
      <c r="D169" s="149" t="s">
        <v>176</v>
      </c>
      <c r="E169" s="154" t="s">
        <v>1</v>
      </c>
      <c r="F169" s="155" t="s">
        <v>2925</v>
      </c>
      <c r="H169" s="156">
        <v>12</v>
      </c>
      <c r="I169" s="157"/>
      <c r="L169" s="153"/>
      <c r="M169" s="158"/>
      <c r="T169" s="159"/>
      <c r="AT169" s="154" t="s">
        <v>176</v>
      </c>
      <c r="AU169" s="154" t="s">
        <v>83</v>
      </c>
      <c r="AV169" s="12" t="s">
        <v>83</v>
      </c>
      <c r="AW169" s="12" t="s">
        <v>30</v>
      </c>
      <c r="AX169" s="12" t="s">
        <v>81</v>
      </c>
      <c r="AY169" s="154" t="s">
        <v>165</v>
      </c>
    </row>
    <row r="170" spans="2:65" s="1" customFormat="1" ht="16.5" customHeight="1" x14ac:dyDescent="0.2">
      <c r="B170" s="32"/>
      <c r="C170" s="167" t="s">
        <v>270</v>
      </c>
      <c r="D170" s="167" t="s">
        <v>205</v>
      </c>
      <c r="E170" s="168" t="s">
        <v>2917</v>
      </c>
      <c r="F170" s="169" t="s">
        <v>2918</v>
      </c>
      <c r="G170" s="170" t="s">
        <v>192</v>
      </c>
      <c r="H170" s="171">
        <v>3.63</v>
      </c>
      <c r="I170" s="172"/>
      <c r="J170" s="173">
        <f>ROUND(I170*H170,2)</f>
        <v>0</v>
      </c>
      <c r="K170" s="169" t="s">
        <v>171</v>
      </c>
      <c r="L170" s="174"/>
      <c r="M170" s="175" t="s">
        <v>1</v>
      </c>
      <c r="N170" s="176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209</v>
      </c>
      <c r="AT170" s="147" t="s">
        <v>205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2926</v>
      </c>
    </row>
    <row r="171" spans="2:65" s="1" customFormat="1" x14ac:dyDescent="0.2">
      <c r="B171" s="32"/>
      <c r="D171" s="149" t="s">
        <v>174</v>
      </c>
      <c r="F171" s="150" t="s">
        <v>2918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2" customFormat="1" x14ac:dyDescent="0.2">
      <c r="B172" s="153"/>
      <c r="D172" s="149" t="s">
        <v>176</v>
      </c>
      <c r="E172" s="154" t="s">
        <v>1</v>
      </c>
      <c r="F172" s="155" t="s">
        <v>2927</v>
      </c>
      <c r="H172" s="156">
        <v>3.63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81</v>
      </c>
      <c r="AY172" s="154" t="s">
        <v>165</v>
      </c>
    </row>
    <row r="173" spans="2:65" s="1" customFormat="1" ht="16.5" customHeight="1" x14ac:dyDescent="0.2">
      <c r="B173" s="32"/>
      <c r="C173" s="136" t="s">
        <v>278</v>
      </c>
      <c r="D173" s="136" t="s">
        <v>167</v>
      </c>
      <c r="E173" s="137" t="s">
        <v>2928</v>
      </c>
      <c r="F173" s="138" t="s">
        <v>2929</v>
      </c>
      <c r="G173" s="139" t="s">
        <v>317</v>
      </c>
      <c r="H173" s="140">
        <v>2</v>
      </c>
      <c r="I173" s="141"/>
      <c r="J173" s="142">
        <f>ROUND(I173*H173,2)</f>
        <v>0</v>
      </c>
      <c r="K173" s="138" t="s">
        <v>1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2930</v>
      </c>
    </row>
    <row r="174" spans="2:65" s="1" customFormat="1" x14ac:dyDescent="0.2">
      <c r="B174" s="32"/>
      <c r="D174" s="149" t="s">
        <v>174</v>
      </c>
      <c r="F174" s="150" t="s">
        <v>2929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5" customFormat="1" x14ac:dyDescent="0.2">
      <c r="B175" s="184"/>
      <c r="D175" s="149" t="s">
        <v>176</v>
      </c>
      <c r="E175" s="185" t="s">
        <v>1</v>
      </c>
      <c r="F175" s="186" t="s">
        <v>2931</v>
      </c>
      <c r="H175" s="185" t="s">
        <v>1</v>
      </c>
      <c r="I175" s="187"/>
      <c r="L175" s="184"/>
      <c r="M175" s="188"/>
      <c r="T175" s="189"/>
      <c r="AT175" s="185" t="s">
        <v>176</v>
      </c>
      <c r="AU175" s="185" t="s">
        <v>83</v>
      </c>
      <c r="AV175" s="15" t="s">
        <v>81</v>
      </c>
      <c r="AW175" s="15" t="s">
        <v>30</v>
      </c>
      <c r="AX175" s="15" t="s">
        <v>73</v>
      </c>
      <c r="AY175" s="185" t="s">
        <v>165</v>
      </c>
    </row>
    <row r="176" spans="2:65" s="12" customFormat="1" x14ac:dyDescent="0.2">
      <c r="B176" s="153"/>
      <c r="D176" s="149" t="s">
        <v>176</v>
      </c>
      <c r="E176" s="154" t="s">
        <v>1</v>
      </c>
      <c r="F176" s="155" t="s">
        <v>83</v>
      </c>
      <c r="H176" s="156">
        <v>2</v>
      </c>
      <c r="I176" s="157"/>
      <c r="L176" s="153"/>
      <c r="M176" s="158"/>
      <c r="T176" s="159"/>
      <c r="AT176" s="154" t="s">
        <v>176</v>
      </c>
      <c r="AU176" s="154" t="s">
        <v>83</v>
      </c>
      <c r="AV176" s="12" t="s">
        <v>83</v>
      </c>
      <c r="AW176" s="12" t="s">
        <v>30</v>
      </c>
      <c r="AX176" s="12" t="s">
        <v>81</v>
      </c>
      <c r="AY176" s="154" t="s">
        <v>165</v>
      </c>
    </row>
    <row r="177" spans="2:65" s="1" customFormat="1" ht="21.75" customHeight="1" x14ac:dyDescent="0.2">
      <c r="B177" s="32"/>
      <c r="C177" s="167" t="s">
        <v>284</v>
      </c>
      <c r="D177" s="167" t="s">
        <v>205</v>
      </c>
      <c r="E177" s="168" t="s">
        <v>2888</v>
      </c>
      <c r="F177" s="169" t="s">
        <v>2889</v>
      </c>
      <c r="G177" s="170" t="s">
        <v>317</v>
      </c>
      <c r="H177" s="171">
        <v>2</v>
      </c>
      <c r="I177" s="172"/>
      <c r="J177" s="173">
        <f>ROUND(I177*H177,2)</f>
        <v>0</v>
      </c>
      <c r="K177" s="169" t="s">
        <v>171</v>
      </c>
      <c r="L177" s="174"/>
      <c r="M177" s="175" t="s">
        <v>1</v>
      </c>
      <c r="N177" s="176" t="s">
        <v>38</v>
      </c>
      <c r="P177" s="145">
        <f>O177*H177</f>
        <v>0</v>
      </c>
      <c r="Q177" s="145">
        <v>1.4999999999999999E-4</v>
      </c>
      <c r="R177" s="145">
        <f>Q177*H177</f>
        <v>2.9999999999999997E-4</v>
      </c>
      <c r="S177" s="145">
        <v>0</v>
      </c>
      <c r="T177" s="146">
        <f>S177*H177</f>
        <v>0</v>
      </c>
      <c r="AR177" s="147" t="s">
        <v>209</v>
      </c>
      <c r="AT177" s="147" t="s">
        <v>205</v>
      </c>
      <c r="AU177" s="147" t="s">
        <v>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2932</v>
      </c>
    </row>
    <row r="178" spans="2:65" s="1" customFormat="1" x14ac:dyDescent="0.2">
      <c r="B178" s="32"/>
      <c r="D178" s="149" t="s">
        <v>174</v>
      </c>
      <c r="F178" s="150" t="s">
        <v>2889</v>
      </c>
      <c r="I178" s="151"/>
      <c r="L178" s="32"/>
      <c r="M178" s="152"/>
      <c r="T178" s="56"/>
      <c r="AT178" s="17" t="s">
        <v>174</v>
      </c>
      <c r="AU178" s="17" t="s">
        <v>83</v>
      </c>
    </row>
    <row r="179" spans="2:65" s="12" customFormat="1" x14ac:dyDescent="0.2">
      <c r="B179" s="153"/>
      <c r="D179" s="149" t="s">
        <v>176</v>
      </c>
      <c r="E179" s="154" t="s">
        <v>1</v>
      </c>
      <c r="F179" s="155" t="s">
        <v>2933</v>
      </c>
      <c r="H179" s="156">
        <v>2</v>
      </c>
      <c r="I179" s="157"/>
      <c r="L179" s="153"/>
      <c r="M179" s="158"/>
      <c r="T179" s="159"/>
      <c r="AT179" s="154" t="s">
        <v>176</v>
      </c>
      <c r="AU179" s="154" t="s">
        <v>83</v>
      </c>
      <c r="AV179" s="12" t="s">
        <v>83</v>
      </c>
      <c r="AW179" s="12" t="s">
        <v>30</v>
      </c>
      <c r="AX179" s="12" t="s">
        <v>81</v>
      </c>
      <c r="AY179" s="154" t="s">
        <v>165</v>
      </c>
    </row>
    <row r="180" spans="2:65" s="1" customFormat="1" ht="16.5" customHeight="1" x14ac:dyDescent="0.2">
      <c r="B180" s="32"/>
      <c r="C180" s="167" t="s">
        <v>289</v>
      </c>
      <c r="D180" s="167" t="s">
        <v>205</v>
      </c>
      <c r="E180" s="168" t="s">
        <v>2934</v>
      </c>
      <c r="F180" s="169" t="s">
        <v>2935</v>
      </c>
      <c r="G180" s="170" t="s">
        <v>317</v>
      </c>
      <c r="H180" s="171">
        <v>2</v>
      </c>
      <c r="I180" s="172"/>
      <c r="J180" s="173">
        <f>ROUND(I180*H180,2)</f>
        <v>0</v>
      </c>
      <c r="K180" s="169" t="s">
        <v>171</v>
      </c>
      <c r="L180" s="174"/>
      <c r="M180" s="175" t="s">
        <v>1</v>
      </c>
      <c r="N180" s="176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209</v>
      </c>
      <c r="AT180" s="147" t="s">
        <v>205</v>
      </c>
      <c r="AU180" s="147" t="s">
        <v>83</v>
      </c>
      <c r="AY180" s="17" t="s">
        <v>165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172</v>
      </c>
      <c r="BM180" s="147" t="s">
        <v>2936</v>
      </c>
    </row>
    <row r="181" spans="2:65" s="1" customFormat="1" x14ac:dyDescent="0.2">
      <c r="B181" s="32"/>
      <c r="D181" s="149" t="s">
        <v>174</v>
      </c>
      <c r="F181" s="150" t="s">
        <v>2935</v>
      </c>
      <c r="I181" s="151"/>
      <c r="L181" s="32"/>
      <c r="M181" s="152"/>
      <c r="T181" s="56"/>
      <c r="AT181" s="17" t="s">
        <v>174</v>
      </c>
      <c r="AU181" s="17" t="s">
        <v>83</v>
      </c>
    </row>
    <row r="182" spans="2:65" s="12" customFormat="1" x14ac:dyDescent="0.2">
      <c r="B182" s="153"/>
      <c r="D182" s="149" t="s">
        <v>176</v>
      </c>
      <c r="E182" s="154" t="s">
        <v>1</v>
      </c>
      <c r="F182" s="155" t="s">
        <v>83</v>
      </c>
      <c r="H182" s="156">
        <v>2</v>
      </c>
      <c r="I182" s="157"/>
      <c r="L182" s="153"/>
      <c r="M182" s="158"/>
      <c r="T182" s="159"/>
      <c r="AT182" s="154" t="s">
        <v>176</v>
      </c>
      <c r="AU182" s="154" t="s">
        <v>83</v>
      </c>
      <c r="AV182" s="12" t="s">
        <v>83</v>
      </c>
      <c r="AW182" s="12" t="s">
        <v>30</v>
      </c>
      <c r="AX182" s="12" t="s">
        <v>81</v>
      </c>
      <c r="AY182" s="154" t="s">
        <v>165</v>
      </c>
    </row>
    <row r="183" spans="2:65" s="1" customFormat="1" ht="21.75" customHeight="1" x14ac:dyDescent="0.2">
      <c r="B183" s="32"/>
      <c r="C183" s="136" t="s">
        <v>7</v>
      </c>
      <c r="D183" s="136" t="s">
        <v>167</v>
      </c>
      <c r="E183" s="137" t="s">
        <v>2937</v>
      </c>
      <c r="F183" s="138" t="s">
        <v>2938</v>
      </c>
      <c r="G183" s="139" t="s">
        <v>317</v>
      </c>
      <c r="H183" s="140">
        <v>1</v>
      </c>
      <c r="I183" s="141"/>
      <c r="J183" s="142">
        <f>ROUND(I183*H183,2)</f>
        <v>0</v>
      </c>
      <c r="K183" s="138" t="s">
        <v>171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2939</v>
      </c>
    </row>
    <row r="184" spans="2:65" s="1" customFormat="1" ht="39" x14ac:dyDescent="0.2">
      <c r="B184" s="32"/>
      <c r="D184" s="149" t="s">
        <v>174</v>
      </c>
      <c r="F184" s="150" t="s">
        <v>2940</v>
      </c>
      <c r="I184" s="151"/>
      <c r="L184" s="32"/>
      <c r="M184" s="152"/>
      <c r="T184" s="56"/>
      <c r="AT184" s="17" t="s">
        <v>174</v>
      </c>
      <c r="AU184" s="17" t="s">
        <v>83</v>
      </c>
    </row>
    <row r="185" spans="2:65" s="12" customFormat="1" x14ac:dyDescent="0.2">
      <c r="B185" s="153"/>
      <c r="D185" s="149" t="s">
        <v>176</v>
      </c>
      <c r="E185" s="154" t="s">
        <v>1</v>
      </c>
      <c r="F185" s="155" t="s">
        <v>81</v>
      </c>
      <c r="H185" s="156">
        <v>1</v>
      </c>
      <c r="I185" s="157"/>
      <c r="L185" s="153"/>
      <c r="M185" s="158"/>
      <c r="T185" s="159"/>
      <c r="AT185" s="154" t="s">
        <v>176</v>
      </c>
      <c r="AU185" s="154" t="s">
        <v>83</v>
      </c>
      <c r="AV185" s="12" t="s">
        <v>83</v>
      </c>
      <c r="AW185" s="12" t="s">
        <v>30</v>
      </c>
      <c r="AX185" s="12" t="s">
        <v>81</v>
      </c>
      <c r="AY185" s="154" t="s">
        <v>165</v>
      </c>
    </row>
    <row r="186" spans="2:65" s="1" customFormat="1" ht="21.75" customHeight="1" x14ac:dyDescent="0.2">
      <c r="B186" s="32"/>
      <c r="C186" s="167" t="s">
        <v>305</v>
      </c>
      <c r="D186" s="167" t="s">
        <v>205</v>
      </c>
      <c r="E186" s="168" t="s">
        <v>2941</v>
      </c>
      <c r="F186" s="169" t="s">
        <v>2942</v>
      </c>
      <c r="G186" s="170" t="s">
        <v>170</v>
      </c>
      <c r="H186" s="171">
        <v>0.09</v>
      </c>
      <c r="I186" s="172"/>
      <c r="J186" s="173">
        <f>ROUND(I186*H186,2)</f>
        <v>0</v>
      </c>
      <c r="K186" s="169" t="s">
        <v>171</v>
      </c>
      <c r="L186" s="174"/>
      <c r="M186" s="175" t="s">
        <v>1</v>
      </c>
      <c r="N186" s="176" t="s">
        <v>38</v>
      </c>
      <c r="P186" s="145">
        <f>O186*H186</f>
        <v>0</v>
      </c>
      <c r="Q186" s="145">
        <v>2.4289999999999998</v>
      </c>
      <c r="R186" s="145">
        <f>Q186*H186</f>
        <v>0.21860999999999997</v>
      </c>
      <c r="S186" s="145">
        <v>0</v>
      </c>
      <c r="T186" s="146">
        <f>S186*H186</f>
        <v>0</v>
      </c>
      <c r="AR186" s="147" t="s">
        <v>209</v>
      </c>
      <c r="AT186" s="147" t="s">
        <v>205</v>
      </c>
      <c r="AU186" s="147" t="s">
        <v>83</v>
      </c>
      <c r="AY186" s="17" t="s">
        <v>165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172</v>
      </c>
      <c r="BM186" s="147" t="s">
        <v>2943</v>
      </c>
    </row>
    <row r="187" spans="2:65" s="1" customFormat="1" x14ac:dyDescent="0.2">
      <c r="B187" s="32"/>
      <c r="D187" s="149" t="s">
        <v>174</v>
      </c>
      <c r="F187" s="150" t="s">
        <v>2942</v>
      </c>
      <c r="I187" s="151"/>
      <c r="L187" s="32"/>
      <c r="M187" s="152"/>
      <c r="T187" s="56"/>
      <c r="AT187" s="17" t="s">
        <v>174</v>
      </c>
      <c r="AU187" s="17" t="s">
        <v>83</v>
      </c>
    </row>
    <row r="188" spans="2:65" s="12" customFormat="1" x14ac:dyDescent="0.2">
      <c r="B188" s="153"/>
      <c r="D188" s="149" t="s">
        <v>176</v>
      </c>
      <c r="E188" s="154" t="s">
        <v>1</v>
      </c>
      <c r="F188" s="155" t="s">
        <v>2944</v>
      </c>
      <c r="H188" s="156">
        <v>0.09</v>
      </c>
      <c r="I188" s="157"/>
      <c r="L188" s="153"/>
      <c r="M188" s="158"/>
      <c r="T188" s="159"/>
      <c r="AT188" s="154" t="s">
        <v>176</v>
      </c>
      <c r="AU188" s="154" t="s">
        <v>83</v>
      </c>
      <c r="AV188" s="12" t="s">
        <v>83</v>
      </c>
      <c r="AW188" s="12" t="s">
        <v>30</v>
      </c>
      <c r="AX188" s="12" t="s">
        <v>81</v>
      </c>
      <c r="AY188" s="154" t="s">
        <v>165</v>
      </c>
    </row>
    <row r="189" spans="2:65" s="1" customFormat="1" ht="16.5" customHeight="1" x14ac:dyDescent="0.2">
      <c r="B189" s="32"/>
      <c r="C189" s="167" t="s">
        <v>309</v>
      </c>
      <c r="D189" s="167" t="s">
        <v>205</v>
      </c>
      <c r="E189" s="168" t="s">
        <v>2945</v>
      </c>
      <c r="F189" s="169" t="s">
        <v>2946</v>
      </c>
      <c r="G189" s="170" t="s">
        <v>317</v>
      </c>
      <c r="H189" s="171">
        <v>1</v>
      </c>
      <c r="I189" s="172"/>
      <c r="J189" s="173">
        <f>ROUND(I189*H189,2)</f>
        <v>0</v>
      </c>
      <c r="K189" s="169" t="s">
        <v>171</v>
      </c>
      <c r="L189" s="174"/>
      <c r="M189" s="175" t="s">
        <v>1</v>
      </c>
      <c r="N189" s="176" t="s">
        <v>38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209</v>
      </c>
      <c r="AT189" s="147" t="s">
        <v>205</v>
      </c>
      <c r="AU189" s="147" t="s">
        <v>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2947</v>
      </c>
    </row>
    <row r="190" spans="2:65" s="1" customFormat="1" x14ac:dyDescent="0.2">
      <c r="B190" s="32"/>
      <c r="D190" s="149" t="s">
        <v>174</v>
      </c>
      <c r="F190" s="150" t="s">
        <v>2946</v>
      </c>
      <c r="I190" s="151"/>
      <c r="L190" s="32"/>
      <c r="M190" s="152"/>
      <c r="T190" s="56"/>
      <c r="AT190" s="17" t="s">
        <v>174</v>
      </c>
      <c r="AU190" s="17" t="s">
        <v>83</v>
      </c>
    </row>
    <row r="191" spans="2:65" s="12" customFormat="1" x14ac:dyDescent="0.2">
      <c r="B191" s="153"/>
      <c r="D191" s="149" t="s">
        <v>176</v>
      </c>
      <c r="E191" s="154" t="s">
        <v>1</v>
      </c>
      <c r="F191" s="155" t="s">
        <v>81</v>
      </c>
      <c r="H191" s="156">
        <v>1</v>
      </c>
      <c r="I191" s="157"/>
      <c r="L191" s="153"/>
      <c r="M191" s="158"/>
      <c r="T191" s="159"/>
      <c r="AT191" s="154" t="s">
        <v>176</v>
      </c>
      <c r="AU191" s="154" t="s">
        <v>83</v>
      </c>
      <c r="AV191" s="12" t="s">
        <v>83</v>
      </c>
      <c r="AW191" s="12" t="s">
        <v>30</v>
      </c>
      <c r="AX191" s="12" t="s">
        <v>81</v>
      </c>
      <c r="AY191" s="154" t="s">
        <v>165</v>
      </c>
    </row>
    <row r="192" spans="2:65" s="1" customFormat="1" ht="16.5" customHeight="1" x14ac:dyDescent="0.2">
      <c r="B192" s="32"/>
      <c r="C192" s="167" t="s">
        <v>314</v>
      </c>
      <c r="D192" s="167" t="s">
        <v>205</v>
      </c>
      <c r="E192" s="168" t="s">
        <v>2948</v>
      </c>
      <c r="F192" s="169" t="s">
        <v>2949</v>
      </c>
      <c r="G192" s="170" t="s">
        <v>303</v>
      </c>
      <c r="H192" s="171">
        <v>4.5</v>
      </c>
      <c r="I192" s="172"/>
      <c r="J192" s="173">
        <f>ROUND(I192*H192,2)</f>
        <v>0</v>
      </c>
      <c r="K192" s="169" t="s">
        <v>171</v>
      </c>
      <c r="L192" s="174"/>
      <c r="M192" s="175" t="s">
        <v>1</v>
      </c>
      <c r="N192" s="176" t="s">
        <v>38</v>
      </c>
      <c r="P192" s="145">
        <f>O192*H192</f>
        <v>0</v>
      </c>
      <c r="Q192" s="145">
        <v>2.65E-3</v>
      </c>
      <c r="R192" s="145">
        <f>Q192*H192</f>
        <v>1.1925E-2</v>
      </c>
      <c r="S192" s="145">
        <v>0</v>
      </c>
      <c r="T192" s="146">
        <f>S192*H192</f>
        <v>0</v>
      </c>
      <c r="AR192" s="147" t="s">
        <v>209</v>
      </c>
      <c r="AT192" s="147" t="s">
        <v>205</v>
      </c>
      <c r="AU192" s="147" t="s">
        <v>83</v>
      </c>
      <c r="AY192" s="17" t="s">
        <v>165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81</v>
      </c>
      <c r="BK192" s="148">
        <f>ROUND(I192*H192,2)</f>
        <v>0</v>
      </c>
      <c r="BL192" s="17" t="s">
        <v>172</v>
      </c>
      <c r="BM192" s="147" t="s">
        <v>2950</v>
      </c>
    </row>
    <row r="193" spans="2:65" s="1" customFormat="1" x14ac:dyDescent="0.2">
      <c r="B193" s="32"/>
      <c r="D193" s="149" t="s">
        <v>174</v>
      </c>
      <c r="F193" s="150" t="s">
        <v>2949</v>
      </c>
      <c r="I193" s="151"/>
      <c r="L193" s="32"/>
      <c r="M193" s="152"/>
      <c r="T193" s="56"/>
      <c r="AT193" s="17" t="s">
        <v>174</v>
      </c>
      <c r="AU193" s="17" t="s">
        <v>83</v>
      </c>
    </row>
    <row r="194" spans="2:65" s="12" customFormat="1" x14ac:dyDescent="0.2">
      <c r="B194" s="153"/>
      <c r="D194" s="149" t="s">
        <v>176</v>
      </c>
      <c r="E194" s="154" t="s">
        <v>1</v>
      </c>
      <c r="F194" s="155" t="s">
        <v>2951</v>
      </c>
      <c r="H194" s="156">
        <v>4.5</v>
      </c>
      <c r="I194" s="157"/>
      <c r="L194" s="153"/>
      <c r="M194" s="158"/>
      <c r="T194" s="159"/>
      <c r="AT194" s="154" t="s">
        <v>176</v>
      </c>
      <c r="AU194" s="154" t="s">
        <v>83</v>
      </c>
      <c r="AV194" s="12" t="s">
        <v>83</v>
      </c>
      <c r="AW194" s="12" t="s">
        <v>30</v>
      </c>
      <c r="AX194" s="12" t="s">
        <v>81</v>
      </c>
      <c r="AY194" s="154" t="s">
        <v>165</v>
      </c>
    </row>
    <row r="195" spans="2:65" s="1" customFormat="1" ht="21.75" customHeight="1" x14ac:dyDescent="0.2">
      <c r="B195" s="32"/>
      <c r="C195" s="167" t="s">
        <v>323</v>
      </c>
      <c r="D195" s="167" t="s">
        <v>205</v>
      </c>
      <c r="E195" s="168" t="s">
        <v>2888</v>
      </c>
      <c r="F195" s="169" t="s">
        <v>2889</v>
      </c>
      <c r="G195" s="170" t="s">
        <v>317</v>
      </c>
      <c r="H195" s="171">
        <v>2</v>
      </c>
      <c r="I195" s="172"/>
      <c r="J195" s="173">
        <f>ROUND(I195*H195,2)</f>
        <v>0</v>
      </c>
      <c r="K195" s="169" t="s">
        <v>171</v>
      </c>
      <c r="L195" s="174"/>
      <c r="M195" s="175" t="s">
        <v>1</v>
      </c>
      <c r="N195" s="176" t="s">
        <v>38</v>
      </c>
      <c r="P195" s="145">
        <f>O195*H195</f>
        <v>0</v>
      </c>
      <c r="Q195" s="145">
        <v>1.4999999999999999E-4</v>
      </c>
      <c r="R195" s="145">
        <f>Q195*H195</f>
        <v>2.9999999999999997E-4</v>
      </c>
      <c r="S195" s="145">
        <v>0</v>
      </c>
      <c r="T195" s="146">
        <f>S195*H195</f>
        <v>0</v>
      </c>
      <c r="AR195" s="147" t="s">
        <v>209</v>
      </c>
      <c r="AT195" s="147" t="s">
        <v>205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2952</v>
      </c>
    </row>
    <row r="196" spans="2:65" s="1" customFormat="1" x14ac:dyDescent="0.2">
      <c r="B196" s="32"/>
      <c r="D196" s="149" t="s">
        <v>174</v>
      </c>
      <c r="F196" s="150" t="s">
        <v>2889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2" customFormat="1" x14ac:dyDescent="0.2">
      <c r="B197" s="153"/>
      <c r="D197" s="149" t="s">
        <v>176</v>
      </c>
      <c r="E197" s="154" t="s">
        <v>1</v>
      </c>
      <c r="F197" s="155" t="s">
        <v>2953</v>
      </c>
      <c r="H197" s="156">
        <v>2</v>
      </c>
      <c r="I197" s="157"/>
      <c r="L197" s="153"/>
      <c r="M197" s="158"/>
      <c r="T197" s="159"/>
      <c r="AT197" s="154" t="s">
        <v>176</v>
      </c>
      <c r="AU197" s="154" t="s">
        <v>83</v>
      </c>
      <c r="AV197" s="12" t="s">
        <v>83</v>
      </c>
      <c r="AW197" s="12" t="s">
        <v>30</v>
      </c>
      <c r="AX197" s="12" t="s">
        <v>81</v>
      </c>
      <c r="AY197" s="154" t="s">
        <v>165</v>
      </c>
    </row>
    <row r="198" spans="2:65" s="1" customFormat="1" ht="21.75" customHeight="1" x14ac:dyDescent="0.2">
      <c r="B198" s="32"/>
      <c r="C198" s="167" t="s">
        <v>328</v>
      </c>
      <c r="D198" s="167" t="s">
        <v>205</v>
      </c>
      <c r="E198" s="168" t="s">
        <v>2954</v>
      </c>
      <c r="F198" s="169" t="s">
        <v>2955</v>
      </c>
      <c r="G198" s="170" t="s">
        <v>317</v>
      </c>
      <c r="H198" s="171">
        <v>1</v>
      </c>
      <c r="I198" s="172"/>
      <c r="J198" s="173">
        <f>ROUND(I198*H198,2)</f>
        <v>0</v>
      </c>
      <c r="K198" s="169" t="s">
        <v>171</v>
      </c>
      <c r="L198" s="174"/>
      <c r="M198" s="175" t="s">
        <v>1</v>
      </c>
      <c r="N198" s="176" t="s">
        <v>38</v>
      </c>
      <c r="P198" s="145">
        <f>O198*H198</f>
        <v>0</v>
      </c>
      <c r="Q198" s="145">
        <v>3.5000000000000001E-3</v>
      </c>
      <c r="R198" s="145">
        <f>Q198*H198</f>
        <v>3.5000000000000001E-3</v>
      </c>
      <c r="S198" s="145">
        <v>0</v>
      </c>
      <c r="T198" s="146">
        <f>S198*H198</f>
        <v>0</v>
      </c>
      <c r="AR198" s="147" t="s">
        <v>209</v>
      </c>
      <c r="AT198" s="147" t="s">
        <v>205</v>
      </c>
      <c r="AU198" s="147" t="s">
        <v>83</v>
      </c>
      <c r="AY198" s="17" t="s">
        <v>165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172</v>
      </c>
      <c r="BM198" s="147" t="s">
        <v>2956</v>
      </c>
    </row>
    <row r="199" spans="2:65" s="1" customFormat="1" x14ac:dyDescent="0.2">
      <c r="B199" s="32"/>
      <c r="D199" s="149" t="s">
        <v>174</v>
      </c>
      <c r="F199" s="150" t="s">
        <v>2955</v>
      </c>
      <c r="I199" s="151"/>
      <c r="L199" s="32"/>
      <c r="M199" s="152"/>
      <c r="T199" s="56"/>
      <c r="AT199" s="17" t="s">
        <v>174</v>
      </c>
      <c r="AU199" s="17" t="s">
        <v>83</v>
      </c>
    </row>
    <row r="200" spans="2:65" s="12" customFormat="1" x14ac:dyDescent="0.2">
      <c r="B200" s="153"/>
      <c r="D200" s="149" t="s">
        <v>176</v>
      </c>
      <c r="E200" s="154" t="s">
        <v>1</v>
      </c>
      <c r="F200" s="155" t="s">
        <v>81</v>
      </c>
      <c r="H200" s="156">
        <v>1</v>
      </c>
      <c r="I200" s="157"/>
      <c r="L200" s="153"/>
      <c r="M200" s="158"/>
      <c r="T200" s="159"/>
      <c r="AT200" s="154" t="s">
        <v>176</v>
      </c>
      <c r="AU200" s="154" t="s">
        <v>83</v>
      </c>
      <c r="AV200" s="12" t="s">
        <v>83</v>
      </c>
      <c r="AW200" s="12" t="s">
        <v>30</v>
      </c>
      <c r="AX200" s="12" t="s">
        <v>81</v>
      </c>
      <c r="AY200" s="154" t="s">
        <v>165</v>
      </c>
    </row>
    <row r="201" spans="2:65" s="1" customFormat="1" ht="21.75" customHeight="1" x14ac:dyDescent="0.2">
      <c r="B201" s="32"/>
      <c r="C201" s="136" t="s">
        <v>342</v>
      </c>
      <c r="D201" s="136" t="s">
        <v>167</v>
      </c>
      <c r="E201" s="137" t="s">
        <v>2957</v>
      </c>
      <c r="F201" s="138" t="s">
        <v>2958</v>
      </c>
      <c r="G201" s="139" t="s">
        <v>317</v>
      </c>
      <c r="H201" s="140">
        <v>3</v>
      </c>
      <c r="I201" s="141"/>
      <c r="J201" s="142">
        <f>ROUND(I201*H201,2)</f>
        <v>0</v>
      </c>
      <c r="K201" s="138" t="s">
        <v>171</v>
      </c>
      <c r="L201" s="32"/>
      <c r="M201" s="143" t="s">
        <v>1</v>
      </c>
      <c r="N201" s="144" t="s">
        <v>38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172</v>
      </c>
      <c r="AT201" s="147" t="s">
        <v>167</v>
      </c>
      <c r="AU201" s="147" t="s">
        <v>83</v>
      </c>
      <c r="AY201" s="17" t="s">
        <v>165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81</v>
      </c>
      <c r="BK201" s="148">
        <f>ROUND(I201*H201,2)</f>
        <v>0</v>
      </c>
      <c r="BL201" s="17" t="s">
        <v>172</v>
      </c>
      <c r="BM201" s="147" t="s">
        <v>2959</v>
      </c>
    </row>
    <row r="202" spans="2:65" s="1" customFormat="1" ht="39" x14ac:dyDescent="0.2">
      <c r="B202" s="32"/>
      <c r="D202" s="149" t="s">
        <v>174</v>
      </c>
      <c r="F202" s="150" t="s">
        <v>2960</v>
      </c>
      <c r="I202" s="151"/>
      <c r="L202" s="32"/>
      <c r="M202" s="152"/>
      <c r="T202" s="56"/>
      <c r="AT202" s="17" t="s">
        <v>174</v>
      </c>
      <c r="AU202" s="17" t="s">
        <v>83</v>
      </c>
    </row>
    <row r="203" spans="2:65" s="12" customFormat="1" x14ac:dyDescent="0.2">
      <c r="B203" s="153"/>
      <c r="D203" s="149" t="s">
        <v>176</v>
      </c>
      <c r="E203" s="154" t="s">
        <v>1</v>
      </c>
      <c r="F203" s="155" t="s">
        <v>183</v>
      </c>
      <c r="H203" s="156">
        <v>3</v>
      </c>
      <c r="I203" s="157"/>
      <c r="L203" s="153"/>
      <c r="M203" s="158"/>
      <c r="T203" s="159"/>
      <c r="AT203" s="154" t="s">
        <v>176</v>
      </c>
      <c r="AU203" s="154" t="s">
        <v>83</v>
      </c>
      <c r="AV203" s="12" t="s">
        <v>83</v>
      </c>
      <c r="AW203" s="12" t="s">
        <v>30</v>
      </c>
      <c r="AX203" s="12" t="s">
        <v>81</v>
      </c>
      <c r="AY203" s="154" t="s">
        <v>165</v>
      </c>
    </row>
    <row r="204" spans="2:65" s="1" customFormat="1" ht="21.75" customHeight="1" x14ac:dyDescent="0.2">
      <c r="B204" s="32"/>
      <c r="C204" s="167" t="s">
        <v>348</v>
      </c>
      <c r="D204" s="167" t="s">
        <v>205</v>
      </c>
      <c r="E204" s="168" t="s">
        <v>2941</v>
      </c>
      <c r="F204" s="169" t="s">
        <v>2942</v>
      </c>
      <c r="G204" s="170" t="s">
        <v>170</v>
      </c>
      <c r="H204" s="171">
        <v>0.27</v>
      </c>
      <c r="I204" s="172"/>
      <c r="J204" s="173">
        <f>ROUND(I204*H204,2)</f>
        <v>0</v>
      </c>
      <c r="K204" s="169" t="s">
        <v>171</v>
      </c>
      <c r="L204" s="174"/>
      <c r="M204" s="175" t="s">
        <v>1</v>
      </c>
      <c r="N204" s="176" t="s">
        <v>38</v>
      </c>
      <c r="P204" s="145">
        <f>O204*H204</f>
        <v>0</v>
      </c>
      <c r="Q204" s="145">
        <v>2.4289999999999998</v>
      </c>
      <c r="R204" s="145">
        <f>Q204*H204</f>
        <v>0.65583000000000002</v>
      </c>
      <c r="S204" s="145">
        <v>0</v>
      </c>
      <c r="T204" s="146">
        <f>S204*H204</f>
        <v>0</v>
      </c>
      <c r="AR204" s="147" t="s">
        <v>209</v>
      </c>
      <c r="AT204" s="147" t="s">
        <v>205</v>
      </c>
      <c r="AU204" s="147" t="s">
        <v>83</v>
      </c>
      <c r="AY204" s="17" t="s">
        <v>165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81</v>
      </c>
      <c r="BK204" s="148">
        <f>ROUND(I204*H204,2)</f>
        <v>0</v>
      </c>
      <c r="BL204" s="17" t="s">
        <v>172</v>
      </c>
      <c r="BM204" s="147" t="s">
        <v>2961</v>
      </c>
    </row>
    <row r="205" spans="2:65" s="1" customFormat="1" x14ac:dyDescent="0.2">
      <c r="B205" s="32"/>
      <c r="D205" s="149" t="s">
        <v>174</v>
      </c>
      <c r="F205" s="150" t="s">
        <v>2942</v>
      </c>
      <c r="I205" s="151"/>
      <c r="L205" s="32"/>
      <c r="M205" s="152"/>
      <c r="T205" s="56"/>
      <c r="AT205" s="17" t="s">
        <v>174</v>
      </c>
      <c r="AU205" s="17" t="s">
        <v>83</v>
      </c>
    </row>
    <row r="206" spans="2:65" s="12" customFormat="1" x14ac:dyDescent="0.2">
      <c r="B206" s="153"/>
      <c r="D206" s="149" t="s">
        <v>176</v>
      </c>
      <c r="E206" s="154" t="s">
        <v>1</v>
      </c>
      <c r="F206" s="155" t="s">
        <v>2962</v>
      </c>
      <c r="H206" s="156">
        <v>0.27</v>
      </c>
      <c r="I206" s="157"/>
      <c r="L206" s="153"/>
      <c r="M206" s="158"/>
      <c r="T206" s="159"/>
      <c r="AT206" s="154" t="s">
        <v>176</v>
      </c>
      <c r="AU206" s="154" t="s">
        <v>83</v>
      </c>
      <c r="AV206" s="12" t="s">
        <v>83</v>
      </c>
      <c r="AW206" s="12" t="s">
        <v>30</v>
      </c>
      <c r="AX206" s="12" t="s">
        <v>81</v>
      </c>
      <c r="AY206" s="154" t="s">
        <v>165</v>
      </c>
    </row>
    <row r="207" spans="2:65" s="1" customFormat="1" ht="16.5" customHeight="1" x14ac:dyDescent="0.2">
      <c r="B207" s="32"/>
      <c r="C207" s="167" t="s">
        <v>361</v>
      </c>
      <c r="D207" s="167" t="s">
        <v>205</v>
      </c>
      <c r="E207" s="168" t="s">
        <v>2945</v>
      </c>
      <c r="F207" s="169" t="s">
        <v>2946</v>
      </c>
      <c r="G207" s="170" t="s">
        <v>317</v>
      </c>
      <c r="H207" s="171">
        <v>3</v>
      </c>
      <c r="I207" s="172"/>
      <c r="J207" s="173">
        <f>ROUND(I207*H207,2)</f>
        <v>0</v>
      </c>
      <c r="K207" s="169" t="s">
        <v>171</v>
      </c>
      <c r="L207" s="174"/>
      <c r="M207" s="175" t="s">
        <v>1</v>
      </c>
      <c r="N207" s="176" t="s">
        <v>38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209</v>
      </c>
      <c r="AT207" s="147" t="s">
        <v>205</v>
      </c>
      <c r="AU207" s="147" t="s">
        <v>83</v>
      </c>
      <c r="AY207" s="17" t="s">
        <v>165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81</v>
      </c>
      <c r="BK207" s="148">
        <f>ROUND(I207*H207,2)</f>
        <v>0</v>
      </c>
      <c r="BL207" s="17" t="s">
        <v>172</v>
      </c>
      <c r="BM207" s="147" t="s">
        <v>2963</v>
      </c>
    </row>
    <row r="208" spans="2:65" s="1" customFormat="1" x14ac:dyDescent="0.2">
      <c r="B208" s="32"/>
      <c r="D208" s="149" t="s">
        <v>174</v>
      </c>
      <c r="F208" s="150" t="s">
        <v>2946</v>
      </c>
      <c r="I208" s="151"/>
      <c r="L208" s="32"/>
      <c r="M208" s="152"/>
      <c r="T208" s="56"/>
      <c r="AT208" s="17" t="s">
        <v>174</v>
      </c>
      <c r="AU208" s="17" t="s">
        <v>83</v>
      </c>
    </row>
    <row r="209" spans="2:65" s="12" customFormat="1" x14ac:dyDescent="0.2">
      <c r="B209" s="153"/>
      <c r="D209" s="149" t="s">
        <v>176</v>
      </c>
      <c r="E209" s="154" t="s">
        <v>1</v>
      </c>
      <c r="F209" s="155" t="s">
        <v>183</v>
      </c>
      <c r="H209" s="156">
        <v>3</v>
      </c>
      <c r="I209" s="157"/>
      <c r="L209" s="153"/>
      <c r="M209" s="158"/>
      <c r="T209" s="159"/>
      <c r="AT209" s="154" t="s">
        <v>176</v>
      </c>
      <c r="AU209" s="154" t="s">
        <v>83</v>
      </c>
      <c r="AV209" s="12" t="s">
        <v>83</v>
      </c>
      <c r="AW209" s="12" t="s">
        <v>30</v>
      </c>
      <c r="AX209" s="12" t="s">
        <v>81</v>
      </c>
      <c r="AY209" s="154" t="s">
        <v>165</v>
      </c>
    </row>
    <row r="210" spans="2:65" s="1" customFormat="1" ht="16.5" customHeight="1" x14ac:dyDescent="0.2">
      <c r="B210" s="32"/>
      <c r="C210" s="167" t="s">
        <v>367</v>
      </c>
      <c r="D210" s="167" t="s">
        <v>205</v>
      </c>
      <c r="E210" s="168" t="s">
        <v>2948</v>
      </c>
      <c r="F210" s="169" t="s">
        <v>2949</v>
      </c>
      <c r="G210" s="170" t="s">
        <v>303</v>
      </c>
      <c r="H210" s="171">
        <v>13.5</v>
      </c>
      <c r="I210" s="172"/>
      <c r="J210" s="173">
        <f>ROUND(I210*H210,2)</f>
        <v>0</v>
      </c>
      <c r="K210" s="169" t="s">
        <v>171</v>
      </c>
      <c r="L210" s="174"/>
      <c r="M210" s="175" t="s">
        <v>1</v>
      </c>
      <c r="N210" s="176" t="s">
        <v>38</v>
      </c>
      <c r="P210" s="145">
        <f>O210*H210</f>
        <v>0</v>
      </c>
      <c r="Q210" s="145">
        <v>2.65E-3</v>
      </c>
      <c r="R210" s="145">
        <f>Q210*H210</f>
        <v>3.5775000000000001E-2</v>
      </c>
      <c r="S210" s="145">
        <v>0</v>
      </c>
      <c r="T210" s="146">
        <f>S210*H210</f>
        <v>0</v>
      </c>
      <c r="AR210" s="147" t="s">
        <v>209</v>
      </c>
      <c r="AT210" s="147" t="s">
        <v>205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2964</v>
      </c>
    </row>
    <row r="211" spans="2:65" s="1" customFormat="1" x14ac:dyDescent="0.2">
      <c r="B211" s="32"/>
      <c r="D211" s="149" t="s">
        <v>174</v>
      </c>
      <c r="F211" s="150" t="s">
        <v>2949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2" customFormat="1" x14ac:dyDescent="0.2">
      <c r="B212" s="153"/>
      <c r="D212" s="149" t="s">
        <v>176</v>
      </c>
      <c r="E212" s="154" t="s">
        <v>1</v>
      </c>
      <c r="F212" s="155" t="s">
        <v>2965</v>
      </c>
      <c r="H212" s="156">
        <v>13.5</v>
      </c>
      <c r="I212" s="157"/>
      <c r="L212" s="153"/>
      <c r="M212" s="158"/>
      <c r="T212" s="159"/>
      <c r="AT212" s="154" t="s">
        <v>176</v>
      </c>
      <c r="AU212" s="154" t="s">
        <v>83</v>
      </c>
      <c r="AV212" s="12" t="s">
        <v>83</v>
      </c>
      <c r="AW212" s="12" t="s">
        <v>30</v>
      </c>
      <c r="AX212" s="12" t="s">
        <v>81</v>
      </c>
      <c r="AY212" s="154" t="s">
        <v>165</v>
      </c>
    </row>
    <row r="213" spans="2:65" s="1" customFormat="1" ht="21.75" customHeight="1" x14ac:dyDescent="0.2">
      <c r="B213" s="32"/>
      <c r="C213" s="167" t="s">
        <v>377</v>
      </c>
      <c r="D213" s="167" t="s">
        <v>205</v>
      </c>
      <c r="E213" s="168" t="s">
        <v>2888</v>
      </c>
      <c r="F213" s="169" t="s">
        <v>2889</v>
      </c>
      <c r="G213" s="170" t="s">
        <v>317</v>
      </c>
      <c r="H213" s="171">
        <v>6</v>
      </c>
      <c r="I213" s="172"/>
      <c r="J213" s="173">
        <f>ROUND(I213*H213,2)</f>
        <v>0</v>
      </c>
      <c r="K213" s="169" t="s">
        <v>171</v>
      </c>
      <c r="L213" s="174"/>
      <c r="M213" s="175" t="s">
        <v>1</v>
      </c>
      <c r="N213" s="176" t="s">
        <v>38</v>
      </c>
      <c r="P213" s="145">
        <f>O213*H213</f>
        <v>0</v>
      </c>
      <c r="Q213" s="145">
        <v>1.4999999999999999E-4</v>
      </c>
      <c r="R213" s="145">
        <f>Q213*H213</f>
        <v>8.9999999999999998E-4</v>
      </c>
      <c r="S213" s="145">
        <v>0</v>
      </c>
      <c r="T213" s="146">
        <f>S213*H213</f>
        <v>0</v>
      </c>
      <c r="AR213" s="147" t="s">
        <v>209</v>
      </c>
      <c r="AT213" s="147" t="s">
        <v>205</v>
      </c>
      <c r="AU213" s="147" t="s">
        <v>83</v>
      </c>
      <c r="AY213" s="17" t="s">
        <v>165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81</v>
      </c>
      <c r="BK213" s="148">
        <f>ROUND(I213*H213,2)</f>
        <v>0</v>
      </c>
      <c r="BL213" s="17" t="s">
        <v>172</v>
      </c>
      <c r="BM213" s="147" t="s">
        <v>2966</v>
      </c>
    </row>
    <row r="214" spans="2:65" s="1" customFormat="1" x14ac:dyDescent="0.2">
      <c r="B214" s="32"/>
      <c r="D214" s="149" t="s">
        <v>174</v>
      </c>
      <c r="F214" s="150" t="s">
        <v>2889</v>
      </c>
      <c r="I214" s="151"/>
      <c r="L214" s="32"/>
      <c r="M214" s="152"/>
      <c r="T214" s="56"/>
      <c r="AT214" s="17" t="s">
        <v>174</v>
      </c>
      <c r="AU214" s="17" t="s">
        <v>83</v>
      </c>
    </row>
    <row r="215" spans="2:65" s="12" customFormat="1" x14ac:dyDescent="0.2">
      <c r="B215" s="153"/>
      <c r="D215" s="149" t="s">
        <v>176</v>
      </c>
      <c r="E215" s="154" t="s">
        <v>1</v>
      </c>
      <c r="F215" s="155" t="s">
        <v>2967</v>
      </c>
      <c r="H215" s="156">
        <v>6</v>
      </c>
      <c r="I215" s="157"/>
      <c r="L215" s="153"/>
      <c r="M215" s="158"/>
      <c r="T215" s="159"/>
      <c r="AT215" s="154" t="s">
        <v>176</v>
      </c>
      <c r="AU215" s="154" t="s">
        <v>83</v>
      </c>
      <c r="AV215" s="12" t="s">
        <v>83</v>
      </c>
      <c r="AW215" s="12" t="s">
        <v>30</v>
      </c>
      <c r="AX215" s="12" t="s">
        <v>81</v>
      </c>
      <c r="AY215" s="154" t="s">
        <v>165</v>
      </c>
    </row>
    <row r="216" spans="2:65" s="1" customFormat="1" ht="16.5" customHeight="1" x14ac:dyDescent="0.2">
      <c r="B216" s="32"/>
      <c r="C216" s="167" t="s">
        <v>382</v>
      </c>
      <c r="D216" s="167" t="s">
        <v>205</v>
      </c>
      <c r="E216" s="168" t="s">
        <v>2892</v>
      </c>
      <c r="F216" s="169" t="s">
        <v>2893</v>
      </c>
      <c r="G216" s="170" t="s">
        <v>317</v>
      </c>
      <c r="H216" s="171">
        <v>3</v>
      </c>
      <c r="I216" s="172"/>
      <c r="J216" s="173">
        <f>ROUND(I216*H216,2)</f>
        <v>0</v>
      </c>
      <c r="K216" s="169" t="s">
        <v>171</v>
      </c>
      <c r="L216" s="174"/>
      <c r="M216" s="175" t="s">
        <v>1</v>
      </c>
      <c r="N216" s="176" t="s">
        <v>38</v>
      </c>
      <c r="P216" s="145">
        <f>O216*H216</f>
        <v>0</v>
      </c>
      <c r="Q216" s="145">
        <v>3.5000000000000001E-3</v>
      </c>
      <c r="R216" s="145">
        <f>Q216*H216</f>
        <v>1.0500000000000001E-2</v>
      </c>
      <c r="S216" s="145">
        <v>0</v>
      </c>
      <c r="T216" s="146">
        <f>S216*H216</f>
        <v>0</v>
      </c>
      <c r="AR216" s="147" t="s">
        <v>209</v>
      </c>
      <c r="AT216" s="147" t="s">
        <v>205</v>
      </c>
      <c r="AU216" s="147" t="s">
        <v>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2968</v>
      </c>
    </row>
    <row r="217" spans="2:65" s="1" customFormat="1" x14ac:dyDescent="0.2">
      <c r="B217" s="32"/>
      <c r="D217" s="149" t="s">
        <v>174</v>
      </c>
      <c r="F217" s="150" t="s">
        <v>2893</v>
      </c>
      <c r="I217" s="151"/>
      <c r="L217" s="32"/>
      <c r="M217" s="152"/>
      <c r="T217" s="56"/>
      <c r="AT217" s="17" t="s">
        <v>174</v>
      </c>
      <c r="AU217" s="17" t="s">
        <v>83</v>
      </c>
    </row>
    <row r="218" spans="2:65" s="12" customFormat="1" x14ac:dyDescent="0.2">
      <c r="B218" s="153"/>
      <c r="D218" s="149" t="s">
        <v>176</v>
      </c>
      <c r="E218" s="154" t="s">
        <v>1</v>
      </c>
      <c r="F218" s="155" t="s">
        <v>183</v>
      </c>
      <c r="H218" s="156">
        <v>3</v>
      </c>
      <c r="I218" s="157"/>
      <c r="L218" s="153"/>
      <c r="M218" s="158"/>
      <c r="T218" s="159"/>
      <c r="AT218" s="154" t="s">
        <v>176</v>
      </c>
      <c r="AU218" s="154" t="s">
        <v>83</v>
      </c>
      <c r="AV218" s="12" t="s">
        <v>83</v>
      </c>
      <c r="AW218" s="12" t="s">
        <v>30</v>
      </c>
      <c r="AX218" s="12" t="s">
        <v>81</v>
      </c>
      <c r="AY218" s="154" t="s">
        <v>165</v>
      </c>
    </row>
    <row r="219" spans="2:65" s="1" customFormat="1" ht="21.75" customHeight="1" x14ac:dyDescent="0.2">
      <c r="B219" s="32"/>
      <c r="C219" s="136" t="s">
        <v>388</v>
      </c>
      <c r="D219" s="136" t="s">
        <v>167</v>
      </c>
      <c r="E219" s="137" t="s">
        <v>2969</v>
      </c>
      <c r="F219" s="138" t="s">
        <v>2970</v>
      </c>
      <c r="G219" s="139" t="s">
        <v>317</v>
      </c>
      <c r="H219" s="140">
        <v>21</v>
      </c>
      <c r="I219" s="141"/>
      <c r="J219" s="142">
        <f>ROUND(I219*H219,2)</f>
        <v>0</v>
      </c>
      <c r="K219" s="138" t="s">
        <v>171</v>
      </c>
      <c r="L219" s="32"/>
      <c r="M219" s="143" t="s">
        <v>1</v>
      </c>
      <c r="N219" s="144" t="s">
        <v>38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172</v>
      </c>
      <c r="AT219" s="147" t="s">
        <v>167</v>
      </c>
      <c r="AU219" s="147" t="s">
        <v>83</v>
      </c>
      <c r="AY219" s="17" t="s">
        <v>165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81</v>
      </c>
      <c r="BK219" s="148">
        <f>ROUND(I219*H219,2)</f>
        <v>0</v>
      </c>
      <c r="BL219" s="17" t="s">
        <v>172</v>
      </c>
      <c r="BM219" s="147" t="s">
        <v>2971</v>
      </c>
    </row>
    <row r="220" spans="2:65" s="1" customFormat="1" ht="39" x14ac:dyDescent="0.2">
      <c r="B220" s="32"/>
      <c r="D220" s="149" t="s">
        <v>174</v>
      </c>
      <c r="F220" s="150" t="s">
        <v>2972</v>
      </c>
      <c r="I220" s="151"/>
      <c r="L220" s="32"/>
      <c r="M220" s="152"/>
      <c r="T220" s="56"/>
      <c r="AT220" s="17" t="s">
        <v>174</v>
      </c>
      <c r="AU220" s="17" t="s">
        <v>83</v>
      </c>
    </row>
    <row r="221" spans="2:65" s="12" customFormat="1" x14ac:dyDescent="0.2">
      <c r="B221" s="153"/>
      <c r="D221" s="149" t="s">
        <v>176</v>
      </c>
      <c r="E221" s="154" t="s">
        <v>1</v>
      </c>
      <c r="F221" s="155" t="s">
        <v>7</v>
      </c>
      <c r="H221" s="156">
        <v>21</v>
      </c>
      <c r="I221" s="157"/>
      <c r="L221" s="153"/>
      <c r="M221" s="158"/>
      <c r="T221" s="159"/>
      <c r="AT221" s="154" t="s">
        <v>176</v>
      </c>
      <c r="AU221" s="154" t="s">
        <v>83</v>
      </c>
      <c r="AV221" s="12" t="s">
        <v>83</v>
      </c>
      <c r="AW221" s="12" t="s">
        <v>30</v>
      </c>
      <c r="AX221" s="12" t="s">
        <v>81</v>
      </c>
      <c r="AY221" s="154" t="s">
        <v>165</v>
      </c>
    </row>
    <row r="222" spans="2:65" s="1" customFormat="1" ht="21.75" customHeight="1" x14ac:dyDescent="0.2">
      <c r="B222" s="32"/>
      <c r="C222" s="167" t="s">
        <v>394</v>
      </c>
      <c r="D222" s="167" t="s">
        <v>205</v>
      </c>
      <c r="E222" s="168" t="s">
        <v>2941</v>
      </c>
      <c r="F222" s="169" t="s">
        <v>2942</v>
      </c>
      <c r="G222" s="170" t="s">
        <v>170</v>
      </c>
      <c r="H222" s="171">
        <v>1.89</v>
      </c>
      <c r="I222" s="172"/>
      <c r="J222" s="173">
        <f>ROUND(I222*H222,2)</f>
        <v>0</v>
      </c>
      <c r="K222" s="169" t="s">
        <v>171</v>
      </c>
      <c r="L222" s="174"/>
      <c r="M222" s="175" t="s">
        <v>1</v>
      </c>
      <c r="N222" s="176" t="s">
        <v>38</v>
      </c>
      <c r="P222" s="145">
        <f>O222*H222</f>
        <v>0</v>
      </c>
      <c r="Q222" s="145">
        <v>2.4289999999999998</v>
      </c>
      <c r="R222" s="145">
        <f>Q222*H222</f>
        <v>4.5908099999999994</v>
      </c>
      <c r="S222" s="145">
        <v>0</v>
      </c>
      <c r="T222" s="146">
        <f>S222*H222</f>
        <v>0</v>
      </c>
      <c r="AR222" s="147" t="s">
        <v>209</v>
      </c>
      <c r="AT222" s="147" t="s">
        <v>205</v>
      </c>
      <c r="AU222" s="147" t="s">
        <v>83</v>
      </c>
      <c r="AY222" s="17" t="s">
        <v>165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81</v>
      </c>
      <c r="BK222" s="148">
        <f>ROUND(I222*H222,2)</f>
        <v>0</v>
      </c>
      <c r="BL222" s="17" t="s">
        <v>172</v>
      </c>
      <c r="BM222" s="147" t="s">
        <v>2973</v>
      </c>
    </row>
    <row r="223" spans="2:65" s="1" customFormat="1" x14ac:dyDescent="0.2">
      <c r="B223" s="32"/>
      <c r="D223" s="149" t="s">
        <v>174</v>
      </c>
      <c r="F223" s="150" t="s">
        <v>2942</v>
      </c>
      <c r="I223" s="151"/>
      <c r="L223" s="32"/>
      <c r="M223" s="152"/>
      <c r="T223" s="56"/>
      <c r="AT223" s="17" t="s">
        <v>174</v>
      </c>
      <c r="AU223" s="17" t="s">
        <v>83</v>
      </c>
    </row>
    <row r="224" spans="2:65" s="12" customFormat="1" x14ac:dyDescent="0.2">
      <c r="B224" s="153"/>
      <c r="D224" s="149" t="s">
        <v>176</v>
      </c>
      <c r="E224" s="154" t="s">
        <v>1</v>
      </c>
      <c r="F224" s="155" t="s">
        <v>2974</v>
      </c>
      <c r="H224" s="156">
        <v>1.89</v>
      </c>
      <c r="I224" s="157"/>
      <c r="L224" s="153"/>
      <c r="M224" s="158"/>
      <c r="T224" s="159"/>
      <c r="AT224" s="154" t="s">
        <v>176</v>
      </c>
      <c r="AU224" s="154" t="s">
        <v>83</v>
      </c>
      <c r="AV224" s="12" t="s">
        <v>83</v>
      </c>
      <c r="AW224" s="12" t="s">
        <v>30</v>
      </c>
      <c r="AX224" s="12" t="s">
        <v>81</v>
      </c>
      <c r="AY224" s="154" t="s">
        <v>165</v>
      </c>
    </row>
    <row r="225" spans="2:65" s="1" customFormat="1" ht="16.5" customHeight="1" x14ac:dyDescent="0.2">
      <c r="B225" s="32"/>
      <c r="C225" s="167" t="s">
        <v>403</v>
      </c>
      <c r="D225" s="167" t="s">
        <v>205</v>
      </c>
      <c r="E225" s="168" t="s">
        <v>2945</v>
      </c>
      <c r="F225" s="169" t="s">
        <v>2946</v>
      </c>
      <c r="G225" s="170" t="s">
        <v>317</v>
      </c>
      <c r="H225" s="171">
        <v>21</v>
      </c>
      <c r="I225" s="172"/>
      <c r="J225" s="173">
        <f>ROUND(I225*H225,2)</f>
        <v>0</v>
      </c>
      <c r="K225" s="169" t="s">
        <v>171</v>
      </c>
      <c r="L225" s="174"/>
      <c r="M225" s="175" t="s">
        <v>1</v>
      </c>
      <c r="N225" s="176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209</v>
      </c>
      <c r="AT225" s="147" t="s">
        <v>205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2975</v>
      </c>
    </row>
    <row r="226" spans="2:65" s="1" customFormat="1" x14ac:dyDescent="0.2">
      <c r="B226" s="32"/>
      <c r="D226" s="149" t="s">
        <v>174</v>
      </c>
      <c r="F226" s="150" t="s">
        <v>2946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2" customFormat="1" x14ac:dyDescent="0.2">
      <c r="B227" s="153"/>
      <c r="D227" s="149" t="s">
        <v>176</v>
      </c>
      <c r="E227" s="154" t="s">
        <v>1</v>
      </c>
      <c r="F227" s="155" t="s">
        <v>7</v>
      </c>
      <c r="H227" s="156">
        <v>21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81</v>
      </c>
      <c r="AY227" s="154" t="s">
        <v>165</v>
      </c>
    </row>
    <row r="228" spans="2:65" s="1" customFormat="1" ht="16.5" customHeight="1" x14ac:dyDescent="0.2">
      <c r="B228" s="32"/>
      <c r="C228" s="167" t="s">
        <v>407</v>
      </c>
      <c r="D228" s="167" t="s">
        <v>205</v>
      </c>
      <c r="E228" s="168" t="s">
        <v>2948</v>
      </c>
      <c r="F228" s="169" t="s">
        <v>2949</v>
      </c>
      <c r="G228" s="170" t="s">
        <v>303</v>
      </c>
      <c r="H228" s="171">
        <v>94.5</v>
      </c>
      <c r="I228" s="172"/>
      <c r="J228" s="173">
        <f>ROUND(I228*H228,2)</f>
        <v>0</v>
      </c>
      <c r="K228" s="169" t="s">
        <v>171</v>
      </c>
      <c r="L228" s="174"/>
      <c r="M228" s="175" t="s">
        <v>1</v>
      </c>
      <c r="N228" s="176" t="s">
        <v>38</v>
      </c>
      <c r="P228" s="145">
        <f>O228*H228</f>
        <v>0</v>
      </c>
      <c r="Q228" s="145">
        <v>2.65E-3</v>
      </c>
      <c r="R228" s="145">
        <f>Q228*H228</f>
        <v>0.25042500000000001</v>
      </c>
      <c r="S228" s="145">
        <v>0</v>
      </c>
      <c r="T228" s="146">
        <f>S228*H228</f>
        <v>0</v>
      </c>
      <c r="AR228" s="147" t="s">
        <v>209</v>
      </c>
      <c r="AT228" s="147" t="s">
        <v>205</v>
      </c>
      <c r="AU228" s="147" t="s">
        <v>83</v>
      </c>
      <c r="AY228" s="17" t="s">
        <v>165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172</v>
      </c>
      <c r="BM228" s="147" t="s">
        <v>2976</v>
      </c>
    </row>
    <row r="229" spans="2:65" s="1" customFormat="1" x14ac:dyDescent="0.2">
      <c r="B229" s="32"/>
      <c r="D229" s="149" t="s">
        <v>174</v>
      </c>
      <c r="F229" s="150" t="s">
        <v>2949</v>
      </c>
      <c r="I229" s="151"/>
      <c r="L229" s="32"/>
      <c r="M229" s="152"/>
      <c r="T229" s="56"/>
      <c r="AT229" s="17" t="s">
        <v>174</v>
      </c>
      <c r="AU229" s="17" t="s">
        <v>83</v>
      </c>
    </row>
    <row r="230" spans="2:65" s="12" customFormat="1" x14ac:dyDescent="0.2">
      <c r="B230" s="153"/>
      <c r="D230" s="149" t="s">
        <v>176</v>
      </c>
      <c r="E230" s="154" t="s">
        <v>1</v>
      </c>
      <c r="F230" s="155" t="s">
        <v>2977</v>
      </c>
      <c r="H230" s="156">
        <v>94.5</v>
      </c>
      <c r="I230" s="157"/>
      <c r="L230" s="153"/>
      <c r="M230" s="158"/>
      <c r="T230" s="159"/>
      <c r="AT230" s="154" t="s">
        <v>176</v>
      </c>
      <c r="AU230" s="154" t="s">
        <v>83</v>
      </c>
      <c r="AV230" s="12" t="s">
        <v>83</v>
      </c>
      <c r="AW230" s="12" t="s">
        <v>30</v>
      </c>
      <c r="AX230" s="12" t="s">
        <v>81</v>
      </c>
      <c r="AY230" s="154" t="s">
        <v>165</v>
      </c>
    </row>
    <row r="231" spans="2:65" s="1" customFormat="1" ht="21.75" customHeight="1" x14ac:dyDescent="0.2">
      <c r="B231" s="32"/>
      <c r="C231" s="167" t="s">
        <v>410</v>
      </c>
      <c r="D231" s="167" t="s">
        <v>205</v>
      </c>
      <c r="E231" s="168" t="s">
        <v>2888</v>
      </c>
      <c r="F231" s="169" t="s">
        <v>2889</v>
      </c>
      <c r="G231" s="170" t="s">
        <v>317</v>
      </c>
      <c r="H231" s="171">
        <v>42</v>
      </c>
      <c r="I231" s="172"/>
      <c r="J231" s="173">
        <f>ROUND(I231*H231,2)</f>
        <v>0</v>
      </c>
      <c r="K231" s="169" t="s">
        <v>171</v>
      </c>
      <c r="L231" s="174"/>
      <c r="M231" s="175" t="s">
        <v>1</v>
      </c>
      <c r="N231" s="176" t="s">
        <v>38</v>
      </c>
      <c r="P231" s="145">
        <f>O231*H231</f>
        <v>0</v>
      </c>
      <c r="Q231" s="145">
        <v>1.4999999999999999E-4</v>
      </c>
      <c r="R231" s="145">
        <f>Q231*H231</f>
        <v>6.2999999999999992E-3</v>
      </c>
      <c r="S231" s="145">
        <v>0</v>
      </c>
      <c r="T231" s="146">
        <f>S231*H231</f>
        <v>0</v>
      </c>
      <c r="AR231" s="147" t="s">
        <v>209</v>
      </c>
      <c r="AT231" s="147" t="s">
        <v>205</v>
      </c>
      <c r="AU231" s="147" t="s">
        <v>83</v>
      </c>
      <c r="AY231" s="17" t="s">
        <v>165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172</v>
      </c>
      <c r="BM231" s="147" t="s">
        <v>2978</v>
      </c>
    </row>
    <row r="232" spans="2:65" s="1" customFormat="1" x14ac:dyDescent="0.2">
      <c r="B232" s="32"/>
      <c r="D232" s="149" t="s">
        <v>174</v>
      </c>
      <c r="F232" s="150" t="s">
        <v>2889</v>
      </c>
      <c r="I232" s="151"/>
      <c r="L232" s="32"/>
      <c r="M232" s="152"/>
      <c r="T232" s="56"/>
      <c r="AT232" s="17" t="s">
        <v>174</v>
      </c>
      <c r="AU232" s="17" t="s">
        <v>83</v>
      </c>
    </row>
    <row r="233" spans="2:65" s="12" customFormat="1" x14ac:dyDescent="0.2">
      <c r="B233" s="153"/>
      <c r="D233" s="149" t="s">
        <v>176</v>
      </c>
      <c r="E233" s="154" t="s">
        <v>1</v>
      </c>
      <c r="F233" s="155" t="s">
        <v>2979</v>
      </c>
      <c r="H233" s="156">
        <v>42</v>
      </c>
      <c r="I233" s="157"/>
      <c r="L233" s="153"/>
      <c r="M233" s="158"/>
      <c r="T233" s="159"/>
      <c r="AT233" s="154" t="s">
        <v>176</v>
      </c>
      <c r="AU233" s="154" t="s">
        <v>83</v>
      </c>
      <c r="AV233" s="12" t="s">
        <v>83</v>
      </c>
      <c r="AW233" s="12" t="s">
        <v>30</v>
      </c>
      <c r="AX233" s="12" t="s">
        <v>81</v>
      </c>
      <c r="AY233" s="154" t="s">
        <v>165</v>
      </c>
    </row>
    <row r="234" spans="2:65" s="1" customFormat="1" ht="16.5" customHeight="1" x14ac:dyDescent="0.2">
      <c r="B234" s="32"/>
      <c r="C234" s="167" t="s">
        <v>413</v>
      </c>
      <c r="D234" s="167" t="s">
        <v>205</v>
      </c>
      <c r="E234" s="168" t="s">
        <v>2901</v>
      </c>
      <c r="F234" s="169" t="s">
        <v>2902</v>
      </c>
      <c r="G234" s="170" t="s">
        <v>317</v>
      </c>
      <c r="H234" s="171">
        <v>21</v>
      </c>
      <c r="I234" s="172"/>
      <c r="J234" s="173">
        <f>ROUND(I234*H234,2)</f>
        <v>0</v>
      </c>
      <c r="K234" s="169" t="s">
        <v>171</v>
      </c>
      <c r="L234" s="174"/>
      <c r="M234" s="175" t="s">
        <v>1</v>
      </c>
      <c r="N234" s="176" t="s">
        <v>38</v>
      </c>
      <c r="P234" s="145">
        <f>O234*H234</f>
        <v>0</v>
      </c>
      <c r="Q234" s="145">
        <v>2.2499999999999998E-3</v>
      </c>
      <c r="R234" s="145">
        <f>Q234*H234</f>
        <v>4.7249999999999993E-2</v>
      </c>
      <c r="S234" s="145">
        <v>0</v>
      </c>
      <c r="T234" s="146">
        <f>S234*H234</f>
        <v>0</v>
      </c>
      <c r="AR234" s="147" t="s">
        <v>209</v>
      </c>
      <c r="AT234" s="147" t="s">
        <v>205</v>
      </c>
      <c r="AU234" s="147" t="s">
        <v>83</v>
      </c>
      <c r="AY234" s="17" t="s">
        <v>165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172</v>
      </c>
      <c r="BM234" s="147" t="s">
        <v>2980</v>
      </c>
    </row>
    <row r="235" spans="2:65" s="1" customFormat="1" x14ac:dyDescent="0.2">
      <c r="B235" s="32"/>
      <c r="D235" s="149" t="s">
        <v>174</v>
      </c>
      <c r="F235" s="150" t="s">
        <v>2902</v>
      </c>
      <c r="I235" s="151"/>
      <c r="L235" s="32"/>
      <c r="M235" s="152"/>
      <c r="T235" s="56"/>
      <c r="AT235" s="17" t="s">
        <v>174</v>
      </c>
      <c r="AU235" s="17" t="s">
        <v>83</v>
      </c>
    </row>
    <row r="236" spans="2:65" s="12" customFormat="1" x14ac:dyDescent="0.2">
      <c r="B236" s="153"/>
      <c r="D236" s="149" t="s">
        <v>176</v>
      </c>
      <c r="E236" s="154" t="s">
        <v>1</v>
      </c>
      <c r="F236" s="155" t="s">
        <v>7</v>
      </c>
      <c r="H236" s="156">
        <v>21</v>
      </c>
      <c r="I236" s="157"/>
      <c r="L236" s="153"/>
      <c r="M236" s="158"/>
      <c r="T236" s="159"/>
      <c r="AT236" s="154" t="s">
        <v>176</v>
      </c>
      <c r="AU236" s="154" t="s">
        <v>83</v>
      </c>
      <c r="AV236" s="12" t="s">
        <v>83</v>
      </c>
      <c r="AW236" s="12" t="s">
        <v>30</v>
      </c>
      <c r="AX236" s="12" t="s">
        <v>81</v>
      </c>
      <c r="AY236" s="154" t="s">
        <v>165</v>
      </c>
    </row>
    <row r="237" spans="2:65" s="1" customFormat="1" ht="21.75" customHeight="1" x14ac:dyDescent="0.2">
      <c r="B237" s="32"/>
      <c r="C237" s="136" t="s">
        <v>419</v>
      </c>
      <c r="D237" s="136" t="s">
        <v>167</v>
      </c>
      <c r="E237" s="137" t="s">
        <v>2981</v>
      </c>
      <c r="F237" s="138" t="s">
        <v>2982</v>
      </c>
      <c r="G237" s="139" t="s">
        <v>317</v>
      </c>
      <c r="H237" s="140">
        <v>41</v>
      </c>
      <c r="I237" s="141"/>
      <c r="J237" s="142">
        <f>ROUND(I237*H237,2)</f>
        <v>0</v>
      </c>
      <c r="K237" s="138" t="s">
        <v>171</v>
      </c>
      <c r="L237" s="32"/>
      <c r="M237" s="143" t="s">
        <v>1</v>
      </c>
      <c r="N237" s="144" t="s">
        <v>38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172</v>
      </c>
      <c r="AT237" s="147" t="s">
        <v>167</v>
      </c>
      <c r="AU237" s="147" t="s">
        <v>83</v>
      </c>
      <c r="AY237" s="17" t="s">
        <v>165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81</v>
      </c>
      <c r="BK237" s="148">
        <f>ROUND(I237*H237,2)</f>
        <v>0</v>
      </c>
      <c r="BL237" s="17" t="s">
        <v>172</v>
      </c>
      <c r="BM237" s="147" t="s">
        <v>2983</v>
      </c>
    </row>
    <row r="238" spans="2:65" s="1" customFormat="1" ht="39" x14ac:dyDescent="0.2">
      <c r="B238" s="32"/>
      <c r="D238" s="149" t="s">
        <v>174</v>
      </c>
      <c r="F238" s="150" t="s">
        <v>2984</v>
      </c>
      <c r="I238" s="151"/>
      <c r="L238" s="32"/>
      <c r="M238" s="152"/>
      <c r="T238" s="56"/>
      <c r="AT238" s="17" t="s">
        <v>174</v>
      </c>
      <c r="AU238" s="17" t="s">
        <v>83</v>
      </c>
    </row>
    <row r="239" spans="2:65" s="12" customFormat="1" x14ac:dyDescent="0.2">
      <c r="B239" s="153"/>
      <c r="D239" s="149" t="s">
        <v>176</v>
      </c>
      <c r="E239" s="154" t="s">
        <v>1</v>
      </c>
      <c r="F239" s="155" t="s">
        <v>430</v>
      </c>
      <c r="H239" s="156">
        <v>41</v>
      </c>
      <c r="I239" s="157"/>
      <c r="L239" s="153"/>
      <c r="M239" s="158"/>
      <c r="T239" s="159"/>
      <c r="AT239" s="154" t="s">
        <v>176</v>
      </c>
      <c r="AU239" s="154" t="s">
        <v>83</v>
      </c>
      <c r="AV239" s="12" t="s">
        <v>83</v>
      </c>
      <c r="AW239" s="12" t="s">
        <v>30</v>
      </c>
      <c r="AX239" s="12" t="s">
        <v>81</v>
      </c>
      <c r="AY239" s="154" t="s">
        <v>165</v>
      </c>
    </row>
    <row r="240" spans="2:65" s="1" customFormat="1" ht="21.75" customHeight="1" x14ac:dyDescent="0.2">
      <c r="B240" s="32"/>
      <c r="C240" s="167" t="s">
        <v>424</v>
      </c>
      <c r="D240" s="167" t="s">
        <v>205</v>
      </c>
      <c r="E240" s="168" t="s">
        <v>2941</v>
      </c>
      <c r="F240" s="169" t="s">
        <v>2942</v>
      </c>
      <c r="G240" s="170" t="s">
        <v>170</v>
      </c>
      <c r="H240" s="171">
        <v>3.69</v>
      </c>
      <c r="I240" s="172"/>
      <c r="J240" s="173">
        <f>ROUND(I240*H240,2)</f>
        <v>0</v>
      </c>
      <c r="K240" s="169" t="s">
        <v>171</v>
      </c>
      <c r="L240" s="174"/>
      <c r="M240" s="175" t="s">
        <v>1</v>
      </c>
      <c r="N240" s="176" t="s">
        <v>38</v>
      </c>
      <c r="P240" s="145">
        <f>O240*H240</f>
        <v>0</v>
      </c>
      <c r="Q240" s="145">
        <v>2.4289999999999998</v>
      </c>
      <c r="R240" s="145">
        <f>Q240*H240</f>
        <v>8.9630099999999988</v>
      </c>
      <c r="S240" s="145">
        <v>0</v>
      </c>
      <c r="T240" s="146">
        <f>S240*H240</f>
        <v>0</v>
      </c>
      <c r="AR240" s="147" t="s">
        <v>209</v>
      </c>
      <c r="AT240" s="147" t="s">
        <v>205</v>
      </c>
      <c r="AU240" s="147" t="s">
        <v>83</v>
      </c>
      <c r="AY240" s="17" t="s">
        <v>165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81</v>
      </c>
      <c r="BK240" s="148">
        <f>ROUND(I240*H240,2)</f>
        <v>0</v>
      </c>
      <c r="BL240" s="17" t="s">
        <v>172</v>
      </c>
      <c r="BM240" s="147" t="s">
        <v>2985</v>
      </c>
    </row>
    <row r="241" spans="2:65" s="1" customFormat="1" x14ac:dyDescent="0.2">
      <c r="B241" s="32"/>
      <c r="D241" s="149" t="s">
        <v>174</v>
      </c>
      <c r="F241" s="150" t="s">
        <v>2942</v>
      </c>
      <c r="I241" s="151"/>
      <c r="L241" s="32"/>
      <c r="M241" s="152"/>
      <c r="T241" s="56"/>
      <c r="AT241" s="17" t="s">
        <v>174</v>
      </c>
      <c r="AU241" s="17" t="s">
        <v>83</v>
      </c>
    </row>
    <row r="242" spans="2:65" s="12" customFormat="1" x14ac:dyDescent="0.2">
      <c r="B242" s="153"/>
      <c r="D242" s="149" t="s">
        <v>176</v>
      </c>
      <c r="E242" s="154" t="s">
        <v>1</v>
      </c>
      <c r="F242" s="155" t="s">
        <v>2986</v>
      </c>
      <c r="H242" s="156">
        <v>3.69</v>
      </c>
      <c r="I242" s="157"/>
      <c r="L242" s="153"/>
      <c r="M242" s="158"/>
      <c r="T242" s="159"/>
      <c r="AT242" s="154" t="s">
        <v>176</v>
      </c>
      <c r="AU242" s="154" t="s">
        <v>83</v>
      </c>
      <c r="AV242" s="12" t="s">
        <v>83</v>
      </c>
      <c r="AW242" s="12" t="s">
        <v>30</v>
      </c>
      <c r="AX242" s="12" t="s">
        <v>81</v>
      </c>
      <c r="AY242" s="154" t="s">
        <v>165</v>
      </c>
    </row>
    <row r="243" spans="2:65" s="1" customFormat="1" ht="16.5" customHeight="1" x14ac:dyDescent="0.2">
      <c r="B243" s="32"/>
      <c r="C243" s="167" t="s">
        <v>430</v>
      </c>
      <c r="D243" s="167" t="s">
        <v>205</v>
      </c>
      <c r="E243" s="168" t="s">
        <v>2945</v>
      </c>
      <c r="F243" s="169" t="s">
        <v>2946</v>
      </c>
      <c r="G243" s="170" t="s">
        <v>317</v>
      </c>
      <c r="H243" s="171">
        <v>41</v>
      </c>
      <c r="I243" s="172"/>
      <c r="J243" s="173">
        <f>ROUND(I243*H243,2)</f>
        <v>0</v>
      </c>
      <c r="K243" s="169" t="s">
        <v>171</v>
      </c>
      <c r="L243" s="174"/>
      <c r="M243" s="175" t="s">
        <v>1</v>
      </c>
      <c r="N243" s="176" t="s">
        <v>38</v>
      </c>
      <c r="P243" s="145">
        <f>O243*H243</f>
        <v>0</v>
      </c>
      <c r="Q243" s="145">
        <v>0</v>
      </c>
      <c r="R243" s="145">
        <f>Q243*H243</f>
        <v>0</v>
      </c>
      <c r="S243" s="145">
        <v>0</v>
      </c>
      <c r="T243" s="146">
        <f>S243*H243</f>
        <v>0</v>
      </c>
      <c r="AR243" s="147" t="s">
        <v>209</v>
      </c>
      <c r="AT243" s="147" t="s">
        <v>205</v>
      </c>
      <c r="AU243" s="147" t="s">
        <v>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2987</v>
      </c>
    </row>
    <row r="244" spans="2:65" s="1" customFormat="1" x14ac:dyDescent="0.2">
      <c r="B244" s="32"/>
      <c r="D244" s="149" t="s">
        <v>174</v>
      </c>
      <c r="F244" s="150" t="s">
        <v>2946</v>
      </c>
      <c r="I244" s="151"/>
      <c r="L244" s="32"/>
      <c r="M244" s="152"/>
      <c r="T244" s="56"/>
      <c r="AT244" s="17" t="s">
        <v>174</v>
      </c>
      <c r="AU244" s="17" t="s">
        <v>83</v>
      </c>
    </row>
    <row r="245" spans="2:65" s="12" customFormat="1" x14ac:dyDescent="0.2">
      <c r="B245" s="153"/>
      <c r="D245" s="149" t="s">
        <v>176</v>
      </c>
      <c r="E245" s="154" t="s">
        <v>1</v>
      </c>
      <c r="F245" s="155" t="s">
        <v>430</v>
      </c>
      <c r="H245" s="156">
        <v>41</v>
      </c>
      <c r="I245" s="157"/>
      <c r="L245" s="153"/>
      <c r="M245" s="158"/>
      <c r="T245" s="159"/>
      <c r="AT245" s="154" t="s">
        <v>176</v>
      </c>
      <c r="AU245" s="154" t="s">
        <v>83</v>
      </c>
      <c r="AV245" s="12" t="s">
        <v>83</v>
      </c>
      <c r="AW245" s="12" t="s">
        <v>30</v>
      </c>
      <c r="AX245" s="12" t="s">
        <v>81</v>
      </c>
      <c r="AY245" s="154" t="s">
        <v>165</v>
      </c>
    </row>
    <row r="246" spans="2:65" s="1" customFormat="1" ht="16.5" customHeight="1" x14ac:dyDescent="0.2">
      <c r="B246" s="32"/>
      <c r="C246" s="167" t="s">
        <v>436</v>
      </c>
      <c r="D246" s="167" t="s">
        <v>205</v>
      </c>
      <c r="E246" s="168" t="s">
        <v>2948</v>
      </c>
      <c r="F246" s="169" t="s">
        <v>2949</v>
      </c>
      <c r="G246" s="170" t="s">
        <v>303</v>
      </c>
      <c r="H246" s="171">
        <v>184.5</v>
      </c>
      <c r="I246" s="172"/>
      <c r="J246" s="173">
        <f>ROUND(I246*H246,2)</f>
        <v>0</v>
      </c>
      <c r="K246" s="169" t="s">
        <v>171</v>
      </c>
      <c r="L246" s="174"/>
      <c r="M246" s="175" t="s">
        <v>1</v>
      </c>
      <c r="N246" s="176" t="s">
        <v>38</v>
      </c>
      <c r="P246" s="145">
        <f>O246*H246</f>
        <v>0</v>
      </c>
      <c r="Q246" s="145">
        <v>2.65E-3</v>
      </c>
      <c r="R246" s="145">
        <f>Q246*H246</f>
        <v>0.488925</v>
      </c>
      <c r="S246" s="145">
        <v>0</v>
      </c>
      <c r="T246" s="146">
        <f>S246*H246</f>
        <v>0</v>
      </c>
      <c r="AR246" s="147" t="s">
        <v>209</v>
      </c>
      <c r="AT246" s="147" t="s">
        <v>205</v>
      </c>
      <c r="AU246" s="147" t="s">
        <v>83</v>
      </c>
      <c r="AY246" s="17" t="s">
        <v>165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172</v>
      </c>
      <c r="BM246" s="147" t="s">
        <v>2988</v>
      </c>
    </row>
    <row r="247" spans="2:65" s="1" customFormat="1" x14ac:dyDescent="0.2">
      <c r="B247" s="32"/>
      <c r="D247" s="149" t="s">
        <v>174</v>
      </c>
      <c r="F247" s="150" t="s">
        <v>2949</v>
      </c>
      <c r="I247" s="151"/>
      <c r="L247" s="32"/>
      <c r="M247" s="152"/>
      <c r="T247" s="56"/>
      <c r="AT247" s="17" t="s">
        <v>174</v>
      </c>
      <c r="AU247" s="17" t="s">
        <v>83</v>
      </c>
    </row>
    <row r="248" spans="2:65" s="12" customFormat="1" x14ac:dyDescent="0.2">
      <c r="B248" s="153"/>
      <c r="D248" s="149" t="s">
        <v>176</v>
      </c>
      <c r="E248" s="154" t="s">
        <v>1</v>
      </c>
      <c r="F248" s="155" t="s">
        <v>2989</v>
      </c>
      <c r="H248" s="156">
        <v>184.5</v>
      </c>
      <c r="I248" s="157"/>
      <c r="L248" s="153"/>
      <c r="M248" s="158"/>
      <c r="T248" s="159"/>
      <c r="AT248" s="154" t="s">
        <v>176</v>
      </c>
      <c r="AU248" s="154" t="s">
        <v>83</v>
      </c>
      <c r="AV248" s="12" t="s">
        <v>83</v>
      </c>
      <c r="AW248" s="12" t="s">
        <v>30</v>
      </c>
      <c r="AX248" s="12" t="s">
        <v>81</v>
      </c>
      <c r="AY248" s="154" t="s">
        <v>165</v>
      </c>
    </row>
    <row r="249" spans="2:65" s="1" customFormat="1" ht="21.75" customHeight="1" x14ac:dyDescent="0.2">
      <c r="B249" s="32"/>
      <c r="C249" s="167" t="s">
        <v>441</v>
      </c>
      <c r="D249" s="167" t="s">
        <v>205</v>
      </c>
      <c r="E249" s="168" t="s">
        <v>2888</v>
      </c>
      <c r="F249" s="169" t="s">
        <v>2889</v>
      </c>
      <c r="G249" s="170" t="s">
        <v>317</v>
      </c>
      <c r="H249" s="171">
        <v>41</v>
      </c>
      <c r="I249" s="172"/>
      <c r="J249" s="173">
        <f>ROUND(I249*H249,2)</f>
        <v>0</v>
      </c>
      <c r="K249" s="169" t="s">
        <v>171</v>
      </c>
      <c r="L249" s="174"/>
      <c r="M249" s="175" t="s">
        <v>1</v>
      </c>
      <c r="N249" s="176" t="s">
        <v>38</v>
      </c>
      <c r="P249" s="145">
        <f>O249*H249</f>
        <v>0</v>
      </c>
      <c r="Q249" s="145">
        <v>1.4999999999999999E-4</v>
      </c>
      <c r="R249" s="145">
        <f>Q249*H249</f>
        <v>6.1499999999999992E-3</v>
      </c>
      <c r="S249" s="145">
        <v>0</v>
      </c>
      <c r="T249" s="146">
        <f>S249*H249</f>
        <v>0</v>
      </c>
      <c r="AR249" s="147" t="s">
        <v>209</v>
      </c>
      <c r="AT249" s="147" t="s">
        <v>205</v>
      </c>
      <c r="AU249" s="147" t="s">
        <v>83</v>
      </c>
      <c r="AY249" s="17" t="s">
        <v>165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172</v>
      </c>
      <c r="BM249" s="147" t="s">
        <v>2990</v>
      </c>
    </row>
    <row r="250" spans="2:65" s="1" customFormat="1" x14ac:dyDescent="0.2">
      <c r="B250" s="32"/>
      <c r="D250" s="149" t="s">
        <v>174</v>
      </c>
      <c r="F250" s="150" t="s">
        <v>2889</v>
      </c>
      <c r="I250" s="151"/>
      <c r="L250" s="32"/>
      <c r="M250" s="152"/>
      <c r="T250" s="56"/>
      <c r="AT250" s="17" t="s">
        <v>174</v>
      </c>
      <c r="AU250" s="17" t="s">
        <v>83</v>
      </c>
    </row>
    <row r="251" spans="2:65" s="12" customFormat="1" x14ac:dyDescent="0.2">
      <c r="B251" s="153"/>
      <c r="D251" s="149" t="s">
        <v>176</v>
      </c>
      <c r="E251" s="154" t="s">
        <v>1</v>
      </c>
      <c r="F251" s="155" t="s">
        <v>430</v>
      </c>
      <c r="H251" s="156">
        <v>41</v>
      </c>
      <c r="I251" s="157"/>
      <c r="L251" s="153"/>
      <c r="M251" s="158"/>
      <c r="T251" s="159"/>
      <c r="AT251" s="154" t="s">
        <v>176</v>
      </c>
      <c r="AU251" s="154" t="s">
        <v>83</v>
      </c>
      <c r="AV251" s="12" t="s">
        <v>83</v>
      </c>
      <c r="AW251" s="12" t="s">
        <v>30</v>
      </c>
      <c r="AX251" s="12" t="s">
        <v>81</v>
      </c>
      <c r="AY251" s="154" t="s">
        <v>165</v>
      </c>
    </row>
    <row r="252" spans="2:65" s="1" customFormat="1" ht="16.5" customHeight="1" x14ac:dyDescent="0.2">
      <c r="B252" s="32"/>
      <c r="C252" s="167" t="s">
        <v>445</v>
      </c>
      <c r="D252" s="167" t="s">
        <v>205</v>
      </c>
      <c r="E252" s="168" t="s">
        <v>2909</v>
      </c>
      <c r="F252" s="169" t="s">
        <v>2910</v>
      </c>
      <c r="G252" s="170" t="s">
        <v>317</v>
      </c>
      <c r="H252" s="171">
        <v>41</v>
      </c>
      <c r="I252" s="172"/>
      <c r="J252" s="173">
        <f>ROUND(I252*H252,2)</f>
        <v>0</v>
      </c>
      <c r="K252" s="169" t="s">
        <v>171</v>
      </c>
      <c r="L252" s="174"/>
      <c r="M252" s="175" t="s">
        <v>1</v>
      </c>
      <c r="N252" s="176" t="s">
        <v>38</v>
      </c>
      <c r="P252" s="145">
        <f>O252*H252</f>
        <v>0</v>
      </c>
      <c r="Q252" s="145">
        <v>3.0000000000000001E-3</v>
      </c>
      <c r="R252" s="145">
        <f>Q252*H252</f>
        <v>0.123</v>
      </c>
      <c r="S252" s="145">
        <v>0</v>
      </c>
      <c r="T252" s="146">
        <f>S252*H252</f>
        <v>0</v>
      </c>
      <c r="AR252" s="147" t="s">
        <v>209</v>
      </c>
      <c r="AT252" s="147" t="s">
        <v>205</v>
      </c>
      <c r="AU252" s="147" t="s">
        <v>83</v>
      </c>
      <c r="AY252" s="17" t="s">
        <v>165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172</v>
      </c>
      <c r="BM252" s="147" t="s">
        <v>2991</v>
      </c>
    </row>
    <row r="253" spans="2:65" s="1" customFormat="1" x14ac:dyDescent="0.2">
      <c r="B253" s="32"/>
      <c r="D253" s="149" t="s">
        <v>174</v>
      </c>
      <c r="F253" s="150" t="s">
        <v>2910</v>
      </c>
      <c r="I253" s="151"/>
      <c r="L253" s="32"/>
      <c r="M253" s="152"/>
      <c r="T253" s="56"/>
      <c r="AT253" s="17" t="s">
        <v>174</v>
      </c>
      <c r="AU253" s="17" t="s">
        <v>83</v>
      </c>
    </row>
    <row r="254" spans="2:65" s="12" customFormat="1" x14ac:dyDescent="0.2">
      <c r="B254" s="153"/>
      <c r="D254" s="149" t="s">
        <v>176</v>
      </c>
      <c r="E254" s="154" t="s">
        <v>1</v>
      </c>
      <c r="F254" s="155" t="s">
        <v>430</v>
      </c>
      <c r="H254" s="156">
        <v>41</v>
      </c>
      <c r="I254" s="157"/>
      <c r="L254" s="153"/>
      <c r="M254" s="158"/>
      <c r="T254" s="159"/>
      <c r="AT254" s="154" t="s">
        <v>176</v>
      </c>
      <c r="AU254" s="154" t="s">
        <v>83</v>
      </c>
      <c r="AV254" s="12" t="s">
        <v>83</v>
      </c>
      <c r="AW254" s="12" t="s">
        <v>30</v>
      </c>
      <c r="AX254" s="12" t="s">
        <v>81</v>
      </c>
      <c r="AY254" s="154" t="s">
        <v>165</v>
      </c>
    </row>
    <row r="255" spans="2:65" s="1" customFormat="1" ht="24.2" customHeight="1" x14ac:dyDescent="0.2">
      <c r="B255" s="32"/>
      <c r="C255" s="136" t="s">
        <v>449</v>
      </c>
      <c r="D255" s="136" t="s">
        <v>167</v>
      </c>
      <c r="E255" s="137" t="s">
        <v>2992</v>
      </c>
      <c r="F255" s="138" t="s">
        <v>2993</v>
      </c>
      <c r="G255" s="139" t="s">
        <v>317</v>
      </c>
      <c r="H255" s="140">
        <v>4</v>
      </c>
      <c r="I255" s="141"/>
      <c r="J255" s="142">
        <f>ROUND(I255*H255,2)</f>
        <v>0</v>
      </c>
      <c r="K255" s="138" t="s">
        <v>171</v>
      </c>
      <c r="L255" s="32"/>
      <c r="M255" s="143" t="s">
        <v>1</v>
      </c>
      <c r="N255" s="144" t="s">
        <v>38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172</v>
      </c>
      <c r="AT255" s="147" t="s">
        <v>167</v>
      </c>
      <c r="AU255" s="147" t="s">
        <v>83</v>
      </c>
      <c r="AY255" s="17" t="s">
        <v>165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172</v>
      </c>
      <c r="BM255" s="147" t="s">
        <v>2994</v>
      </c>
    </row>
    <row r="256" spans="2:65" s="1" customFormat="1" ht="48.75" x14ac:dyDescent="0.2">
      <c r="B256" s="32"/>
      <c r="D256" s="149" t="s">
        <v>174</v>
      </c>
      <c r="F256" s="150" t="s">
        <v>2995</v>
      </c>
      <c r="I256" s="151"/>
      <c r="L256" s="32"/>
      <c r="M256" s="152"/>
      <c r="T256" s="56"/>
      <c r="AT256" s="17" t="s">
        <v>174</v>
      </c>
      <c r="AU256" s="17" t="s">
        <v>83</v>
      </c>
    </row>
    <row r="257" spans="2:65" s="15" customFormat="1" x14ac:dyDescent="0.2">
      <c r="B257" s="184"/>
      <c r="D257" s="149" t="s">
        <v>176</v>
      </c>
      <c r="E257" s="185" t="s">
        <v>1</v>
      </c>
      <c r="F257" s="186" t="s">
        <v>2996</v>
      </c>
      <c r="H257" s="185" t="s">
        <v>1</v>
      </c>
      <c r="I257" s="187"/>
      <c r="L257" s="184"/>
      <c r="M257" s="188"/>
      <c r="T257" s="189"/>
      <c r="AT257" s="185" t="s">
        <v>176</v>
      </c>
      <c r="AU257" s="185" t="s">
        <v>83</v>
      </c>
      <c r="AV257" s="15" t="s">
        <v>81</v>
      </c>
      <c r="AW257" s="15" t="s">
        <v>30</v>
      </c>
      <c r="AX257" s="15" t="s">
        <v>73</v>
      </c>
      <c r="AY257" s="185" t="s">
        <v>165</v>
      </c>
    </row>
    <row r="258" spans="2:65" s="12" customFormat="1" x14ac:dyDescent="0.2">
      <c r="B258" s="153"/>
      <c r="D258" s="149" t="s">
        <v>176</v>
      </c>
      <c r="E258" s="154" t="s">
        <v>1</v>
      </c>
      <c r="F258" s="155" t="s">
        <v>172</v>
      </c>
      <c r="H258" s="156">
        <v>4</v>
      </c>
      <c r="I258" s="157"/>
      <c r="L258" s="153"/>
      <c r="M258" s="158"/>
      <c r="T258" s="159"/>
      <c r="AT258" s="154" t="s">
        <v>176</v>
      </c>
      <c r="AU258" s="154" t="s">
        <v>83</v>
      </c>
      <c r="AV258" s="12" t="s">
        <v>83</v>
      </c>
      <c r="AW258" s="12" t="s">
        <v>30</v>
      </c>
      <c r="AX258" s="12" t="s">
        <v>81</v>
      </c>
      <c r="AY258" s="154" t="s">
        <v>165</v>
      </c>
    </row>
    <row r="259" spans="2:65" s="1" customFormat="1" ht="21.75" customHeight="1" x14ac:dyDescent="0.2">
      <c r="B259" s="32"/>
      <c r="C259" s="167" t="s">
        <v>456</v>
      </c>
      <c r="D259" s="167" t="s">
        <v>205</v>
      </c>
      <c r="E259" s="168" t="s">
        <v>2941</v>
      </c>
      <c r="F259" s="169" t="s">
        <v>2942</v>
      </c>
      <c r="G259" s="170" t="s">
        <v>170</v>
      </c>
      <c r="H259" s="171">
        <v>0.72</v>
      </c>
      <c r="I259" s="172"/>
      <c r="J259" s="173">
        <f>ROUND(I259*H259,2)</f>
        <v>0</v>
      </c>
      <c r="K259" s="169" t="s">
        <v>171</v>
      </c>
      <c r="L259" s="174"/>
      <c r="M259" s="175" t="s">
        <v>1</v>
      </c>
      <c r="N259" s="176" t="s">
        <v>38</v>
      </c>
      <c r="P259" s="145">
        <f>O259*H259</f>
        <v>0</v>
      </c>
      <c r="Q259" s="145">
        <v>2.4289999999999998</v>
      </c>
      <c r="R259" s="145">
        <f>Q259*H259</f>
        <v>1.7488799999999998</v>
      </c>
      <c r="S259" s="145">
        <v>0</v>
      </c>
      <c r="T259" s="146">
        <f>S259*H259</f>
        <v>0</v>
      </c>
      <c r="AR259" s="147" t="s">
        <v>209</v>
      </c>
      <c r="AT259" s="147" t="s">
        <v>205</v>
      </c>
      <c r="AU259" s="147" t="s">
        <v>83</v>
      </c>
      <c r="AY259" s="17" t="s">
        <v>165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81</v>
      </c>
      <c r="BK259" s="148">
        <f>ROUND(I259*H259,2)</f>
        <v>0</v>
      </c>
      <c r="BL259" s="17" t="s">
        <v>172</v>
      </c>
      <c r="BM259" s="147" t="s">
        <v>2997</v>
      </c>
    </row>
    <row r="260" spans="2:65" s="1" customFormat="1" x14ac:dyDescent="0.2">
      <c r="B260" s="32"/>
      <c r="D260" s="149" t="s">
        <v>174</v>
      </c>
      <c r="F260" s="150" t="s">
        <v>2942</v>
      </c>
      <c r="I260" s="151"/>
      <c r="L260" s="32"/>
      <c r="M260" s="152"/>
      <c r="T260" s="56"/>
      <c r="AT260" s="17" t="s">
        <v>174</v>
      </c>
      <c r="AU260" s="17" t="s">
        <v>83</v>
      </c>
    </row>
    <row r="261" spans="2:65" s="12" customFormat="1" x14ac:dyDescent="0.2">
      <c r="B261" s="153"/>
      <c r="D261" s="149" t="s">
        <v>176</v>
      </c>
      <c r="E261" s="154" t="s">
        <v>1</v>
      </c>
      <c r="F261" s="155" t="s">
        <v>2998</v>
      </c>
      <c r="H261" s="156">
        <v>0.72</v>
      </c>
      <c r="I261" s="157"/>
      <c r="L261" s="153"/>
      <c r="M261" s="158"/>
      <c r="T261" s="159"/>
      <c r="AT261" s="154" t="s">
        <v>176</v>
      </c>
      <c r="AU261" s="154" t="s">
        <v>83</v>
      </c>
      <c r="AV261" s="12" t="s">
        <v>83</v>
      </c>
      <c r="AW261" s="12" t="s">
        <v>30</v>
      </c>
      <c r="AX261" s="12" t="s">
        <v>81</v>
      </c>
      <c r="AY261" s="154" t="s">
        <v>165</v>
      </c>
    </row>
    <row r="262" spans="2:65" s="1" customFormat="1" ht="16.5" customHeight="1" x14ac:dyDescent="0.2">
      <c r="B262" s="32"/>
      <c r="C262" s="167" t="s">
        <v>463</v>
      </c>
      <c r="D262" s="167" t="s">
        <v>205</v>
      </c>
      <c r="E262" s="168" t="s">
        <v>2945</v>
      </c>
      <c r="F262" s="169" t="s">
        <v>2946</v>
      </c>
      <c r="G262" s="170" t="s">
        <v>317</v>
      </c>
      <c r="H262" s="171">
        <v>8</v>
      </c>
      <c r="I262" s="172"/>
      <c r="J262" s="173">
        <f>ROUND(I262*H262,2)</f>
        <v>0</v>
      </c>
      <c r="K262" s="169" t="s">
        <v>171</v>
      </c>
      <c r="L262" s="174"/>
      <c r="M262" s="175" t="s">
        <v>1</v>
      </c>
      <c r="N262" s="176" t="s">
        <v>38</v>
      </c>
      <c r="P262" s="145">
        <f>O262*H262</f>
        <v>0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AR262" s="147" t="s">
        <v>209</v>
      </c>
      <c r="AT262" s="147" t="s">
        <v>205</v>
      </c>
      <c r="AU262" s="147" t="s">
        <v>83</v>
      </c>
      <c r="AY262" s="17" t="s">
        <v>165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81</v>
      </c>
      <c r="BK262" s="148">
        <f>ROUND(I262*H262,2)</f>
        <v>0</v>
      </c>
      <c r="BL262" s="17" t="s">
        <v>172</v>
      </c>
      <c r="BM262" s="147" t="s">
        <v>2999</v>
      </c>
    </row>
    <row r="263" spans="2:65" s="1" customFormat="1" x14ac:dyDescent="0.2">
      <c r="B263" s="32"/>
      <c r="D263" s="149" t="s">
        <v>174</v>
      </c>
      <c r="F263" s="150" t="s">
        <v>2946</v>
      </c>
      <c r="I263" s="151"/>
      <c r="L263" s="32"/>
      <c r="M263" s="152"/>
      <c r="T263" s="56"/>
      <c r="AT263" s="17" t="s">
        <v>174</v>
      </c>
      <c r="AU263" s="17" t="s">
        <v>83</v>
      </c>
    </row>
    <row r="264" spans="2:65" s="12" customFormat="1" x14ac:dyDescent="0.2">
      <c r="B264" s="153"/>
      <c r="D264" s="149" t="s">
        <v>176</v>
      </c>
      <c r="E264" s="154" t="s">
        <v>1</v>
      </c>
      <c r="F264" s="155" t="s">
        <v>2916</v>
      </c>
      <c r="H264" s="156">
        <v>8</v>
      </c>
      <c r="I264" s="157"/>
      <c r="L264" s="153"/>
      <c r="M264" s="158"/>
      <c r="T264" s="159"/>
      <c r="AT264" s="154" t="s">
        <v>176</v>
      </c>
      <c r="AU264" s="154" t="s">
        <v>83</v>
      </c>
      <c r="AV264" s="12" t="s">
        <v>83</v>
      </c>
      <c r="AW264" s="12" t="s">
        <v>30</v>
      </c>
      <c r="AX264" s="12" t="s">
        <v>81</v>
      </c>
      <c r="AY264" s="154" t="s">
        <v>165</v>
      </c>
    </row>
    <row r="265" spans="2:65" s="1" customFormat="1" ht="16.5" customHeight="1" x14ac:dyDescent="0.2">
      <c r="B265" s="32"/>
      <c r="C265" s="167" t="s">
        <v>468</v>
      </c>
      <c r="D265" s="167" t="s">
        <v>205</v>
      </c>
      <c r="E265" s="168" t="s">
        <v>2948</v>
      </c>
      <c r="F265" s="169" t="s">
        <v>2949</v>
      </c>
      <c r="G265" s="170" t="s">
        <v>303</v>
      </c>
      <c r="H265" s="171">
        <v>36</v>
      </c>
      <c r="I265" s="172"/>
      <c r="J265" s="173">
        <f>ROUND(I265*H265,2)</f>
        <v>0</v>
      </c>
      <c r="K265" s="169" t="s">
        <v>171</v>
      </c>
      <c r="L265" s="174"/>
      <c r="M265" s="175" t="s">
        <v>1</v>
      </c>
      <c r="N265" s="176" t="s">
        <v>38</v>
      </c>
      <c r="P265" s="145">
        <f>O265*H265</f>
        <v>0</v>
      </c>
      <c r="Q265" s="145">
        <v>2.65E-3</v>
      </c>
      <c r="R265" s="145">
        <f>Q265*H265</f>
        <v>9.5399999999999999E-2</v>
      </c>
      <c r="S265" s="145">
        <v>0</v>
      </c>
      <c r="T265" s="146">
        <f>S265*H265</f>
        <v>0</v>
      </c>
      <c r="AR265" s="147" t="s">
        <v>209</v>
      </c>
      <c r="AT265" s="147" t="s">
        <v>205</v>
      </c>
      <c r="AU265" s="147" t="s">
        <v>83</v>
      </c>
      <c r="AY265" s="17" t="s">
        <v>165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81</v>
      </c>
      <c r="BK265" s="148">
        <f>ROUND(I265*H265,2)</f>
        <v>0</v>
      </c>
      <c r="BL265" s="17" t="s">
        <v>172</v>
      </c>
      <c r="BM265" s="147" t="s">
        <v>3000</v>
      </c>
    </row>
    <row r="266" spans="2:65" s="1" customFormat="1" x14ac:dyDescent="0.2">
      <c r="B266" s="32"/>
      <c r="D266" s="149" t="s">
        <v>174</v>
      </c>
      <c r="F266" s="150" t="s">
        <v>2949</v>
      </c>
      <c r="I266" s="151"/>
      <c r="L266" s="32"/>
      <c r="M266" s="152"/>
      <c r="T266" s="56"/>
      <c r="AT266" s="17" t="s">
        <v>174</v>
      </c>
      <c r="AU266" s="17" t="s">
        <v>83</v>
      </c>
    </row>
    <row r="267" spans="2:65" s="12" customFormat="1" x14ac:dyDescent="0.2">
      <c r="B267" s="153"/>
      <c r="D267" s="149" t="s">
        <v>176</v>
      </c>
      <c r="E267" s="154" t="s">
        <v>1</v>
      </c>
      <c r="F267" s="155" t="s">
        <v>3001</v>
      </c>
      <c r="H267" s="156">
        <v>36</v>
      </c>
      <c r="I267" s="157"/>
      <c r="L267" s="153"/>
      <c r="M267" s="158"/>
      <c r="T267" s="159"/>
      <c r="AT267" s="154" t="s">
        <v>176</v>
      </c>
      <c r="AU267" s="154" t="s">
        <v>83</v>
      </c>
      <c r="AV267" s="12" t="s">
        <v>83</v>
      </c>
      <c r="AW267" s="12" t="s">
        <v>30</v>
      </c>
      <c r="AX267" s="12" t="s">
        <v>81</v>
      </c>
      <c r="AY267" s="154" t="s">
        <v>165</v>
      </c>
    </row>
    <row r="268" spans="2:65" s="1" customFormat="1" ht="21.75" customHeight="1" x14ac:dyDescent="0.2">
      <c r="B268" s="32"/>
      <c r="C268" s="167" t="s">
        <v>473</v>
      </c>
      <c r="D268" s="167" t="s">
        <v>205</v>
      </c>
      <c r="E268" s="168" t="s">
        <v>2888</v>
      </c>
      <c r="F268" s="169" t="s">
        <v>2889</v>
      </c>
      <c r="G268" s="170" t="s">
        <v>317</v>
      </c>
      <c r="H268" s="171">
        <v>16</v>
      </c>
      <c r="I268" s="172"/>
      <c r="J268" s="173">
        <f>ROUND(I268*H268,2)</f>
        <v>0</v>
      </c>
      <c r="K268" s="169" t="s">
        <v>171</v>
      </c>
      <c r="L268" s="174"/>
      <c r="M268" s="175" t="s">
        <v>1</v>
      </c>
      <c r="N268" s="176" t="s">
        <v>38</v>
      </c>
      <c r="P268" s="145">
        <f>O268*H268</f>
        <v>0</v>
      </c>
      <c r="Q268" s="145">
        <v>1.4999999999999999E-4</v>
      </c>
      <c r="R268" s="145">
        <f>Q268*H268</f>
        <v>2.3999999999999998E-3</v>
      </c>
      <c r="S268" s="145">
        <v>0</v>
      </c>
      <c r="T268" s="146">
        <f>S268*H268</f>
        <v>0</v>
      </c>
      <c r="AR268" s="147" t="s">
        <v>209</v>
      </c>
      <c r="AT268" s="147" t="s">
        <v>205</v>
      </c>
      <c r="AU268" s="147" t="s">
        <v>83</v>
      </c>
      <c r="AY268" s="17" t="s">
        <v>165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81</v>
      </c>
      <c r="BK268" s="148">
        <f>ROUND(I268*H268,2)</f>
        <v>0</v>
      </c>
      <c r="BL268" s="17" t="s">
        <v>172</v>
      </c>
      <c r="BM268" s="147" t="s">
        <v>3002</v>
      </c>
    </row>
    <row r="269" spans="2:65" s="1" customFormat="1" x14ac:dyDescent="0.2">
      <c r="B269" s="32"/>
      <c r="D269" s="149" t="s">
        <v>174</v>
      </c>
      <c r="F269" s="150" t="s">
        <v>2889</v>
      </c>
      <c r="I269" s="151"/>
      <c r="L269" s="32"/>
      <c r="M269" s="152"/>
      <c r="T269" s="56"/>
      <c r="AT269" s="17" t="s">
        <v>174</v>
      </c>
      <c r="AU269" s="17" t="s">
        <v>83</v>
      </c>
    </row>
    <row r="270" spans="2:65" s="12" customFormat="1" x14ac:dyDescent="0.2">
      <c r="B270" s="153"/>
      <c r="D270" s="149" t="s">
        <v>176</v>
      </c>
      <c r="E270" s="154" t="s">
        <v>1</v>
      </c>
      <c r="F270" s="155" t="s">
        <v>3003</v>
      </c>
      <c r="H270" s="156">
        <v>16</v>
      </c>
      <c r="I270" s="157"/>
      <c r="L270" s="153"/>
      <c r="M270" s="158"/>
      <c r="T270" s="159"/>
      <c r="AT270" s="154" t="s">
        <v>176</v>
      </c>
      <c r="AU270" s="154" t="s">
        <v>83</v>
      </c>
      <c r="AV270" s="12" t="s">
        <v>83</v>
      </c>
      <c r="AW270" s="12" t="s">
        <v>30</v>
      </c>
      <c r="AX270" s="12" t="s">
        <v>81</v>
      </c>
      <c r="AY270" s="154" t="s">
        <v>165</v>
      </c>
    </row>
    <row r="271" spans="2:65" s="1" customFormat="1" ht="16.5" customHeight="1" x14ac:dyDescent="0.2">
      <c r="B271" s="32"/>
      <c r="C271" s="167" t="s">
        <v>477</v>
      </c>
      <c r="D271" s="167" t="s">
        <v>205</v>
      </c>
      <c r="E271" s="168" t="s">
        <v>3004</v>
      </c>
      <c r="F271" s="169" t="s">
        <v>3005</v>
      </c>
      <c r="G271" s="170" t="s">
        <v>317</v>
      </c>
      <c r="H271" s="171">
        <v>4</v>
      </c>
      <c r="I271" s="172"/>
      <c r="J271" s="173">
        <f>ROUND(I271*H271,2)</f>
        <v>0</v>
      </c>
      <c r="K271" s="169" t="s">
        <v>171</v>
      </c>
      <c r="L271" s="174"/>
      <c r="M271" s="175" t="s">
        <v>1</v>
      </c>
      <c r="N271" s="176" t="s">
        <v>38</v>
      </c>
      <c r="P271" s="145">
        <f>O271*H271</f>
        <v>0</v>
      </c>
      <c r="Q271" s="145">
        <v>8.0000000000000002E-3</v>
      </c>
      <c r="R271" s="145">
        <f>Q271*H271</f>
        <v>3.2000000000000001E-2</v>
      </c>
      <c r="S271" s="145">
        <v>0</v>
      </c>
      <c r="T271" s="146">
        <f>S271*H271</f>
        <v>0</v>
      </c>
      <c r="AR271" s="147" t="s">
        <v>209</v>
      </c>
      <c r="AT271" s="147" t="s">
        <v>205</v>
      </c>
      <c r="AU271" s="147" t="s">
        <v>83</v>
      </c>
      <c r="AY271" s="17" t="s">
        <v>165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81</v>
      </c>
      <c r="BK271" s="148">
        <f>ROUND(I271*H271,2)</f>
        <v>0</v>
      </c>
      <c r="BL271" s="17" t="s">
        <v>172</v>
      </c>
      <c r="BM271" s="147" t="s">
        <v>3006</v>
      </c>
    </row>
    <row r="272" spans="2:65" s="1" customFormat="1" x14ac:dyDescent="0.2">
      <c r="B272" s="32"/>
      <c r="D272" s="149" t="s">
        <v>174</v>
      </c>
      <c r="F272" s="150" t="s">
        <v>3005</v>
      </c>
      <c r="I272" s="151"/>
      <c r="L272" s="32"/>
      <c r="M272" s="152"/>
      <c r="T272" s="56"/>
      <c r="AT272" s="17" t="s">
        <v>174</v>
      </c>
      <c r="AU272" s="17" t="s">
        <v>83</v>
      </c>
    </row>
    <row r="273" spans="2:65" s="15" customFormat="1" x14ac:dyDescent="0.2">
      <c r="B273" s="184"/>
      <c r="D273" s="149" t="s">
        <v>176</v>
      </c>
      <c r="E273" s="185" t="s">
        <v>1</v>
      </c>
      <c r="F273" s="186" t="s">
        <v>2996</v>
      </c>
      <c r="H273" s="185" t="s">
        <v>1</v>
      </c>
      <c r="I273" s="187"/>
      <c r="L273" s="184"/>
      <c r="M273" s="188"/>
      <c r="T273" s="189"/>
      <c r="AT273" s="185" t="s">
        <v>176</v>
      </c>
      <c r="AU273" s="185" t="s">
        <v>83</v>
      </c>
      <c r="AV273" s="15" t="s">
        <v>81</v>
      </c>
      <c r="AW273" s="15" t="s">
        <v>30</v>
      </c>
      <c r="AX273" s="15" t="s">
        <v>73</v>
      </c>
      <c r="AY273" s="185" t="s">
        <v>165</v>
      </c>
    </row>
    <row r="274" spans="2:65" s="12" customFormat="1" x14ac:dyDescent="0.2">
      <c r="B274" s="153"/>
      <c r="D274" s="149" t="s">
        <v>176</v>
      </c>
      <c r="E274" s="154" t="s">
        <v>1</v>
      </c>
      <c r="F274" s="155" t="s">
        <v>172</v>
      </c>
      <c r="H274" s="156">
        <v>4</v>
      </c>
      <c r="I274" s="157"/>
      <c r="L274" s="153"/>
      <c r="M274" s="158"/>
      <c r="T274" s="159"/>
      <c r="AT274" s="154" t="s">
        <v>176</v>
      </c>
      <c r="AU274" s="154" t="s">
        <v>83</v>
      </c>
      <c r="AV274" s="12" t="s">
        <v>83</v>
      </c>
      <c r="AW274" s="12" t="s">
        <v>30</v>
      </c>
      <c r="AX274" s="12" t="s">
        <v>81</v>
      </c>
      <c r="AY274" s="154" t="s">
        <v>165</v>
      </c>
    </row>
    <row r="275" spans="2:65" s="1" customFormat="1" ht="21.75" customHeight="1" x14ac:dyDescent="0.2">
      <c r="B275" s="32"/>
      <c r="C275" s="136" t="s">
        <v>484</v>
      </c>
      <c r="D275" s="136" t="s">
        <v>167</v>
      </c>
      <c r="E275" s="137" t="s">
        <v>3007</v>
      </c>
      <c r="F275" s="138" t="s">
        <v>3008</v>
      </c>
      <c r="G275" s="139" t="s">
        <v>317</v>
      </c>
      <c r="H275" s="140">
        <v>6</v>
      </c>
      <c r="I275" s="141"/>
      <c r="J275" s="142">
        <f>ROUND(I275*H275,2)</f>
        <v>0</v>
      </c>
      <c r="K275" s="138" t="s">
        <v>1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172</v>
      </c>
      <c r="AT275" s="147" t="s">
        <v>167</v>
      </c>
      <c r="AU275" s="147" t="s">
        <v>83</v>
      </c>
      <c r="AY275" s="17" t="s">
        <v>165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172</v>
      </c>
      <c r="BM275" s="147" t="s">
        <v>3009</v>
      </c>
    </row>
    <row r="276" spans="2:65" s="1" customFormat="1" x14ac:dyDescent="0.2">
      <c r="B276" s="32"/>
      <c r="D276" s="149" t="s">
        <v>174</v>
      </c>
      <c r="F276" s="150" t="s">
        <v>3008</v>
      </c>
      <c r="I276" s="151"/>
      <c r="L276" s="32"/>
      <c r="M276" s="152"/>
      <c r="T276" s="56"/>
      <c r="AT276" s="17" t="s">
        <v>174</v>
      </c>
      <c r="AU276" s="17" t="s">
        <v>83</v>
      </c>
    </row>
    <row r="277" spans="2:65" s="12" customFormat="1" x14ac:dyDescent="0.2">
      <c r="B277" s="153"/>
      <c r="D277" s="149" t="s">
        <v>176</v>
      </c>
      <c r="E277" s="154" t="s">
        <v>1</v>
      </c>
      <c r="F277" s="155" t="s">
        <v>3010</v>
      </c>
      <c r="H277" s="156">
        <v>6</v>
      </c>
      <c r="I277" s="157"/>
      <c r="L277" s="153"/>
      <c r="M277" s="158"/>
      <c r="T277" s="159"/>
      <c r="AT277" s="154" t="s">
        <v>176</v>
      </c>
      <c r="AU277" s="154" t="s">
        <v>83</v>
      </c>
      <c r="AV277" s="12" t="s">
        <v>83</v>
      </c>
      <c r="AW277" s="12" t="s">
        <v>30</v>
      </c>
      <c r="AX277" s="12" t="s">
        <v>81</v>
      </c>
      <c r="AY277" s="154" t="s">
        <v>165</v>
      </c>
    </row>
    <row r="278" spans="2:65" s="1" customFormat="1" ht="21.75" customHeight="1" x14ac:dyDescent="0.2">
      <c r="B278" s="32"/>
      <c r="C278" s="167" t="s">
        <v>488</v>
      </c>
      <c r="D278" s="167" t="s">
        <v>205</v>
      </c>
      <c r="E278" s="168" t="s">
        <v>2941</v>
      </c>
      <c r="F278" s="169" t="s">
        <v>2942</v>
      </c>
      <c r="G278" s="170" t="s">
        <v>170</v>
      </c>
      <c r="H278" s="171">
        <v>1.62</v>
      </c>
      <c r="I278" s="172"/>
      <c r="J278" s="173">
        <f>ROUND(I278*H278,2)</f>
        <v>0</v>
      </c>
      <c r="K278" s="169" t="s">
        <v>171</v>
      </c>
      <c r="L278" s="174"/>
      <c r="M278" s="175" t="s">
        <v>1</v>
      </c>
      <c r="N278" s="176" t="s">
        <v>38</v>
      </c>
      <c r="P278" s="145">
        <f>O278*H278</f>
        <v>0</v>
      </c>
      <c r="Q278" s="145">
        <v>2.4289999999999998</v>
      </c>
      <c r="R278" s="145">
        <f>Q278*H278</f>
        <v>3.9349799999999999</v>
      </c>
      <c r="S278" s="145">
        <v>0</v>
      </c>
      <c r="T278" s="146">
        <f>S278*H278</f>
        <v>0</v>
      </c>
      <c r="AR278" s="147" t="s">
        <v>209</v>
      </c>
      <c r="AT278" s="147" t="s">
        <v>205</v>
      </c>
      <c r="AU278" s="147" t="s">
        <v>83</v>
      </c>
      <c r="AY278" s="17" t="s">
        <v>165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172</v>
      </c>
      <c r="BM278" s="147" t="s">
        <v>3011</v>
      </c>
    </row>
    <row r="279" spans="2:65" s="1" customFormat="1" x14ac:dyDescent="0.2">
      <c r="B279" s="32"/>
      <c r="D279" s="149" t="s">
        <v>174</v>
      </c>
      <c r="F279" s="150" t="s">
        <v>2942</v>
      </c>
      <c r="I279" s="151"/>
      <c r="L279" s="32"/>
      <c r="M279" s="152"/>
      <c r="T279" s="56"/>
      <c r="AT279" s="17" t="s">
        <v>174</v>
      </c>
      <c r="AU279" s="17" t="s">
        <v>83</v>
      </c>
    </row>
    <row r="280" spans="2:65" s="12" customFormat="1" x14ac:dyDescent="0.2">
      <c r="B280" s="153"/>
      <c r="D280" s="149" t="s">
        <v>176</v>
      </c>
      <c r="E280" s="154" t="s">
        <v>1</v>
      </c>
      <c r="F280" s="155" t="s">
        <v>3012</v>
      </c>
      <c r="H280" s="156">
        <v>1.62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81</v>
      </c>
      <c r="AY280" s="154" t="s">
        <v>165</v>
      </c>
    </row>
    <row r="281" spans="2:65" s="1" customFormat="1" ht="16.5" customHeight="1" x14ac:dyDescent="0.2">
      <c r="B281" s="32"/>
      <c r="C281" s="167" t="s">
        <v>493</v>
      </c>
      <c r="D281" s="167" t="s">
        <v>205</v>
      </c>
      <c r="E281" s="168" t="s">
        <v>2945</v>
      </c>
      <c r="F281" s="169" t="s">
        <v>2946</v>
      </c>
      <c r="G281" s="170" t="s">
        <v>317</v>
      </c>
      <c r="H281" s="171">
        <v>18</v>
      </c>
      <c r="I281" s="172"/>
      <c r="J281" s="173">
        <f>ROUND(I281*H281,2)</f>
        <v>0</v>
      </c>
      <c r="K281" s="169" t="s">
        <v>171</v>
      </c>
      <c r="L281" s="174"/>
      <c r="M281" s="175" t="s">
        <v>1</v>
      </c>
      <c r="N281" s="176" t="s">
        <v>38</v>
      </c>
      <c r="P281" s="145">
        <f>O281*H281</f>
        <v>0</v>
      </c>
      <c r="Q281" s="145">
        <v>0</v>
      </c>
      <c r="R281" s="145">
        <f>Q281*H281</f>
        <v>0</v>
      </c>
      <c r="S281" s="145">
        <v>0</v>
      </c>
      <c r="T281" s="146">
        <f>S281*H281</f>
        <v>0</v>
      </c>
      <c r="AR281" s="147" t="s">
        <v>209</v>
      </c>
      <c r="AT281" s="147" t="s">
        <v>205</v>
      </c>
      <c r="AU281" s="147" t="s">
        <v>83</v>
      </c>
      <c r="AY281" s="17" t="s">
        <v>165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81</v>
      </c>
      <c r="BK281" s="148">
        <f>ROUND(I281*H281,2)</f>
        <v>0</v>
      </c>
      <c r="BL281" s="17" t="s">
        <v>172</v>
      </c>
      <c r="BM281" s="147" t="s">
        <v>3013</v>
      </c>
    </row>
    <row r="282" spans="2:65" s="1" customFormat="1" x14ac:dyDescent="0.2">
      <c r="B282" s="32"/>
      <c r="D282" s="149" t="s">
        <v>174</v>
      </c>
      <c r="F282" s="150" t="s">
        <v>2946</v>
      </c>
      <c r="I282" s="151"/>
      <c r="L282" s="32"/>
      <c r="M282" s="152"/>
      <c r="T282" s="56"/>
      <c r="AT282" s="17" t="s">
        <v>174</v>
      </c>
      <c r="AU282" s="17" t="s">
        <v>83</v>
      </c>
    </row>
    <row r="283" spans="2:65" s="12" customFormat="1" x14ac:dyDescent="0.2">
      <c r="B283" s="153"/>
      <c r="D283" s="149" t="s">
        <v>176</v>
      </c>
      <c r="E283" s="154" t="s">
        <v>1</v>
      </c>
      <c r="F283" s="155" t="s">
        <v>3014</v>
      </c>
      <c r="H283" s="156">
        <v>18</v>
      </c>
      <c r="I283" s="157"/>
      <c r="L283" s="153"/>
      <c r="M283" s="158"/>
      <c r="T283" s="159"/>
      <c r="AT283" s="154" t="s">
        <v>176</v>
      </c>
      <c r="AU283" s="154" t="s">
        <v>83</v>
      </c>
      <c r="AV283" s="12" t="s">
        <v>83</v>
      </c>
      <c r="AW283" s="12" t="s">
        <v>30</v>
      </c>
      <c r="AX283" s="12" t="s">
        <v>81</v>
      </c>
      <c r="AY283" s="154" t="s">
        <v>165</v>
      </c>
    </row>
    <row r="284" spans="2:65" s="1" customFormat="1" ht="16.5" customHeight="1" x14ac:dyDescent="0.2">
      <c r="B284" s="32"/>
      <c r="C284" s="167" t="s">
        <v>499</v>
      </c>
      <c r="D284" s="167" t="s">
        <v>205</v>
      </c>
      <c r="E284" s="168" t="s">
        <v>2948</v>
      </c>
      <c r="F284" s="169" t="s">
        <v>2949</v>
      </c>
      <c r="G284" s="170" t="s">
        <v>303</v>
      </c>
      <c r="H284" s="171">
        <v>81</v>
      </c>
      <c r="I284" s="172"/>
      <c r="J284" s="173">
        <f>ROUND(I284*H284,2)</f>
        <v>0</v>
      </c>
      <c r="K284" s="169" t="s">
        <v>171</v>
      </c>
      <c r="L284" s="174"/>
      <c r="M284" s="175" t="s">
        <v>1</v>
      </c>
      <c r="N284" s="176" t="s">
        <v>38</v>
      </c>
      <c r="P284" s="145">
        <f>O284*H284</f>
        <v>0</v>
      </c>
      <c r="Q284" s="145">
        <v>2.65E-3</v>
      </c>
      <c r="R284" s="145">
        <f>Q284*H284</f>
        <v>0.21465000000000001</v>
      </c>
      <c r="S284" s="145">
        <v>0</v>
      </c>
      <c r="T284" s="146">
        <f>S284*H284</f>
        <v>0</v>
      </c>
      <c r="AR284" s="147" t="s">
        <v>209</v>
      </c>
      <c r="AT284" s="147" t="s">
        <v>205</v>
      </c>
      <c r="AU284" s="147" t="s">
        <v>83</v>
      </c>
      <c r="AY284" s="17" t="s">
        <v>165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172</v>
      </c>
      <c r="BM284" s="147" t="s">
        <v>3015</v>
      </c>
    </row>
    <row r="285" spans="2:65" s="1" customFormat="1" x14ac:dyDescent="0.2">
      <c r="B285" s="32"/>
      <c r="D285" s="149" t="s">
        <v>174</v>
      </c>
      <c r="F285" s="150" t="s">
        <v>2949</v>
      </c>
      <c r="I285" s="151"/>
      <c r="L285" s="32"/>
      <c r="M285" s="152"/>
      <c r="T285" s="56"/>
      <c r="AT285" s="17" t="s">
        <v>174</v>
      </c>
      <c r="AU285" s="17" t="s">
        <v>83</v>
      </c>
    </row>
    <row r="286" spans="2:65" s="12" customFormat="1" x14ac:dyDescent="0.2">
      <c r="B286" s="153"/>
      <c r="D286" s="149" t="s">
        <v>176</v>
      </c>
      <c r="E286" s="154" t="s">
        <v>1</v>
      </c>
      <c r="F286" s="155" t="s">
        <v>3016</v>
      </c>
      <c r="H286" s="156">
        <v>81</v>
      </c>
      <c r="I286" s="157"/>
      <c r="L286" s="153"/>
      <c r="M286" s="158"/>
      <c r="T286" s="159"/>
      <c r="AT286" s="154" t="s">
        <v>176</v>
      </c>
      <c r="AU286" s="154" t="s">
        <v>83</v>
      </c>
      <c r="AV286" s="12" t="s">
        <v>83</v>
      </c>
      <c r="AW286" s="12" t="s">
        <v>30</v>
      </c>
      <c r="AX286" s="12" t="s">
        <v>81</v>
      </c>
      <c r="AY286" s="154" t="s">
        <v>165</v>
      </c>
    </row>
    <row r="287" spans="2:65" s="1" customFormat="1" ht="21.75" customHeight="1" x14ac:dyDescent="0.2">
      <c r="B287" s="32"/>
      <c r="C287" s="167" t="s">
        <v>504</v>
      </c>
      <c r="D287" s="167" t="s">
        <v>205</v>
      </c>
      <c r="E287" s="168" t="s">
        <v>2888</v>
      </c>
      <c r="F287" s="169" t="s">
        <v>2889</v>
      </c>
      <c r="G287" s="170" t="s">
        <v>317</v>
      </c>
      <c r="H287" s="171">
        <v>36</v>
      </c>
      <c r="I287" s="172"/>
      <c r="J287" s="173">
        <f>ROUND(I287*H287,2)</f>
        <v>0</v>
      </c>
      <c r="K287" s="169" t="s">
        <v>171</v>
      </c>
      <c r="L287" s="174"/>
      <c r="M287" s="175" t="s">
        <v>1</v>
      </c>
      <c r="N287" s="176" t="s">
        <v>38</v>
      </c>
      <c r="P287" s="145">
        <f>O287*H287</f>
        <v>0</v>
      </c>
      <c r="Q287" s="145">
        <v>1.4999999999999999E-4</v>
      </c>
      <c r="R287" s="145">
        <f>Q287*H287</f>
        <v>5.3999999999999994E-3</v>
      </c>
      <c r="S287" s="145">
        <v>0</v>
      </c>
      <c r="T287" s="146">
        <f>S287*H287</f>
        <v>0</v>
      </c>
      <c r="AR287" s="147" t="s">
        <v>209</v>
      </c>
      <c r="AT287" s="147" t="s">
        <v>205</v>
      </c>
      <c r="AU287" s="147" t="s">
        <v>83</v>
      </c>
      <c r="AY287" s="17" t="s">
        <v>165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81</v>
      </c>
      <c r="BK287" s="148">
        <f>ROUND(I287*H287,2)</f>
        <v>0</v>
      </c>
      <c r="BL287" s="17" t="s">
        <v>172</v>
      </c>
      <c r="BM287" s="147" t="s">
        <v>3017</v>
      </c>
    </row>
    <row r="288" spans="2:65" s="1" customFormat="1" x14ac:dyDescent="0.2">
      <c r="B288" s="32"/>
      <c r="D288" s="149" t="s">
        <v>174</v>
      </c>
      <c r="F288" s="150" t="s">
        <v>2889</v>
      </c>
      <c r="I288" s="151"/>
      <c r="L288" s="32"/>
      <c r="M288" s="152"/>
      <c r="T288" s="56"/>
      <c r="AT288" s="17" t="s">
        <v>174</v>
      </c>
      <c r="AU288" s="17" t="s">
        <v>83</v>
      </c>
    </row>
    <row r="289" spans="2:65" s="12" customFormat="1" x14ac:dyDescent="0.2">
      <c r="B289" s="153"/>
      <c r="D289" s="149" t="s">
        <v>176</v>
      </c>
      <c r="E289" s="154" t="s">
        <v>1</v>
      </c>
      <c r="F289" s="155" t="s">
        <v>3018</v>
      </c>
      <c r="H289" s="156">
        <v>36</v>
      </c>
      <c r="I289" s="157"/>
      <c r="L289" s="153"/>
      <c r="M289" s="158"/>
      <c r="T289" s="159"/>
      <c r="AT289" s="154" t="s">
        <v>176</v>
      </c>
      <c r="AU289" s="154" t="s">
        <v>83</v>
      </c>
      <c r="AV289" s="12" t="s">
        <v>83</v>
      </c>
      <c r="AW289" s="12" t="s">
        <v>30</v>
      </c>
      <c r="AX289" s="12" t="s">
        <v>81</v>
      </c>
      <c r="AY289" s="154" t="s">
        <v>165</v>
      </c>
    </row>
    <row r="290" spans="2:65" s="1" customFormat="1" ht="16.5" customHeight="1" x14ac:dyDescent="0.2">
      <c r="B290" s="32"/>
      <c r="C290" s="167" t="s">
        <v>508</v>
      </c>
      <c r="D290" s="167" t="s">
        <v>205</v>
      </c>
      <c r="E290" s="168" t="s">
        <v>2917</v>
      </c>
      <c r="F290" s="169" t="s">
        <v>2918</v>
      </c>
      <c r="G290" s="170" t="s">
        <v>192</v>
      </c>
      <c r="H290" s="171">
        <v>10.89</v>
      </c>
      <c r="I290" s="172"/>
      <c r="J290" s="173">
        <f>ROUND(I290*H290,2)</f>
        <v>0</v>
      </c>
      <c r="K290" s="169" t="s">
        <v>171</v>
      </c>
      <c r="L290" s="174"/>
      <c r="M290" s="175" t="s">
        <v>1</v>
      </c>
      <c r="N290" s="176" t="s">
        <v>38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209</v>
      </c>
      <c r="AT290" s="147" t="s">
        <v>205</v>
      </c>
      <c r="AU290" s="147" t="s">
        <v>83</v>
      </c>
      <c r="AY290" s="17" t="s">
        <v>165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81</v>
      </c>
      <c r="BK290" s="148">
        <f>ROUND(I290*H290,2)</f>
        <v>0</v>
      </c>
      <c r="BL290" s="17" t="s">
        <v>172</v>
      </c>
      <c r="BM290" s="147" t="s">
        <v>3019</v>
      </c>
    </row>
    <row r="291" spans="2:65" s="1" customFormat="1" x14ac:dyDescent="0.2">
      <c r="B291" s="32"/>
      <c r="D291" s="149" t="s">
        <v>174</v>
      </c>
      <c r="F291" s="150" t="s">
        <v>2918</v>
      </c>
      <c r="I291" s="151"/>
      <c r="L291" s="32"/>
      <c r="M291" s="152"/>
      <c r="T291" s="56"/>
      <c r="AT291" s="17" t="s">
        <v>174</v>
      </c>
      <c r="AU291" s="17" t="s">
        <v>83</v>
      </c>
    </row>
    <row r="292" spans="2:65" s="12" customFormat="1" x14ac:dyDescent="0.2">
      <c r="B292" s="153"/>
      <c r="D292" s="149" t="s">
        <v>176</v>
      </c>
      <c r="E292" s="154" t="s">
        <v>1</v>
      </c>
      <c r="F292" s="155" t="s">
        <v>3020</v>
      </c>
      <c r="H292" s="156">
        <v>10.89</v>
      </c>
      <c r="I292" s="157"/>
      <c r="L292" s="153"/>
      <c r="M292" s="158"/>
      <c r="T292" s="159"/>
      <c r="AT292" s="154" t="s">
        <v>176</v>
      </c>
      <c r="AU292" s="154" t="s">
        <v>83</v>
      </c>
      <c r="AV292" s="12" t="s">
        <v>83</v>
      </c>
      <c r="AW292" s="12" t="s">
        <v>30</v>
      </c>
      <c r="AX292" s="12" t="s">
        <v>81</v>
      </c>
      <c r="AY292" s="154" t="s">
        <v>165</v>
      </c>
    </row>
    <row r="293" spans="2:65" s="1" customFormat="1" ht="24.2" customHeight="1" x14ac:dyDescent="0.2">
      <c r="B293" s="32"/>
      <c r="C293" s="136" t="s">
        <v>513</v>
      </c>
      <c r="D293" s="136" t="s">
        <v>167</v>
      </c>
      <c r="E293" s="137" t="s">
        <v>3021</v>
      </c>
      <c r="F293" s="138" t="s">
        <v>3022</v>
      </c>
      <c r="G293" s="139" t="s">
        <v>317</v>
      </c>
      <c r="H293" s="140">
        <v>4</v>
      </c>
      <c r="I293" s="141"/>
      <c r="J293" s="142">
        <f>ROUND(I293*H293,2)</f>
        <v>0</v>
      </c>
      <c r="K293" s="138" t="s">
        <v>171</v>
      </c>
      <c r="L293" s="32"/>
      <c r="M293" s="143" t="s">
        <v>1</v>
      </c>
      <c r="N293" s="144" t="s">
        <v>38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172</v>
      </c>
      <c r="AT293" s="147" t="s">
        <v>167</v>
      </c>
      <c r="AU293" s="147" t="s">
        <v>83</v>
      </c>
      <c r="AY293" s="17" t="s">
        <v>165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81</v>
      </c>
      <c r="BK293" s="148">
        <f>ROUND(I293*H293,2)</f>
        <v>0</v>
      </c>
      <c r="BL293" s="17" t="s">
        <v>172</v>
      </c>
      <c r="BM293" s="147" t="s">
        <v>3023</v>
      </c>
    </row>
    <row r="294" spans="2:65" s="1" customFormat="1" ht="48.75" x14ac:dyDescent="0.2">
      <c r="B294" s="32"/>
      <c r="D294" s="149" t="s">
        <v>174</v>
      </c>
      <c r="F294" s="150" t="s">
        <v>3024</v>
      </c>
      <c r="I294" s="151"/>
      <c r="L294" s="32"/>
      <c r="M294" s="152"/>
      <c r="T294" s="56"/>
      <c r="AT294" s="17" t="s">
        <v>174</v>
      </c>
      <c r="AU294" s="17" t="s">
        <v>83</v>
      </c>
    </row>
    <row r="295" spans="2:65" s="12" customFormat="1" x14ac:dyDescent="0.2">
      <c r="B295" s="153"/>
      <c r="D295" s="149" t="s">
        <v>176</v>
      </c>
      <c r="E295" s="154" t="s">
        <v>1</v>
      </c>
      <c r="F295" s="155" t="s">
        <v>172</v>
      </c>
      <c r="H295" s="156">
        <v>4</v>
      </c>
      <c r="I295" s="157"/>
      <c r="L295" s="153"/>
      <c r="M295" s="158"/>
      <c r="T295" s="159"/>
      <c r="AT295" s="154" t="s">
        <v>176</v>
      </c>
      <c r="AU295" s="154" t="s">
        <v>83</v>
      </c>
      <c r="AV295" s="12" t="s">
        <v>83</v>
      </c>
      <c r="AW295" s="12" t="s">
        <v>30</v>
      </c>
      <c r="AX295" s="12" t="s">
        <v>81</v>
      </c>
      <c r="AY295" s="154" t="s">
        <v>165</v>
      </c>
    </row>
    <row r="296" spans="2:65" s="1" customFormat="1" ht="21.75" customHeight="1" x14ac:dyDescent="0.2">
      <c r="B296" s="32"/>
      <c r="C296" s="167" t="s">
        <v>519</v>
      </c>
      <c r="D296" s="167" t="s">
        <v>205</v>
      </c>
      <c r="E296" s="168" t="s">
        <v>2941</v>
      </c>
      <c r="F296" s="169" t="s">
        <v>2942</v>
      </c>
      <c r="G296" s="170" t="s">
        <v>170</v>
      </c>
      <c r="H296" s="171">
        <v>0.36</v>
      </c>
      <c r="I296" s="172"/>
      <c r="J296" s="173">
        <f>ROUND(I296*H296,2)</f>
        <v>0</v>
      </c>
      <c r="K296" s="169" t="s">
        <v>171</v>
      </c>
      <c r="L296" s="174"/>
      <c r="M296" s="175" t="s">
        <v>1</v>
      </c>
      <c r="N296" s="176" t="s">
        <v>38</v>
      </c>
      <c r="P296" s="145">
        <f>O296*H296</f>
        <v>0</v>
      </c>
      <c r="Q296" s="145">
        <v>2.4289999999999998</v>
      </c>
      <c r="R296" s="145">
        <f>Q296*H296</f>
        <v>0.87443999999999988</v>
      </c>
      <c r="S296" s="145">
        <v>0</v>
      </c>
      <c r="T296" s="146">
        <f>S296*H296</f>
        <v>0</v>
      </c>
      <c r="AR296" s="147" t="s">
        <v>209</v>
      </c>
      <c r="AT296" s="147" t="s">
        <v>205</v>
      </c>
      <c r="AU296" s="147" t="s">
        <v>83</v>
      </c>
      <c r="AY296" s="17" t="s">
        <v>165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81</v>
      </c>
      <c r="BK296" s="148">
        <f>ROUND(I296*H296,2)</f>
        <v>0</v>
      </c>
      <c r="BL296" s="17" t="s">
        <v>172</v>
      </c>
      <c r="BM296" s="147" t="s">
        <v>3025</v>
      </c>
    </row>
    <row r="297" spans="2:65" s="1" customFormat="1" x14ac:dyDescent="0.2">
      <c r="B297" s="32"/>
      <c r="D297" s="149" t="s">
        <v>174</v>
      </c>
      <c r="F297" s="150" t="s">
        <v>2942</v>
      </c>
      <c r="I297" s="151"/>
      <c r="L297" s="32"/>
      <c r="M297" s="152"/>
      <c r="T297" s="56"/>
      <c r="AT297" s="17" t="s">
        <v>174</v>
      </c>
      <c r="AU297" s="17" t="s">
        <v>83</v>
      </c>
    </row>
    <row r="298" spans="2:65" s="12" customFormat="1" x14ac:dyDescent="0.2">
      <c r="B298" s="153"/>
      <c r="D298" s="149" t="s">
        <v>176</v>
      </c>
      <c r="E298" s="154" t="s">
        <v>1</v>
      </c>
      <c r="F298" s="155" t="s">
        <v>3026</v>
      </c>
      <c r="H298" s="156">
        <v>0.36</v>
      </c>
      <c r="I298" s="157"/>
      <c r="L298" s="153"/>
      <c r="M298" s="158"/>
      <c r="T298" s="159"/>
      <c r="AT298" s="154" t="s">
        <v>176</v>
      </c>
      <c r="AU298" s="154" t="s">
        <v>83</v>
      </c>
      <c r="AV298" s="12" t="s">
        <v>83</v>
      </c>
      <c r="AW298" s="12" t="s">
        <v>30</v>
      </c>
      <c r="AX298" s="12" t="s">
        <v>81</v>
      </c>
      <c r="AY298" s="154" t="s">
        <v>165</v>
      </c>
    </row>
    <row r="299" spans="2:65" s="1" customFormat="1" ht="16.5" customHeight="1" x14ac:dyDescent="0.2">
      <c r="B299" s="32"/>
      <c r="C299" s="167" t="s">
        <v>524</v>
      </c>
      <c r="D299" s="167" t="s">
        <v>205</v>
      </c>
      <c r="E299" s="168" t="s">
        <v>2945</v>
      </c>
      <c r="F299" s="169" t="s">
        <v>2946</v>
      </c>
      <c r="G299" s="170" t="s">
        <v>317</v>
      </c>
      <c r="H299" s="171">
        <v>4</v>
      </c>
      <c r="I299" s="172"/>
      <c r="J299" s="173">
        <f>ROUND(I299*H299,2)</f>
        <v>0</v>
      </c>
      <c r="K299" s="169" t="s">
        <v>171</v>
      </c>
      <c r="L299" s="174"/>
      <c r="M299" s="175" t="s">
        <v>1</v>
      </c>
      <c r="N299" s="176" t="s">
        <v>38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209</v>
      </c>
      <c r="AT299" s="147" t="s">
        <v>205</v>
      </c>
      <c r="AU299" s="147" t="s">
        <v>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3027</v>
      </c>
    </row>
    <row r="300" spans="2:65" s="1" customFormat="1" x14ac:dyDescent="0.2">
      <c r="B300" s="32"/>
      <c r="D300" s="149" t="s">
        <v>174</v>
      </c>
      <c r="F300" s="150" t="s">
        <v>2946</v>
      </c>
      <c r="I300" s="151"/>
      <c r="L300" s="32"/>
      <c r="M300" s="152"/>
      <c r="T300" s="56"/>
      <c r="AT300" s="17" t="s">
        <v>174</v>
      </c>
      <c r="AU300" s="17" t="s">
        <v>83</v>
      </c>
    </row>
    <row r="301" spans="2:65" s="12" customFormat="1" x14ac:dyDescent="0.2">
      <c r="B301" s="153"/>
      <c r="D301" s="149" t="s">
        <v>176</v>
      </c>
      <c r="E301" s="154" t="s">
        <v>1</v>
      </c>
      <c r="F301" s="155" t="s">
        <v>172</v>
      </c>
      <c r="H301" s="156">
        <v>4</v>
      </c>
      <c r="I301" s="157"/>
      <c r="L301" s="153"/>
      <c r="M301" s="158"/>
      <c r="T301" s="159"/>
      <c r="AT301" s="154" t="s">
        <v>176</v>
      </c>
      <c r="AU301" s="154" t="s">
        <v>83</v>
      </c>
      <c r="AV301" s="12" t="s">
        <v>83</v>
      </c>
      <c r="AW301" s="12" t="s">
        <v>30</v>
      </c>
      <c r="AX301" s="12" t="s">
        <v>81</v>
      </c>
      <c r="AY301" s="154" t="s">
        <v>165</v>
      </c>
    </row>
    <row r="302" spans="2:65" s="1" customFormat="1" ht="16.5" customHeight="1" x14ac:dyDescent="0.2">
      <c r="B302" s="32"/>
      <c r="C302" s="167" t="s">
        <v>529</v>
      </c>
      <c r="D302" s="167" t="s">
        <v>205</v>
      </c>
      <c r="E302" s="168" t="s">
        <v>2948</v>
      </c>
      <c r="F302" s="169" t="s">
        <v>2949</v>
      </c>
      <c r="G302" s="170" t="s">
        <v>303</v>
      </c>
      <c r="H302" s="171">
        <v>18</v>
      </c>
      <c r="I302" s="172"/>
      <c r="J302" s="173">
        <f>ROUND(I302*H302,2)</f>
        <v>0</v>
      </c>
      <c r="K302" s="169" t="s">
        <v>171</v>
      </c>
      <c r="L302" s="174"/>
      <c r="M302" s="175" t="s">
        <v>1</v>
      </c>
      <c r="N302" s="176" t="s">
        <v>38</v>
      </c>
      <c r="P302" s="145">
        <f>O302*H302</f>
        <v>0</v>
      </c>
      <c r="Q302" s="145">
        <v>2.65E-3</v>
      </c>
      <c r="R302" s="145">
        <f>Q302*H302</f>
        <v>4.7699999999999999E-2</v>
      </c>
      <c r="S302" s="145">
        <v>0</v>
      </c>
      <c r="T302" s="146">
        <f>S302*H302</f>
        <v>0</v>
      </c>
      <c r="AR302" s="147" t="s">
        <v>209</v>
      </c>
      <c r="AT302" s="147" t="s">
        <v>205</v>
      </c>
      <c r="AU302" s="147" t="s">
        <v>83</v>
      </c>
      <c r="AY302" s="17" t="s">
        <v>165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81</v>
      </c>
      <c r="BK302" s="148">
        <f>ROUND(I302*H302,2)</f>
        <v>0</v>
      </c>
      <c r="BL302" s="17" t="s">
        <v>172</v>
      </c>
      <c r="BM302" s="147" t="s">
        <v>3028</v>
      </c>
    </row>
    <row r="303" spans="2:65" s="1" customFormat="1" x14ac:dyDescent="0.2">
      <c r="B303" s="32"/>
      <c r="D303" s="149" t="s">
        <v>174</v>
      </c>
      <c r="F303" s="150" t="s">
        <v>2949</v>
      </c>
      <c r="I303" s="151"/>
      <c r="L303" s="32"/>
      <c r="M303" s="152"/>
      <c r="T303" s="56"/>
      <c r="AT303" s="17" t="s">
        <v>174</v>
      </c>
      <c r="AU303" s="17" t="s">
        <v>83</v>
      </c>
    </row>
    <row r="304" spans="2:65" s="12" customFormat="1" x14ac:dyDescent="0.2">
      <c r="B304" s="153"/>
      <c r="D304" s="149" t="s">
        <v>176</v>
      </c>
      <c r="E304" s="154" t="s">
        <v>1</v>
      </c>
      <c r="F304" s="155" t="s">
        <v>3029</v>
      </c>
      <c r="H304" s="156">
        <v>18</v>
      </c>
      <c r="I304" s="157"/>
      <c r="L304" s="153"/>
      <c r="M304" s="158"/>
      <c r="T304" s="159"/>
      <c r="AT304" s="154" t="s">
        <v>176</v>
      </c>
      <c r="AU304" s="154" t="s">
        <v>83</v>
      </c>
      <c r="AV304" s="12" t="s">
        <v>83</v>
      </c>
      <c r="AW304" s="12" t="s">
        <v>30</v>
      </c>
      <c r="AX304" s="12" t="s">
        <v>81</v>
      </c>
      <c r="AY304" s="154" t="s">
        <v>165</v>
      </c>
    </row>
    <row r="305" spans="2:65" s="1" customFormat="1" ht="21.75" customHeight="1" x14ac:dyDescent="0.2">
      <c r="B305" s="32"/>
      <c r="C305" s="167" t="s">
        <v>539</v>
      </c>
      <c r="D305" s="167" t="s">
        <v>205</v>
      </c>
      <c r="E305" s="168" t="s">
        <v>2888</v>
      </c>
      <c r="F305" s="169" t="s">
        <v>2889</v>
      </c>
      <c r="G305" s="170" t="s">
        <v>317</v>
      </c>
      <c r="H305" s="171">
        <v>4</v>
      </c>
      <c r="I305" s="172"/>
      <c r="J305" s="173">
        <f>ROUND(I305*H305,2)</f>
        <v>0</v>
      </c>
      <c r="K305" s="169" t="s">
        <v>171</v>
      </c>
      <c r="L305" s="174"/>
      <c r="M305" s="175" t="s">
        <v>1</v>
      </c>
      <c r="N305" s="176" t="s">
        <v>38</v>
      </c>
      <c r="P305" s="145">
        <f>O305*H305</f>
        <v>0</v>
      </c>
      <c r="Q305" s="145">
        <v>1.4999999999999999E-4</v>
      </c>
      <c r="R305" s="145">
        <f>Q305*H305</f>
        <v>5.9999999999999995E-4</v>
      </c>
      <c r="S305" s="145">
        <v>0</v>
      </c>
      <c r="T305" s="146">
        <f>S305*H305</f>
        <v>0</v>
      </c>
      <c r="AR305" s="147" t="s">
        <v>209</v>
      </c>
      <c r="AT305" s="147" t="s">
        <v>205</v>
      </c>
      <c r="AU305" s="147" t="s">
        <v>83</v>
      </c>
      <c r="AY305" s="17" t="s">
        <v>165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7" t="s">
        <v>81</v>
      </c>
      <c r="BK305" s="148">
        <f>ROUND(I305*H305,2)</f>
        <v>0</v>
      </c>
      <c r="BL305" s="17" t="s">
        <v>172</v>
      </c>
      <c r="BM305" s="147" t="s">
        <v>3030</v>
      </c>
    </row>
    <row r="306" spans="2:65" s="1" customFormat="1" x14ac:dyDescent="0.2">
      <c r="B306" s="32"/>
      <c r="D306" s="149" t="s">
        <v>174</v>
      </c>
      <c r="F306" s="150" t="s">
        <v>2889</v>
      </c>
      <c r="I306" s="151"/>
      <c r="L306" s="32"/>
      <c r="M306" s="152"/>
      <c r="T306" s="56"/>
      <c r="AT306" s="17" t="s">
        <v>174</v>
      </c>
      <c r="AU306" s="17" t="s">
        <v>83</v>
      </c>
    </row>
    <row r="307" spans="2:65" s="12" customFormat="1" x14ac:dyDescent="0.2">
      <c r="B307" s="153"/>
      <c r="D307" s="149" t="s">
        <v>176</v>
      </c>
      <c r="E307" s="154" t="s">
        <v>1</v>
      </c>
      <c r="F307" s="155" t="s">
        <v>172</v>
      </c>
      <c r="H307" s="156">
        <v>4</v>
      </c>
      <c r="I307" s="157"/>
      <c r="L307" s="153"/>
      <c r="M307" s="158"/>
      <c r="T307" s="159"/>
      <c r="AT307" s="154" t="s">
        <v>176</v>
      </c>
      <c r="AU307" s="154" t="s">
        <v>83</v>
      </c>
      <c r="AV307" s="12" t="s">
        <v>83</v>
      </c>
      <c r="AW307" s="12" t="s">
        <v>30</v>
      </c>
      <c r="AX307" s="12" t="s">
        <v>81</v>
      </c>
      <c r="AY307" s="154" t="s">
        <v>165</v>
      </c>
    </row>
    <row r="308" spans="2:65" s="1" customFormat="1" ht="16.5" customHeight="1" x14ac:dyDescent="0.2">
      <c r="B308" s="32"/>
      <c r="C308" s="167" t="s">
        <v>546</v>
      </c>
      <c r="D308" s="167" t="s">
        <v>205</v>
      </c>
      <c r="E308" s="168" t="s">
        <v>3031</v>
      </c>
      <c r="F308" s="169" t="s">
        <v>3032</v>
      </c>
      <c r="G308" s="170" t="s">
        <v>317</v>
      </c>
      <c r="H308" s="171">
        <v>4</v>
      </c>
      <c r="I308" s="172"/>
      <c r="J308" s="173">
        <f>ROUND(I308*H308,2)</f>
        <v>0</v>
      </c>
      <c r="K308" s="169" t="s">
        <v>171</v>
      </c>
      <c r="L308" s="174"/>
      <c r="M308" s="175" t="s">
        <v>1</v>
      </c>
      <c r="N308" s="176" t="s">
        <v>38</v>
      </c>
      <c r="P308" s="145">
        <f>O308*H308</f>
        <v>0</v>
      </c>
      <c r="Q308" s="145">
        <v>3.0000000000000001E-3</v>
      </c>
      <c r="R308" s="145">
        <f>Q308*H308</f>
        <v>1.2E-2</v>
      </c>
      <c r="S308" s="145">
        <v>0</v>
      </c>
      <c r="T308" s="146">
        <f>S308*H308</f>
        <v>0</v>
      </c>
      <c r="AR308" s="147" t="s">
        <v>209</v>
      </c>
      <c r="AT308" s="147" t="s">
        <v>205</v>
      </c>
      <c r="AU308" s="147" t="s">
        <v>83</v>
      </c>
      <c r="AY308" s="17" t="s">
        <v>165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81</v>
      </c>
      <c r="BK308" s="148">
        <f>ROUND(I308*H308,2)</f>
        <v>0</v>
      </c>
      <c r="BL308" s="17" t="s">
        <v>172</v>
      </c>
      <c r="BM308" s="147" t="s">
        <v>3033</v>
      </c>
    </row>
    <row r="309" spans="2:65" s="1" customFormat="1" x14ac:dyDescent="0.2">
      <c r="B309" s="32"/>
      <c r="D309" s="149" t="s">
        <v>174</v>
      </c>
      <c r="F309" s="150" t="s">
        <v>3032</v>
      </c>
      <c r="I309" s="151"/>
      <c r="L309" s="32"/>
      <c r="M309" s="152"/>
      <c r="T309" s="56"/>
      <c r="AT309" s="17" t="s">
        <v>174</v>
      </c>
      <c r="AU309" s="17" t="s">
        <v>83</v>
      </c>
    </row>
    <row r="310" spans="2:65" s="12" customFormat="1" x14ac:dyDescent="0.2">
      <c r="B310" s="153"/>
      <c r="D310" s="149" t="s">
        <v>176</v>
      </c>
      <c r="E310" s="154" t="s">
        <v>1</v>
      </c>
      <c r="F310" s="155" t="s">
        <v>172</v>
      </c>
      <c r="H310" s="156">
        <v>4</v>
      </c>
      <c r="I310" s="157"/>
      <c r="L310" s="153"/>
      <c r="M310" s="158"/>
      <c r="T310" s="159"/>
      <c r="AT310" s="154" t="s">
        <v>176</v>
      </c>
      <c r="AU310" s="154" t="s">
        <v>83</v>
      </c>
      <c r="AV310" s="12" t="s">
        <v>83</v>
      </c>
      <c r="AW310" s="12" t="s">
        <v>30</v>
      </c>
      <c r="AX310" s="12" t="s">
        <v>81</v>
      </c>
      <c r="AY310" s="154" t="s">
        <v>165</v>
      </c>
    </row>
    <row r="311" spans="2:65" s="1" customFormat="1" ht="24.2" customHeight="1" x14ac:dyDescent="0.2">
      <c r="B311" s="32"/>
      <c r="C311" s="136" t="s">
        <v>551</v>
      </c>
      <c r="D311" s="136" t="s">
        <v>167</v>
      </c>
      <c r="E311" s="137" t="s">
        <v>3034</v>
      </c>
      <c r="F311" s="138" t="s">
        <v>3035</v>
      </c>
      <c r="G311" s="139" t="s">
        <v>317</v>
      </c>
      <c r="H311" s="140">
        <v>2</v>
      </c>
      <c r="I311" s="141"/>
      <c r="J311" s="142">
        <f>ROUND(I311*H311,2)</f>
        <v>0</v>
      </c>
      <c r="K311" s="138" t="s">
        <v>1</v>
      </c>
      <c r="L311" s="32"/>
      <c r="M311" s="143" t="s">
        <v>1</v>
      </c>
      <c r="N311" s="144" t="s">
        <v>38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172</v>
      </c>
      <c r="AT311" s="147" t="s">
        <v>167</v>
      </c>
      <c r="AU311" s="147" t="s">
        <v>83</v>
      </c>
      <c r="AY311" s="17" t="s">
        <v>165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81</v>
      </c>
      <c r="BK311" s="148">
        <f>ROUND(I311*H311,2)</f>
        <v>0</v>
      </c>
      <c r="BL311" s="17" t="s">
        <v>172</v>
      </c>
      <c r="BM311" s="147" t="s">
        <v>3036</v>
      </c>
    </row>
    <row r="312" spans="2:65" s="1" customFormat="1" x14ac:dyDescent="0.2">
      <c r="B312" s="32"/>
      <c r="D312" s="149" t="s">
        <v>174</v>
      </c>
      <c r="F312" s="150" t="s">
        <v>3035</v>
      </c>
      <c r="I312" s="151"/>
      <c r="L312" s="32"/>
      <c r="M312" s="152"/>
      <c r="T312" s="56"/>
      <c r="AT312" s="17" t="s">
        <v>174</v>
      </c>
      <c r="AU312" s="17" t="s">
        <v>83</v>
      </c>
    </row>
    <row r="313" spans="2:65" s="12" customFormat="1" x14ac:dyDescent="0.2">
      <c r="B313" s="153"/>
      <c r="D313" s="149" t="s">
        <v>176</v>
      </c>
      <c r="E313" s="154" t="s">
        <v>1</v>
      </c>
      <c r="F313" s="155" t="s">
        <v>83</v>
      </c>
      <c r="H313" s="156">
        <v>2</v>
      </c>
      <c r="I313" s="157"/>
      <c r="L313" s="153"/>
      <c r="M313" s="158"/>
      <c r="T313" s="159"/>
      <c r="AT313" s="154" t="s">
        <v>176</v>
      </c>
      <c r="AU313" s="154" t="s">
        <v>83</v>
      </c>
      <c r="AV313" s="12" t="s">
        <v>83</v>
      </c>
      <c r="AW313" s="12" t="s">
        <v>30</v>
      </c>
      <c r="AX313" s="12" t="s">
        <v>81</v>
      </c>
      <c r="AY313" s="154" t="s">
        <v>165</v>
      </c>
    </row>
    <row r="314" spans="2:65" s="1" customFormat="1" ht="21.75" customHeight="1" x14ac:dyDescent="0.2">
      <c r="B314" s="32"/>
      <c r="C314" s="167" t="s">
        <v>556</v>
      </c>
      <c r="D314" s="167" t="s">
        <v>205</v>
      </c>
      <c r="E314" s="168" t="s">
        <v>2941</v>
      </c>
      <c r="F314" s="169" t="s">
        <v>2942</v>
      </c>
      <c r="G314" s="170" t="s">
        <v>170</v>
      </c>
      <c r="H314" s="171">
        <v>0.18</v>
      </c>
      <c r="I314" s="172"/>
      <c r="J314" s="173">
        <f>ROUND(I314*H314,2)</f>
        <v>0</v>
      </c>
      <c r="K314" s="169" t="s">
        <v>171</v>
      </c>
      <c r="L314" s="174"/>
      <c r="M314" s="175" t="s">
        <v>1</v>
      </c>
      <c r="N314" s="176" t="s">
        <v>38</v>
      </c>
      <c r="P314" s="145">
        <f>O314*H314</f>
        <v>0</v>
      </c>
      <c r="Q314" s="145">
        <v>2.4289999999999998</v>
      </c>
      <c r="R314" s="145">
        <f>Q314*H314</f>
        <v>0.43721999999999994</v>
      </c>
      <c r="S314" s="145">
        <v>0</v>
      </c>
      <c r="T314" s="146">
        <f>S314*H314</f>
        <v>0</v>
      </c>
      <c r="AR314" s="147" t="s">
        <v>209</v>
      </c>
      <c r="AT314" s="147" t="s">
        <v>205</v>
      </c>
      <c r="AU314" s="147" t="s">
        <v>83</v>
      </c>
      <c r="AY314" s="17" t="s">
        <v>165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81</v>
      </c>
      <c r="BK314" s="148">
        <f>ROUND(I314*H314,2)</f>
        <v>0</v>
      </c>
      <c r="BL314" s="17" t="s">
        <v>172</v>
      </c>
      <c r="BM314" s="147" t="s">
        <v>3037</v>
      </c>
    </row>
    <row r="315" spans="2:65" s="1" customFormat="1" x14ac:dyDescent="0.2">
      <c r="B315" s="32"/>
      <c r="D315" s="149" t="s">
        <v>174</v>
      </c>
      <c r="F315" s="150" t="s">
        <v>2942</v>
      </c>
      <c r="I315" s="151"/>
      <c r="L315" s="32"/>
      <c r="M315" s="152"/>
      <c r="T315" s="56"/>
      <c r="AT315" s="17" t="s">
        <v>174</v>
      </c>
      <c r="AU315" s="17" t="s">
        <v>83</v>
      </c>
    </row>
    <row r="316" spans="2:65" s="12" customFormat="1" x14ac:dyDescent="0.2">
      <c r="B316" s="153"/>
      <c r="D316" s="149" t="s">
        <v>176</v>
      </c>
      <c r="E316" s="154" t="s">
        <v>1</v>
      </c>
      <c r="F316" s="155" t="s">
        <v>3038</v>
      </c>
      <c r="H316" s="156">
        <v>0.18</v>
      </c>
      <c r="I316" s="157"/>
      <c r="L316" s="153"/>
      <c r="M316" s="158"/>
      <c r="T316" s="159"/>
      <c r="AT316" s="154" t="s">
        <v>176</v>
      </c>
      <c r="AU316" s="154" t="s">
        <v>83</v>
      </c>
      <c r="AV316" s="12" t="s">
        <v>83</v>
      </c>
      <c r="AW316" s="12" t="s">
        <v>30</v>
      </c>
      <c r="AX316" s="12" t="s">
        <v>81</v>
      </c>
      <c r="AY316" s="154" t="s">
        <v>165</v>
      </c>
    </row>
    <row r="317" spans="2:65" s="1" customFormat="1" ht="16.5" customHeight="1" x14ac:dyDescent="0.2">
      <c r="B317" s="32"/>
      <c r="C317" s="167" t="s">
        <v>560</v>
      </c>
      <c r="D317" s="167" t="s">
        <v>205</v>
      </c>
      <c r="E317" s="168" t="s">
        <v>2945</v>
      </c>
      <c r="F317" s="169" t="s">
        <v>2946</v>
      </c>
      <c r="G317" s="170" t="s">
        <v>317</v>
      </c>
      <c r="H317" s="171">
        <v>2</v>
      </c>
      <c r="I317" s="172"/>
      <c r="J317" s="173">
        <f>ROUND(I317*H317,2)</f>
        <v>0</v>
      </c>
      <c r="K317" s="169" t="s">
        <v>171</v>
      </c>
      <c r="L317" s="174"/>
      <c r="M317" s="175" t="s">
        <v>1</v>
      </c>
      <c r="N317" s="176" t="s">
        <v>38</v>
      </c>
      <c r="P317" s="145">
        <f>O317*H317</f>
        <v>0</v>
      </c>
      <c r="Q317" s="145">
        <v>0</v>
      </c>
      <c r="R317" s="145">
        <f>Q317*H317</f>
        <v>0</v>
      </c>
      <c r="S317" s="145">
        <v>0</v>
      </c>
      <c r="T317" s="146">
        <f>S317*H317</f>
        <v>0</v>
      </c>
      <c r="AR317" s="147" t="s">
        <v>209</v>
      </c>
      <c r="AT317" s="147" t="s">
        <v>205</v>
      </c>
      <c r="AU317" s="147" t="s">
        <v>83</v>
      </c>
      <c r="AY317" s="17" t="s">
        <v>165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7" t="s">
        <v>81</v>
      </c>
      <c r="BK317" s="148">
        <f>ROUND(I317*H317,2)</f>
        <v>0</v>
      </c>
      <c r="BL317" s="17" t="s">
        <v>172</v>
      </c>
      <c r="BM317" s="147" t="s">
        <v>3039</v>
      </c>
    </row>
    <row r="318" spans="2:65" s="1" customFormat="1" x14ac:dyDescent="0.2">
      <c r="B318" s="32"/>
      <c r="D318" s="149" t="s">
        <v>174</v>
      </c>
      <c r="F318" s="150" t="s">
        <v>2946</v>
      </c>
      <c r="I318" s="151"/>
      <c r="L318" s="32"/>
      <c r="M318" s="152"/>
      <c r="T318" s="56"/>
      <c r="AT318" s="17" t="s">
        <v>174</v>
      </c>
      <c r="AU318" s="17" t="s">
        <v>83</v>
      </c>
    </row>
    <row r="319" spans="2:65" s="12" customFormat="1" x14ac:dyDescent="0.2">
      <c r="B319" s="153"/>
      <c r="D319" s="149" t="s">
        <v>176</v>
      </c>
      <c r="E319" s="154" t="s">
        <v>1</v>
      </c>
      <c r="F319" s="155" t="s">
        <v>83</v>
      </c>
      <c r="H319" s="156">
        <v>2</v>
      </c>
      <c r="I319" s="157"/>
      <c r="L319" s="153"/>
      <c r="M319" s="158"/>
      <c r="T319" s="159"/>
      <c r="AT319" s="154" t="s">
        <v>176</v>
      </c>
      <c r="AU319" s="154" t="s">
        <v>83</v>
      </c>
      <c r="AV319" s="12" t="s">
        <v>83</v>
      </c>
      <c r="AW319" s="12" t="s">
        <v>30</v>
      </c>
      <c r="AX319" s="12" t="s">
        <v>81</v>
      </c>
      <c r="AY319" s="154" t="s">
        <v>165</v>
      </c>
    </row>
    <row r="320" spans="2:65" s="1" customFormat="1" ht="16.5" customHeight="1" x14ac:dyDescent="0.2">
      <c r="B320" s="32"/>
      <c r="C320" s="167" t="s">
        <v>564</v>
      </c>
      <c r="D320" s="167" t="s">
        <v>205</v>
      </c>
      <c r="E320" s="168" t="s">
        <v>2948</v>
      </c>
      <c r="F320" s="169" t="s">
        <v>2949</v>
      </c>
      <c r="G320" s="170" t="s">
        <v>303</v>
      </c>
      <c r="H320" s="171">
        <v>12</v>
      </c>
      <c r="I320" s="172"/>
      <c r="J320" s="173">
        <f>ROUND(I320*H320,2)</f>
        <v>0</v>
      </c>
      <c r="K320" s="169" t="s">
        <v>171</v>
      </c>
      <c r="L320" s="174"/>
      <c r="M320" s="175" t="s">
        <v>1</v>
      </c>
      <c r="N320" s="176" t="s">
        <v>38</v>
      </c>
      <c r="P320" s="145">
        <f>O320*H320</f>
        <v>0</v>
      </c>
      <c r="Q320" s="145">
        <v>2.65E-3</v>
      </c>
      <c r="R320" s="145">
        <f>Q320*H320</f>
        <v>3.1800000000000002E-2</v>
      </c>
      <c r="S320" s="145">
        <v>0</v>
      </c>
      <c r="T320" s="146">
        <f>S320*H320</f>
        <v>0</v>
      </c>
      <c r="AR320" s="147" t="s">
        <v>209</v>
      </c>
      <c r="AT320" s="147" t="s">
        <v>205</v>
      </c>
      <c r="AU320" s="147" t="s">
        <v>83</v>
      </c>
      <c r="AY320" s="17" t="s">
        <v>165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7" t="s">
        <v>81</v>
      </c>
      <c r="BK320" s="148">
        <f>ROUND(I320*H320,2)</f>
        <v>0</v>
      </c>
      <c r="BL320" s="17" t="s">
        <v>172</v>
      </c>
      <c r="BM320" s="147" t="s">
        <v>3040</v>
      </c>
    </row>
    <row r="321" spans="2:65" s="1" customFormat="1" x14ac:dyDescent="0.2">
      <c r="B321" s="32"/>
      <c r="D321" s="149" t="s">
        <v>174</v>
      </c>
      <c r="F321" s="150" t="s">
        <v>2949</v>
      </c>
      <c r="I321" s="151"/>
      <c r="L321" s="32"/>
      <c r="M321" s="152"/>
      <c r="T321" s="56"/>
      <c r="AT321" s="17" t="s">
        <v>174</v>
      </c>
      <c r="AU321" s="17" t="s">
        <v>83</v>
      </c>
    </row>
    <row r="322" spans="2:65" s="12" customFormat="1" x14ac:dyDescent="0.2">
      <c r="B322" s="153"/>
      <c r="D322" s="149" t="s">
        <v>176</v>
      </c>
      <c r="E322" s="154" t="s">
        <v>1</v>
      </c>
      <c r="F322" s="155" t="s">
        <v>3041</v>
      </c>
      <c r="H322" s="156">
        <v>12</v>
      </c>
      <c r="I322" s="157"/>
      <c r="L322" s="153"/>
      <c r="M322" s="158"/>
      <c r="T322" s="159"/>
      <c r="AT322" s="154" t="s">
        <v>176</v>
      </c>
      <c r="AU322" s="154" t="s">
        <v>83</v>
      </c>
      <c r="AV322" s="12" t="s">
        <v>83</v>
      </c>
      <c r="AW322" s="12" t="s">
        <v>30</v>
      </c>
      <c r="AX322" s="12" t="s">
        <v>81</v>
      </c>
      <c r="AY322" s="154" t="s">
        <v>165</v>
      </c>
    </row>
    <row r="323" spans="2:65" s="1" customFormat="1" ht="21.75" customHeight="1" x14ac:dyDescent="0.2">
      <c r="B323" s="32"/>
      <c r="C323" s="167" t="s">
        <v>570</v>
      </c>
      <c r="D323" s="167" t="s">
        <v>205</v>
      </c>
      <c r="E323" s="168" t="s">
        <v>2888</v>
      </c>
      <c r="F323" s="169" t="s">
        <v>2889</v>
      </c>
      <c r="G323" s="170" t="s">
        <v>317</v>
      </c>
      <c r="H323" s="171">
        <v>2</v>
      </c>
      <c r="I323" s="172"/>
      <c r="J323" s="173">
        <f>ROUND(I323*H323,2)</f>
        <v>0</v>
      </c>
      <c r="K323" s="169" t="s">
        <v>171</v>
      </c>
      <c r="L323" s="174"/>
      <c r="M323" s="175" t="s">
        <v>1</v>
      </c>
      <c r="N323" s="176" t="s">
        <v>38</v>
      </c>
      <c r="P323" s="145">
        <f>O323*H323</f>
        <v>0</v>
      </c>
      <c r="Q323" s="145">
        <v>1.4999999999999999E-4</v>
      </c>
      <c r="R323" s="145">
        <f>Q323*H323</f>
        <v>2.9999999999999997E-4</v>
      </c>
      <c r="S323" s="145">
        <v>0</v>
      </c>
      <c r="T323" s="146">
        <f>S323*H323</f>
        <v>0</v>
      </c>
      <c r="AR323" s="147" t="s">
        <v>209</v>
      </c>
      <c r="AT323" s="147" t="s">
        <v>205</v>
      </c>
      <c r="AU323" s="147" t="s">
        <v>83</v>
      </c>
      <c r="AY323" s="17" t="s">
        <v>165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7" t="s">
        <v>81</v>
      </c>
      <c r="BK323" s="148">
        <f>ROUND(I323*H323,2)</f>
        <v>0</v>
      </c>
      <c r="BL323" s="17" t="s">
        <v>172</v>
      </c>
      <c r="BM323" s="147" t="s">
        <v>3042</v>
      </c>
    </row>
    <row r="324" spans="2:65" s="1" customFormat="1" x14ac:dyDescent="0.2">
      <c r="B324" s="32"/>
      <c r="D324" s="149" t="s">
        <v>174</v>
      </c>
      <c r="F324" s="150" t="s">
        <v>2889</v>
      </c>
      <c r="I324" s="151"/>
      <c r="L324" s="32"/>
      <c r="M324" s="152"/>
      <c r="T324" s="56"/>
      <c r="AT324" s="17" t="s">
        <v>174</v>
      </c>
      <c r="AU324" s="17" t="s">
        <v>83</v>
      </c>
    </row>
    <row r="325" spans="2:65" s="12" customFormat="1" x14ac:dyDescent="0.2">
      <c r="B325" s="153"/>
      <c r="D325" s="149" t="s">
        <v>176</v>
      </c>
      <c r="E325" s="154" t="s">
        <v>1</v>
      </c>
      <c r="F325" s="155" t="s">
        <v>83</v>
      </c>
      <c r="H325" s="156">
        <v>2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81</v>
      </c>
      <c r="AY325" s="154" t="s">
        <v>165</v>
      </c>
    </row>
    <row r="326" spans="2:65" s="1" customFormat="1" ht="16.5" customHeight="1" x14ac:dyDescent="0.2">
      <c r="B326" s="32"/>
      <c r="C326" s="167" t="s">
        <v>579</v>
      </c>
      <c r="D326" s="167" t="s">
        <v>205</v>
      </c>
      <c r="E326" s="168" t="s">
        <v>2934</v>
      </c>
      <c r="F326" s="169" t="s">
        <v>2935</v>
      </c>
      <c r="G326" s="170" t="s">
        <v>317</v>
      </c>
      <c r="H326" s="171">
        <v>2</v>
      </c>
      <c r="I326" s="172"/>
      <c r="J326" s="173">
        <f>ROUND(I326*H326,2)</f>
        <v>0</v>
      </c>
      <c r="K326" s="169" t="s">
        <v>171</v>
      </c>
      <c r="L326" s="174"/>
      <c r="M326" s="175" t="s">
        <v>1</v>
      </c>
      <c r="N326" s="176" t="s">
        <v>38</v>
      </c>
      <c r="P326" s="145">
        <f>O326*H326</f>
        <v>0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209</v>
      </c>
      <c r="AT326" s="147" t="s">
        <v>205</v>
      </c>
      <c r="AU326" s="147" t="s">
        <v>83</v>
      </c>
      <c r="AY326" s="17" t="s">
        <v>165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81</v>
      </c>
      <c r="BK326" s="148">
        <f>ROUND(I326*H326,2)</f>
        <v>0</v>
      </c>
      <c r="BL326" s="17" t="s">
        <v>172</v>
      </c>
      <c r="BM326" s="147" t="s">
        <v>3043</v>
      </c>
    </row>
    <row r="327" spans="2:65" s="1" customFormat="1" x14ac:dyDescent="0.2">
      <c r="B327" s="32"/>
      <c r="D327" s="149" t="s">
        <v>174</v>
      </c>
      <c r="F327" s="150" t="s">
        <v>2935</v>
      </c>
      <c r="I327" s="151"/>
      <c r="L327" s="32"/>
      <c r="M327" s="152"/>
      <c r="T327" s="56"/>
      <c r="AT327" s="17" t="s">
        <v>174</v>
      </c>
      <c r="AU327" s="17" t="s">
        <v>83</v>
      </c>
    </row>
    <row r="328" spans="2:65" s="1" customFormat="1" ht="16.5" customHeight="1" x14ac:dyDescent="0.2">
      <c r="B328" s="32"/>
      <c r="C328" s="136" t="s">
        <v>585</v>
      </c>
      <c r="D328" s="136" t="s">
        <v>167</v>
      </c>
      <c r="E328" s="137" t="s">
        <v>3044</v>
      </c>
      <c r="F328" s="138" t="s">
        <v>3045</v>
      </c>
      <c r="G328" s="139" t="s">
        <v>317</v>
      </c>
      <c r="H328" s="140">
        <v>40</v>
      </c>
      <c r="I328" s="141"/>
      <c r="J328" s="142">
        <f>ROUND(I328*H328,2)</f>
        <v>0</v>
      </c>
      <c r="K328" s="138" t="s">
        <v>171</v>
      </c>
      <c r="L328" s="32"/>
      <c r="M328" s="143" t="s">
        <v>1</v>
      </c>
      <c r="N328" s="144" t="s">
        <v>38</v>
      </c>
      <c r="P328" s="145">
        <f>O328*H328</f>
        <v>0</v>
      </c>
      <c r="Q328" s="145">
        <v>0</v>
      </c>
      <c r="R328" s="145">
        <f>Q328*H328</f>
        <v>0</v>
      </c>
      <c r="S328" s="145">
        <v>0</v>
      </c>
      <c r="T328" s="146">
        <f>S328*H328</f>
        <v>0</v>
      </c>
      <c r="AR328" s="147" t="s">
        <v>172</v>
      </c>
      <c r="AT328" s="147" t="s">
        <v>167</v>
      </c>
      <c r="AU328" s="147" t="s">
        <v>83</v>
      </c>
      <c r="AY328" s="17" t="s">
        <v>165</v>
      </c>
      <c r="BE328" s="148">
        <f>IF(N328="základní",J328,0)</f>
        <v>0</v>
      </c>
      <c r="BF328" s="148">
        <f>IF(N328="snížená",J328,0)</f>
        <v>0</v>
      </c>
      <c r="BG328" s="148">
        <f>IF(N328="zákl. přenesená",J328,0)</f>
        <v>0</v>
      </c>
      <c r="BH328" s="148">
        <f>IF(N328="sníž. přenesená",J328,0)</f>
        <v>0</v>
      </c>
      <c r="BI328" s="148">
        <f>IF(N328="nulová",J328,0)</f>
        <v>0</v>
      </c>
      <c r="BJ328" s="17" t="s">
        <v>81</v>
      </c>
      <c r="BK328" s="148">
        <f>ROUND(I328*H328,2)</f>
        <v>0</v>
      </c>
      <c r="BL328" s="17" t="s">
        <v>172</v>
      </c>
      <c r="BM328" s="147" t="s">
        <v>3046</v>
      </c>
    </row>
    <row r="329" spans="2:65" s="1" customFormat="1" ht="39" x14ac:dyDescent="0.2">
      <c r="B329" s="32"/>
      <c r="D329" s="149" t="s">
        <v>174</v>
      </c>
      <c r="F329" s="150" t="s">
        <v>3047</v>
      </c>
      <c r="I329" s="151"/>
      <c r="L329" s="32"/>
      <c r="M329" s="152"/>
      <c r="T329" s="56"/>
      <c r="AT329" s="17" t="s">
        <v>174</v>
      </c>
      <c r="AU329" s="17" t="s">
        <v>83</v>
      </c>
    </row>
    <row r="330" spans="2:65" s="15" customFormat="1" x14ac:dyDescent="0.2">
      <c r="B330" s="184"/>
      <c r="D330" s="149" t="s">
        <v>176</v>
      </c>
      <c r="E330" s="185" t="s">
        <v>1</v>
      </c>
      <c r="F330" s="186" t="s">
        <v>3048</v>
      </c>
      <c r="H330" s="185" t="s">
        <v>1</v>
      </c>
      <c r="I330" s="187"/>
      <c r="L330" s="184"/>
      <c r="M330" s="188"/>
      <c r="T330" s="189"/>
      <c r="AT330" s="185" t="s">
        <v>176</v>
      </c>
      <c r="AU330" s="185" t="s">
        <v>83</v>
      </c>
      <c r="AV330" s="15" t="s">
        <v>81</v>
      </c>
      <c r="AW330" s="15" t="s">
        <v>30</v>
      </c>
      <c r="AX330" s="15" t="s">
        <v>73</v>
      </c>
      <c r="AY330" s="185" t="s">
        <v>165</v>
      </c>
    </row>
    <row r="331" spans="2:65" s="12" customFormat="1" x14ac:dyDescent="0.2">
      <c r="B331" s="153"/>
      <c r="D331" s="149" t="s">
        <v>176</v>
      </c>
      <c r="E331" s="154" t="s">
        <v>1</v>
      </c>
      <c r="F331" s="155" t="s">
        <v>424</v>
      </c>
      <c r="H331" s="156">
        <v>40</v>
      </c>
      <c r="I331" s="157"/>
      <c r="L331" s="153"/>
      <c r="M331" s="158"/>
      <c r="T331" s="159"/>
      <c r="AT331" s="154" t="s">
        <v>176</v>
      </c>
      <c r="AU331" s="154" t="s">
        <v>83</v>
      </c>
      <c r="AV331" s="12" t="s">
        <v>83</v>
      </c>
      <c r="AW331" s="12" t="s">
        <v>30</v>
      </c>
      <c r="AX331" s="12" t="s">
        <v>81</v>
      </c>
      <c r="AY331" s="154" t="s">
        <v>165</v>
      </c>
    </row>
    <row r="332" spans="2:65" s="1" customFormat="1" ht="16.5" customHeight="1" x14ac:dyDescent="0.2">
      <c r="B332" s="32"/>
      <c r="C332" s="136" t="s">
        <v>269</v>
      </c>
      <c r="D332" s="136" t="s">
        <v>167</v>
      </c>
      <c r="E332" s="137" t="s">
        <v>3049</v>
      </c>
      <c r="F332" s="138" t="s">
        <v>3050</v>
      </c>
      <c r="G332" s="139" t="s">
        <v>317</v>
      </c>
      <c r="H332" s="140">
        <v>41</v>
      </c>
      <c r="I332" s="141"/>
      <c r="J332" s="142">
        <f>ROUND(I332*H332,2)</f>
        <v>0</v>
      </c>
      <c r="K332" s="138" t="s">
        <v>171</v>
      </c>
      <c r="L332" s="32"/>
      <c r="M332" s="143" t="s">
        <v>1</v>
      </c>
      <c r="N332" s="144" t="s">
        <v>38</v>
      </c>
      <c r="P332" s="145">
        <f>O332*H332</f>
        <v>0</v>
      </c>
      <c r="Q332" s="145">
        <v>0</v>
      </c>
      <c r="R332" s="145">
        <f>Q332*H332</f>
        <v>0</v>
      </c>
      <c r="S332" s="145">
        <v>0</v>
      </c>
      <c r="T332" s="146">
        <f>S332*H332</f>
        <v>0</v>
      </c>
      <c r="AR332" s="147" t="s">
        <v>172</v>
      </c>
      <c r="AT332" s="147" t="s">
        <v>167</v>
      </c>
      <c r="AU332" s="147" t="s">
        <v>83</v>
      </c>
      <c r="AY332" s="17" t="s">
        <v>165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81</v>
      </c>
      <c r="BK332" s="148">
        <f>ROUND(I332*H332,2)</f>
        <v>0</v>
      </c>
      <c r="BL332" s="17" t="s">
        <v>172</v>
      </c>
      <c r="BM332" s="147" t="s">
        <v>3051</v>
      </c>
    </row>
    <row r="333" spans="2:65" s="1" customFormat="1" ht="39" x14ac:dyDescent="0.2">
      <c r="B333" s="32"/>
      <c r="D333" s="149" t="s">
        <v>174</v>
      </c>
      <c r="F333" s="150" t="s">
        <v>3052</v>
      </c>
      <c r="I333" s="151"/>
      <c r="L333" s="32"/>
      <c r="M333" s="152"/>
      <c r="T333" s="56"/>
      <c r="AT333" s="17" t="s">
        <v>174</v>
      </c>
      <c r="AU333" s="17" t="s">
        <v>83</v>
      </c>
    </row>
    <row r="334" spans="2:65" s="15" customFormat="1" x14ac:dyDescent="0.2">
      <c r="B334" s="184"/>
      <c r="D334" s="149" t="s">
        <v>176</v>
      </c>
      <c r="E334" s="185" t="s">
        <v>1</v>
      </c>
      <c r="F334" s="186" t="s">
        <v>3053</v>
      </c>
      <c r="H334" s="185" t="s">
        <v>1</v>
      </c>
      <c r="I334" s="187"/>
      <c r="L334" s="184"/>
      <c r="M334" s="188"/>
      <c r="T334" s="189"/>
      <c r="AT334" s="185" t="s">
        <v>176</v>
      </c>
      <c r="AU334" s="185" t="s">
        <v>83</v>
      </c>
      <c r="AV334" s="15" t="s">
        <v>81</v>
      </c>
      <c r="AW334" s="15" t="s">
        <v>30</v>
      </c>
      <c r="AX334" s="15" t="s">
        <v>73</v>
      </c>
      <c r="AY334" s="185" t="s">
        <v>165</v>
      </c>
    </row>
    <row r="335" spans="2:65" s="12" customFormat="1" x14ac:dyDescent="0.2">
      <c r="B335" s="153"/>
      <c r="D335" s="149" t="s">
        <v>176</v>
      </c>
      <c r="E335" s="154" t="s">
        <v>1</v>
      </c>
      <c r="F335" s="155" t="s">
        <v>424</v>
      </c>
      <c r="H335" s="156">
        <v>40</v>
      </c>
      <c r="I335" s="157"/>
      <c r="L335" s="153"/>
      <c r="M335" s="158"/>
      <c r="T335" s="159"/>
      <c r="AT335" s="154" t="s">
        <v>176</v>
      </c>
      <c r="AU335" s="154" t="s">
        <v>83</v>
      </c>
      <c r="AV335" s="12" t="s">
        <v>83</v>
      </c>
      <c r="AW335" s="12" t="s">
        <v>30</v>
      </c>
      <c r="AX335" s="12" t="s">
        <v>73</v>
      </c>
      <c r="AY335" s="154" t="s">
        <v>165</v>
      </c>
    </row>
    <row r="336" spans="2:65" s="15" customFormat="1" x14ac:dyDescent="0.2">
      <c r="B336" s="184"/>
      <c r="D336" s="149" t="s">
        <v>176</v>
      </c>
      <c r="E336" s="185" t="s">
        <v>1</v>
      </c>
      <c r="F336" s="186" t="s">
        <v>3054</v>
      </c>
      <c r="H336" s="185" t="s">
        <v>1</v>
      </c>
      <c r="I336" s="187"/>
      <c r="L336" s="184"/>
      <c r="M336" s="188"/>
      <c r="T336" s="189"/>
      <c r="AT336" s="185" t="s">
        <v>176</v>
      </c>
      <c r="AU336" s="185" t="s">
        <v>83</v>
      </c>
      <c r="AV336" s="15" t="s">
        <v>81</v>
      </c>
      <c r="AW336" s="15" t="s">
        <v>30</v>
      </c>
      <c r="AX336" s="15" t="s">
        <v>73</v>
      </c>
      <c r="AY336" s="185" t="s">
        <v>165</v>
      </c>
    </row>
    <row r="337" spans="2:65" s="12" customFormat="1" x14ac:dyDescent="0.2">
      <c r="B337" s="153"/>
      <c r="D337" s="149" t="s">
        <v>176</v>
      </c>
      <c r="E337" s="154" t="s">
        <v>1</v>
      </c>
      <c r="F337" s="155" t="s">
        <v>81</v>
      </c>
      <c r="H337" s="156">
        <v>1</v>
      </c>
      <c r="I337" s="157"/>
      <c r="L337" s="153"/>
      <c r="M337" s="158"/>
      <c r="T337" s="159"/>
      <c r="AT337" s="154" t="s">
        <v>176</v>
      </c>
      <c r="AU337" s="154" t="s">
        <v>83</v>
      </c>
      <c r="AV337" s="12" t="s">
        <v>83</v>
      </c>
      <c r="AW337" s="12" t="s">
        <v>30</v>
      </c>
      <c r="AX337" s="12" t="s">
        <v>73</v>
      </c>
      <c r="AY337" s="154" t="s">
        <v>165</v>
      </c>
    </row>
    <row r="338" spans="2:65" s="13" customFormat="1" x14ac:dyDescent="0.2">
      <c r="B338" s="160"/>
      <c r="D338" s="149" t="s">
        <v>176</v>
      </c>
      <c r="E338" s="161" t="s">
        <v>1</v>
      </c>
      <c r="F338" s="162" t="s">
        <v>189</v>
      </c>
      <c r="H338" s="163">
        <v>41</v>
      </c>
      <c r="I338" s="164"/>
      <c r="L338" s="160"/>
      <c r="M338" s="165"/>
      <c r="T338" s="166"/>
      <c r="AT338" s="161" t="s">
        <v>176</v>
      </c>
      <c r="AU338" s="161" t="s">
        <v>83</v>
      </c>
      <c r="AV338" s="13" t="s">
        <v>172</v>
      </c>
      <c r="AW338" s="13" t="s">
        <v>30</v>
      </c>
      <c r="AX338" s="13" t="s">
        <v>81</v>
      </c>
      <c r="AY338" s="161" t="s">
        <v>165</v>
      </c>
    </row>
    <row r="339" spans="2:65" s="1" customFormat="1" ht="21.75" customHeight="1" x14ac:dyDescent="0.2">
      <c r="B339" s="32"/>
      <c r="C339" s="167" t="s">
        <v>1612</v>
      </c>
      <c r="D339" s="167" t="s">
        <v>205</v>
      </c>
      <c r="E339" s="168" t="s">
        <v>3055</v>
      </c>
      <c r="F339" s="169" t="s">
        <v>3056</v>
      </c>
      <c r="G339" s="170" t="s">
        <v>317</v>
      </c>
      <c r="H339" s="171">
        <v>1</v>
      </c>
      <c r="I339" s="172"/>
      <c r="J339" s="173">
        <f>ROUND(I339*H339,2)</f>
        <v>0</v>
      </c>
      <c r="K339" s="169" t="s">
        <v>171</v>
      </c>
      <c r="L339" s="174"/>
      <c r="M339" s="175" t="s">
        <v>1</v>
      </c>
      <c r="N339" s="176" t="s">
        <v>38</v>
      </c>
      <c r="P339" s="145">
        <f>O339*H339</f>
        <v>0</v>
      </c>
      <c r="Q339" s="145">
        <v>0.157</v>
      </c>
      <c r="R339" s="145">
        <f>Q339*H339</f>
        <v>0.157</v>
      </c>
      <c r="S339" s="145">
        <v>0</v>
      </c>
      <c r="T339" s="146">
        <f>S339*H339</f>
        <v>0</v>
      </c>
      <c r="AR339" s="147" t="s">
        <v>209</v>
      </c>
      <c r="AT339" s="147" t="s">
        <v>205</v>
      </c>
      <c r="AU339" s="147" t="s">
        <v>83</v>
      </c>
      <c r="AY339" s="17" t="s">
        <v>165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81</v>
      </c>
      <c r="BK339" s="148">
        <f>ROUND(I339*H339,2)</f>
        <v>0</v>
      </c>
      <c r="BL339" s="17" t="s">
        <v>172</v>
      </c>
      <c r="BM339" s="147" t="s">
        <v>3057</v>
      </c>
    </row>
    <row r="340" spans="2:65" s="1" customFormat="1" x14ac:dyDescent="0.2">
      <c r="B340" s="32"/>
      <c r="D340" s="149" t="s">
        <v>174</v>
      </c>
      <c r="F340" s="150" t="s">
        <v>3056</v>
      </c>
      <c r="I340" s="151"/>
      <c r="L340" s="32"/>
      <c r="M340" s="152"/>
      <c r="T340" s="56"/>
      <c r="AT340" s="17" t="s">
        <v>174</v>
      </c>
      <c r="AU340" s="17" t="s">
        <v>83</v>
      </c>
    </row>
    <row r="341" spans="2:65" s="12" customFormat="1" x14ac:dyDescent="0.2">
      <c r="B341" s="153"/>
      <c r="D341" s="149" t="s">
        <v>176</v>
      </c>
      <c r="E341" s="154" t="s">
        <v>1</v>
      </c>
      <c r="F341" s="155" t="s">
        <v>81</v>
      </c>
      <c r="H341" s="156">
        <v>1</v>
      </c>
      <c r="I341" s="157"/>
      <c r="L341" s="153"/>
      <c r="M341" s="158"/>
      <c r="T341" s="159"/>
      <c r="AT341" s="154" t="s">
        <v>176</v>
      </c>
      <c r="AU341" s="154" t="s">
        <v>83</v>
      </c>
      <c r="AV341" s="12" t="s">
        <v>83</v>
      </c>
      <c r="AW341" s="12" t="s">
        <v>30</v>
      </c>
      <c r="AX341" s="12" t="s">
        <v>81</v>
      </c>
      <c r="AY341" s="154" t="s">
        <v>165</v>
      </c>
    </row>
    <row r="342" spans="2:65" s="1" customFormat="1" ht="16.5" customHeight="1" x14ac:dyDescent="0.2">
      <c r="B342" s="32"/>
      <c r="C342" s="136" t="s">
        <v>1617</v>
      </c>
      <c r="D342" s="136" t="s">
        <v>167</v>
      </c>
      <c r="E342" s="137" t="s">
        <v>3058</v>
      </c>
      <c r="F342" s="138" t="s">
        <v>3059</v>
      </c>
      <c r="G342" s="139" t="s">
        <v>317</v>
      </c>
      <c r="H342" s="140">
        <v>40</v>
      </c>
      <c r="I342" s="141"/>
      <c r="J342" s="142">
        <f>ROUND(I342*H342,2)</f>
        <v>0</v>
      </c>
      <c r="K342" s="138" t="s">
        <v>171</v>
      </c>
      <c r="L342" s="32"/>
      <c r="M342" s="143" t="s">
        <v>1</v>
      </c>
      <c r="N342" s="144" t="s">
        <v>38</v>
      </c>
      <c r="P342" s="145">
        <f>O342*H342</f>
        <v>0</v>
      </c>
      <c r="Q342" s="145">
        <v>0</v>
      </c>
      <c r="R342" s="145">
        <f>Q342*H342</f>
        <v>0</v>
      </c>
      <c r="S342" s="145">
        <v>0</v>
      </c>
      <c r="T342" s="146">
        <f>S342*H342</f>
        <v>0</v>
      </c>
      <c r="AR342" s="147" t="s">
        <v>172</v>
      </c>
      <c r="AT342" s="147" t="s">
        <v>167</v>
      </c>
      <c r="AU342" s="147" t="s">
        <v>83</v>
      </c>
      <c r="AY342" s="17" t="s">
        <v>165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81</v>
      </c>
      <c r="BK342" s="148">
        <f>ROUND(I342*H342,2)</f>
        <v>0</v>
      </c>
      <c r="BL342" s="17" t="s">
        <v>172</v>
      </c>
      <c r="BM342" s="147" t="s">
        <v>3060</v>
      </c>
    </row>
    <row r="343" spans="2:65" s="1" customFormat="1" ht="48.75" x14ac:dyDescent="0.2">
      <c r="B343" s="32"/>
      <c r="D343" s="149" t="s">
        <v>174</v>
      </c>
      <c r="F343" s="150" t="s">
        <v>3061</v>
      </c>
      <c r="I343" s="151"/>
      <c r="L343" s="32"/>
      <c r="M343" s="152"/>
      <c r="T343" s="56"/>
      <c r="AT343" s="17" t="s">
        <v>174</v>
      </c>
      <c r="AU343" s="17" t="s">
        <v>83</v>
      </c>
    </row>
    <row r="344" spans="2:65" s="15" customFormat="1" x14ac:dyDescent="0.2">
      <c r="B344" s="184"/>
      <c r="D344" s="149" t="s">
        <v>176</v>
      </c>
      <c r="E344" s="185" t="s">
        <v>1</v>
      </c>
      <c r="F344" s="186" t="s">
        <v>3062</v>
      </c>
      <c r="H344" s="185" t="s">
        <v>1</v>
      </c>
      <c r="I344" s="187"/>
      <c r="L344" s="184"/>
      <c r="M344" s="188"/>
      <c r="T344" s="189"/>
      <c r="AT344" s="185" t="s">
        <v>176</v>
      </c>
      <c r="AU344" s="185" t="s">
        <v>83</v>
      </c>
      <c r="AV344" s="15" t="s">
        <v>81</v>
      </c>
      <c r="AW344" s="15" t="s">
        <v>30</v>
      </c>
      <c r="AX344" s="15" t="s">
        <v>73</v>
      </c>
      <c r="AY344" s="185" t="s">
        <v>165</v>
      </c>
    </row>
    <row r="345" spans="2:65" s="12" customFormat="1" x14ac:dyDescent="0.2">
      <c r="B345" s="153"/>
      <c r="D345" s="149" t="s">
        <v>176</v>
      </c>
      <c r="E345" s="154" t="s">
        <v>1</v>
      </c>
      <c r="F345" s="155" t="s">
        <v>424</v>
      </c>
      <c r="H345" s="156">
        <v>40</v>
      </c>
      <c r="I345" s="157"/>
      <c r="L345" s="153"/>
      <c r="M345" s="158"/>
      <c r="T345" s="159"/>
      <c r="AT345" s="154" t="s">
        <v>176</v>
      </c>
      <c r="AU345" s="154" t="s">
        <v>83</v>
      </c>
      <c r="AV345" s="12" t="s">
        <v>83</v>
      </c>
      <c r="AW345" s="12" t="s">
        <v>30</v>
      </c>
      <c r="AX345" s="12" t="s">
        <v>81</v>
      </c>
      <c r="AY345" s="154" t="s">
        <v>165</v>
      </c>
    </row>
    <row r="346" spans="2:65" s="1" customFormat="1" ht="16.5" customHeight="1" x14ac:dyDescent="0.2">
      <c r="B346" s="32"/>
      <c r="C346" s="167" t="s">
        <v>1624</v>
      </c>
      <c r="D346" s="167" t="s">
        <v>205</v>
      </c>
      <c r="E346" s="168" t="s">
        <v>3063</v>
      </c>
      <c r="F346" s="169" t="s">
        <v>3064</v>
      </c>
      <c r="G346" s="170" t="s">
        <v>3065</v>
      </c>
      <c r="H346" s="171">
        <v>20</v>
      </c>
      <c r="I346" s="172"/>
      <c r="J346" s="173">
        <f>ROUND(I346*H346,2)</f>
        <v>0</v>
      </c>
      <c r="K346" s="169" t="s">
        <v>171</v>
      </c>
      <c r="L346" s="174"/>
      <c r="M346" s="175" t="s">
        <v>1</v>
      </c>
      <c r="N346" s="176" t="s">
        <v>38</v>
      </c>
      <c r="P346" s="145">
        <f>O346*H346</f>
        <v>0</v>
      </c>
      <c r="Q346" s="145">
        <v>0</v>
      </c>
      <c r="R346" s="145">
        <f>Q346*H346</f>
        <v>0</v>
      </c>
      <c r="S346" s="145">
        <v>0</v>
      </c>
      <c r="T346" s="146">
        <f>S346*H346</f>
        <v>0</v>
      </c>
      <c r="AR346" s="147" t="s">
        <v>209</v>
      </c>
      <c r="AT346" s="147" t="s">
        <v>205</v>
      </c>
      <c r="AU346" s="147" t="s">
        <v>83</v>
      </c>
      <c r="AY346" s="17" t="s">
        <v>165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81</v>
      </c>
      <c r="BK346" s="148">
        <f>ROUND(I346*H346,2)</f>
        <v>0</v>
      </c>
      <c r="BL346" s="17" t="s">
        <v>172</v>
      </c>
      <c r="BM346" s="147" t="s">
        <v>3066</v>
      </c>
    </row>
    <row r="347" spans="2:65" s="1" customFormat="1" x14ac:dyDescent="0.2">
      <c r="B347" s="32"/>
      <c r="D347" s="149" t="s">
        <v>174</v>
      </c>
      <c r="F347" s="150" t="s">
        <v>3064</v>
      </c>
      <c r="I347" s="151"/>
      <c r="L347" s="32"/>
      <c r="M347" s="152"/>
      <c r="T347" s="56"/>
      <c r="AT347" s="17" t="s">
        <v>174</v>
      </c>
      <c r="AU347" s="17" t="s">
        <v>83</v>
      </c>
    </row>
    <row r="348" spans="2:65" s="12" customFormat="1" x14ac:dyDescent="0.2">
      <c r="B348" s="153"/>
      <c r="D348" s="149" t="s">
        <v>176</v>
      </c>
      <c r="E348" s="154" t="s">
        <v>1</v>
      </c>
      <c r="F348" s="155" t="s">
        <v>289</v>
      </c>
      <c r="H348" s="156">
        <v>20</v>
      </c>
      <c r="I348" s="157"/>
      <c r="L348" s="153"/>
      <c r="M348" s="158"/>
      <c r="T348" s="159"/>
      <c r="AT348" s="154" t="s">
        <v>176</v>
      </c>
      <c r="AU348" s="154" t="s">
        <v>83</v>
      </c>
      <c r="AV348" s="12" t="s">
        <v>83</v>
      </c>
      <c r="AW348" s="12" t="s">
        <v>30</v>
      </c>
      <c r="AX348" s="12" t="s">
        <v>81</v>
      </c>
      <c r="AY348" s="154" t="s">
        <v>165</v>
      </c>
    </row>
    <row r="349" spans="2:65" s="11" customFormat="1" ht="25.9" customHeight="1" x14ac:dyDescent="0.2">
      <c r="B349" s="124"/>
      <c r="D349" s="125" t="s">
        <v>72</v>
      </c>
      <c r="E349" s="126" t="s">
        <v>544</v>
      </c>
      <c r="F349" s="126" t="s">
        <v>545</v>
      </c>
      <c r="I349" s="127"/>
      <c r="J349" s="128">
        <f>BK349</f>
        <v>0</v>
      </c>
      <c r="L349" s="124"/>
      <c r="M349" s="129"/>
      <c r="P349" s="130">
        <f>SUM(P350:P381)</f>
        <v>0</v>
      </c>
      <c r="R349" s="130">
        <f>SUM(R350:R381)</f>
        <v>0</v>
      </c>
      <c r="T349" s="131">
        <f>SUM(T350:T381)</f>
        <v>0</v>
      </c>
      <c r="AR349" s="125" t="s">
        <v>172</v>
      </c>
      <c r="AT349" s="132" t="s">
        <v>72</v>
      </c>
      <c r="AU349" s="132" t="s">
        <v>73</v>
      </c>
      <c r="AY349" s="125" t="s">
        <v>165</v>
      </c>
      <c r="BK349" s="133">
        <f>SUM(BK350:BK381)</f>
        <v>0</v>
      </c>
    </row>
    <row r="350" spans="2:65" s="1" customFormat="1" ht="44.25" customHeight="1" x14ac:dyDescent="0.2">
      <c r="B350" s="32"/>
      <c r="C350" s="136" t="s">
        <v>1631</v>
      </c>
      <c r="D350" s="136" t="s">
        <v>167</v>
      </c>
      <c r="E350" s="137" t="s">
        <v>450</v>
      </c>
      <c r="F350" s="138" t="s">
        <v>451</v>
      </c>
      <c r="G350" s="139" t="s">
        <v>317</v>
      </c>
      <c r="H350" s="140">
        <v>6</v>
      </c>
      <c r="I350" s="141"/>
      <c r="J350" s="142">
        <f>ROUND(I350*H350,2)</f>
        <v>0</v>
      </c>
      <c r="K350" s="138" t="s">
        <v>171</v>
      </c>
      <c r="L350" s="32"/>
      <c r="M350" s="143" t="s">
        <v>1</v>
      </c>
      <c r="N350" s="144" t="s">
        <v>38</v>
      </c>
      <c r="P350" s="145">
        <f>O350*H350</f>
        <v>0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AR350" s="147" t="s">
        <v>273</v>
      </c>
      <c r="AT350" s="147" t="s">
        <v>167</v>
      </c>
      <c r="AU350" s="147" t="s">
        <v>81</v>
      </c>
      <c r="AY350" s="17" t="s">
        <v>165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7" t="s">
        <v>81</v>
      </c>
      <c r="BK350" s="148">
        <f>ROUND(I350*H350,2)</f>
        <v>0</v>
      </c>
      <c r="BL350" s="17" t="s">
        <v>273</v>
      </c>
      <c r="BM350" s="147" t="s">
        <v>3067</v>
      </c>
    </row>
    <row r="351" spans="2:65" s="1" customFormat="1" ht="68.25" x14ac:dyDescent="0.2">
      <c r="B351" s="32"/>
      <c r="D351" s="149" t="s">
        <v>174</v>
      </c>
      <c r="F351" s="150" t="s">
        <v>453</v>
      </c>
      <c r="I351" s="151"/>
      <c r="L351" s="32"/>
      <c r="M351" s="152"/>
      <c r="T351" s="56"/>
      <c r="AT351" s="17" t="s">
        <v>174</v>
      </c>
      <c r="AU351" s="17" t="s">
        <v>81</v>
      </c>
    </row>
    <row r="352" spans="2:65" s="15" customFormat="1" x14ac:dyDescent="0.2">
      <c r="B352" s="184"/>
      <c r="D352" s="149" t="s">
        <v>176</v>
      </c>
      <c r="E352" s="185" t="s">
        <v>1</v>
      </c>
      <c r="F352" s="186" t="s">
        <v>3068</v>
      </c>
      <c r="H352" s="185" t="s">
        <v>1</v>
      </c>
      <c r="I352" s="187"/>
      <c r="L352" s="184"/>
      <c r="M352" s="188"/>
      <c r="T352" s="189"/>
      <c r="AT352" s="185" t="s">
        <v>176</v>
      </c>
      <c r="AU352" s="185" t="s">
        <v>81</v>
      </c>
      <c r="AV352" s="15" t="s">
        <v>81</v>
      </c>
      <c r="AW352" s="15" t="s">
        <v>30</v>
      </c>
      <c r="AX352" s="15" t="s">
        <v>73</v>
      </c>
      <c r="AY352" s="185" t="s">
        <v>165</v>
      </c>
    </row>
    <row r="353" spans="2:65" s="12" customFormat="1" x14ac:dyDescent="0.2">
      <c r="B353" s="153"/>
      <c r="D353" s="149" t="s">
        <v>176</v>
      </c>
      <c r="E353" s="154" t="s">
        <v>1</v>
      </c>
      <c r="F353" s="155" t="s">
        <v>81</v>
      </c>
      <c r="H353" s="156">
        <v>1</v>
      </c>
      <c r="I353" s="157"/>
      <c r="L353" s="153"/>
      <c r="M353" s="158"/>
      <c r="T353" s="159"/>
      <c r="AT353" s="154" t="s">
        <v>176</v>
      </c>
      <c r="AU353" s="154" t="s">
        <v>81</v>
      </c>
      <c r="AV353" s="12" t="s">
        <v>83</v>
      </c>
      <c r="AW353" s="12" t="s">
        <v>30</v>
      </c>
      <c r="AX353" s="12" t="s">
        <v>73</v>
      </c>
      <c r="AY353" s="154" t="s">
        <v>165</v>
      </c>
    </row>
    <row r="354" spans="2:65" s="15" customFormat="1" x14ac:dyDescent="0.2">
      <c r="B354" s="184"/>
      <c r="D354" s="149" t="s">
        <v>176</v>
      </c>
      <c r="E354" s="185" t="s">
        <v>1</v>
      </c>
      <c r="F354" s="186" t="s">
        <v>3069</v>
      </c>
      <c r="H354" s="185" t="s">
        <v>1</v>
      </c>
      <c r="I354" s="187"/>
      <c r="L354" s="184"/>
      <c r="M354" s="188"/>
      <c r="T354" s="189"/>
      <c r="AT354" s="185" t="s">
        <v>176</v>
      </c>
      <c r="AU354" s="185" t="s">
        <v>81</v>
      </c>
      <c r="AV354" s="15" t="s">
        <v>81</v>
      </c>
      <c r="AW354" s="15" t="s">
        <v>30</v>
      </c>
      <c r="AX354" s="15" t="s">
        <v>73</v>
      </c>
      <c r="AY354" s="185" t="s">
        <v>165</v>
      </c>
    </row>
    <row r="355" spans="2:65" s="12" customFormat="1" x14ac:dyDescent="0.2">
      <c r="B355" s="153"/>
      <c r="D355" s="149" t="s">
        <v>176</v>
      </c>
      <c r="E355" s="154" t="s">
        <v>1</v>
      </c>
      <c r="F355" s="155" t="s">
        <v>81</v>
      </c>
      <c r="H355" s="156">
        <v>1</v>
      </c>
      <c r="I355" s="157"/>
      <c r="L355" s="153"/>
      <c r="M355" s="158"/>
      <c r="T355" s="159"/>
      <c r="AT355" s="154" t="s">
        <v>176</v>
      </c>
      <c r="AU355" s="154" t="s">
        <v>81</v>
      </c>
      <c r="AV355" s="12" t="s">
        <v>83</v>
      </c>
      <c r="AW355" s="12" t="s">
        <v>30</v>
      </c>
      <c r="AX355" s="12" t="s">
        <v>73</v>
      </c>
      <c r="AY355" s="154" t="s">
        <v>165</v>
      </c>
    </row>
    <row r="356" spans="2:65" s="15" customFormat="1" x14ac:dyDescent="0.2">
      <c r="B356" s="184"/>
      <c r="D356" s="149" t="s">
        <v>176</v>
      </c>
      <c r="E356" s="185" t="s">
        <v>1</v>
      </c>
      <c r="F356" s="186" t="s">
        <v>3070</v>
      </c>
      <c r="H356" s="185" t="s">
        <v>1</v>
      </c>
      <c r="I356" s="187"/>
      <c r="L356" s="184"/>
      <c r="M356" s="188"/>
      <c r="T356" s="189"/>
      <c r="AT356" s="185" t="s">
        <v>176</v>
      </c>
      <c r="AU356" s="185" t="s">
        <v>81</v>
      </c>
      <c r="AV356" s="15" t="s">
        <v>81</v>
      </c>
      <c r="AW356" s="15" t="s">
        <v>30</v>
      </c>
      <c r="AX356" s="15" t="s">
        <v>73</v>
      </c>
      <c r="AY356" s="185" t="s">
        <v>165</v>
      </c>
    </row>
    <row r="357" spans="2:65" s="12" customFormat="1" x14ac:dyDescent="0.2">
      <c r="B357" s="153"/>
      <c r="D357" s="149" t="s">
        <v>176</v>
      </c>
      <c r="E357" s="154" t="s">
        <v>1</v>
      </c>
      <c r="F357" s="155" t="s">
        <v>81</v>
      </c>
      <c r="H357" s="156">
        <v>1</v>
      </c>
      <c r="I357" s="157"/>
      <c r="L357" s="153"/>
      <c r="M357" s="158"/>
      <c r="T357" s="159"/>
      <c r="AT357" s="154" t="s">
        <v>176</v>
      </c>
      <c r="AU357" s="154" t="s">
        <v>81</v>
      </c>
      <c r="AV357" s="12" t="s">
        <v>83</v>
      </c>
      <c r="AW357" s="12" t="s">
        <v>30</v>
      </c>
      <c r="AX357" s="12" t="s">
        <v>73</v>
      </c>
      <c r="AY357" s="154" t="s">
        <v>165</v>
      </c>
    </row>
    <row r="358" spans="2:65" s="15" customFormat="1" ht="22.5" x14ac:dyDescent="0.2">
      <c r="B358" s="184"/>
      <c r="D358" s="149" t="s">
        <v>176</v>
      </c>
      <c r="E358" s="185" t="s">
        <v>1</v>
      </c>
      <c r="F358" s="186" t="s">
        <v>3071</v>
      </c>
      <c r="H358" s="185" t="s">
        <v>1</v>
      </c>
      <c r="I358" s="187"/>
      <c r="L358" s="184"/>
      <c r="M358" s="188"/>
      <c r="T358" s="189"/>
      <c r="AT358" s="185" t="s">
        <v>176</v>
      </c>
      <c r="AU358" s="185" t="s">
        <v>81</v>
      </c>
      <c r="AV358" s="15" t="s">
        <v>81</v>
      </c>
      <c r="AW358" s="15" t="s">
        <v>30</v>
      </c>
      <c r="AX358" s="15" t="s">
        <v>73</v>
      </c>
      <c r="AY358" s="185" t="s">
        <v>165</v>
      </c>
    </row>
    <row r="359" spans="2:65" s="12" customFormat="1" x14ac:dyDescent="0.2">
      <c r="B359" s="153"/>
      <c r="D359" s="149" t="s">
        <v>176</v>
      </c>
      <c r="E359" s="154" t="s">
        <v>1</v>
      </c>
      <c r="F359" s="155" t="s">
        <v>81</v>
      </c>
      <c r="H359" s="156">
        <v>1</v>
      </c>
      <c r="I359" s="157"/>
      <c r="L359" s="153"/>
      <c r="M359" s="158"/>
      <c r="T359" s="159"/>
      <c r="AT359" s="154" t="s">
        <v>176</v>
      </c>
      <c r="AU359" s="154" t="s">
        <v>81</v>
      </c>
      <c r="AV359" s="12" t="s">
        <v>83</v>
      </c>
      <c r="AW359" s="12" t="s">
        <v>30</v>
      </c>
      <c r="AX359" s="12" t="s">
        <v>73</v>
      </c>
      <c r="AY359" s="154" t="s">
        <v>165</v>
      </c>
    </row>
    <row r="360" spans="2:65" s="15" customFormat="1" ht="22.5" x14ac:dyDescent="0.2">
      <c r="B360" s="184"/>
      <c r="D360" s="149" t="s">
        <v>176</v>
      </c>
      <c r="E360" s="185" t="s">
        <v>1</v>
      </c>
      <c r="F360" s="186" t="s">
        <v>3072</v>
      </c>
      <c r="H360" s="185" t="s">
        <v>1</v>
      </c>
      <c r="I360" s="187"/>
      <c r="L360" s="184"/>
      <c r="M360" s="188"/>
      <c r="T360" s="189"/>
      <c r="AT360" s="185" t="s">
        <v>176</v>
      </c>
      <c r="AU360" s="185" t="s">
        <v>81</v>
      </c>
      <c r="AV360" s="15" t="s">
        <v>81</v>
      </c>
      <c r="AW360" s="15" t="s">
        <v>30</v>
      </c>
      <c r="AX360" s="15" t="s">
        <v>73</v>
      </c>
      <c r="AY360" s="185" t="s">
        <v>165</v>
      </c>
    </row>
    <row r="361" spans="2:65" s="12" customFormat="1" x14ac:dyDescent="0.2">
      <c r="B361" s="153"/>
      <c r="D361" s="149" t="s">
        <v>176</v>
      </c>
      <c r="E361" s="154" t="s">
        <v>1</v>
      </c>
      <c r="F361" s="155" t="s">
        <v>81</v>
      </c>
      <c r="H361" s="156">
        <v>1</v>
      </c>
      <c r="I361" s="157"/>
      <c r="L361" s="153"/>
      <c r="M361" s="158"/>
      <c r="T361" s="159"/>
      <c r="AT361" s="154" t="s">
        <v>176</v>
      </c>
      <c r="AU361" s="154" t="s">
        <v>81</v>
      </c>
      <c r="AV361" s="12" t="s">
        <v>83</v>
      </c>
      <c r="AW361" s="12" t="s">
        <v>30</v>
      </c>
      <c r="AX361" s="12" t="s">
        <v>73</v>
      </c>
      <c r="AY361" s="154" t="s">
        <v>165</v>
      </c>
    </row>
    <row r="362" spans="2:65" s="15" customFormat="1" x14ac:dyDescent="0.2">
      <c r="B362" s="184"/>
      <c r="D362" s="149" t="s">
        <v>176</v>
      </c>
      <c r="E362" s="185" t="s">
        <v>1</v>
      </c>
      <c r="F362" s="186" t="s">
        <v>3073</v>
      </c>
      <c r="H362" s="185" t="s">
        <v>1</v>
      </c>
      <c r="I362" s="187"/>
      <c r="L362" s="184"/>
      <c r="M362" s="188"/>
      <c r="T362" s="189"/>
      <c r="AT362" s="185" t="s">
        <v>176</v>
      </c>
      <c r="AU362" s="185" t="s">
        <v>81</v>
      </c>
      <c r="AV362" s="15" t="s">
        <v>81</v>
      </c>
      <c r="AW362" s="15" t="s">
        <v>30</v>
      </c>
      <c r="AX362" s="15" t="s">
        <v>73</v>
      </c>
      <c r="AY362" s="185" t="s">
        <v>165</v>
      </c>
    </row>
    <row r="363" spans="2:65" s="12" customFormat="1" x14ac:dyDescent="0.2">
      <c r="B363" s="153"/>
      <c r="D363" s="149" t="s">
        <v>176</v>
      </c>
      <c r="E363" s="154" t="s">
        <v>1</v>
      </c>
      <c r="F363" s="155" t="s">
        <v>81</v>
      </c>
      <c r="H363" s="156">
        <v>1</v>
      </c>
      <c r="I363" s="157"/>
      <c r="L363" s="153"/>
      <c r="M363" s="158"/>
      <c r="T363" s="159"/>
      <c r="AT363" s="154" t="s">
        <v>176</v>
      </c>
      <c r="AU363" s="154" t="s">
        <v>81</v>
      </c>
      <c r="AV363" s="12" t="s">
        <v>83</v>
      </c>
      <c r="AW363" s="12" t="s">
        <v>30</v>
      </c>
      <c r="AX363" s="12" t="s">
        <v>73</v>
      </c>
      <c r="AY363" s="154" t="s">
        <v>165</v>
      </c>
    </row>
    <row r="364" spans="2:65" s="13" customFormat="1" x14ac:dyDescent="0.2">
      <c r="B364" s="160"/>
      <c r="D364" s="149" t="s">
        <v>176</v>
      </c>
      <c r="E364" s="161" t="s">
        <v>1</v>
      </c>
      <c r="F364" s="162" t="s">
        <v>189</v>
      </c>
      <c r="H364" s="163">
        <v>6</v>
      </c>
      <c r="I364" s="164"/>
      <c r="L364" s="160"/>
      <c r="M364" s="165"/>
      <c r="T364" s="166"/>
      <c r="AT364" s="161" t="s">
        <v>176</v>
      </c>
      <c r="AU364" s="161" t="s">
        <v>81</v>
      </c>
      <c r="AV364" s="13" t="s">
        <v>172</v>
      </c>
      <c r="AW364" s="13" t="s">
        <v>30</v>
      </c>
      <c r="AX364" s="13" t="s">
        <v>81</v>
      </c>
      <c r="AY364" s="161" t="s">
        <v>165</v>
      </c>
    </row>
    <row r="365" spans="2:65" s="1" customFormat="1" ht="49.15" customHeight="1" x14ac:dyDescent="0.2">
      <c r="B365" s="32"/>
      <c r="C365" s="136" t="s">
        <v>1636</v>
      </c>
      <c r="D365" s="136" t="s">
        <v>167</v>
      </c>
      <c r="E365" s="137" t="s">
        <v>457</v>
      </c>
      <c r="F365" s="138" t="s">
        <v>458</v>
      </c>
      <c r="G365" s="139" t="s">
        <v>317</v>
      </c>
      <c r="H365" s="140">
        <v>39</v>
      </c>
      <c r="I365" s="141"/>
      <c r="J365" s="142">
        <f>ROUND(I365*H365,2)</f>
        <v>0</v>
      </c>
      <c r="K365" s="138" t="s">
        <v>171</v>
      </c>
      <c r="L365" s="32"/>
      <c r="M365" s="143" t="s">
        <v>1</v>
      </c>
      <c r="N365" s="144" t="s">
        <v>38</v>
      </c>
      <c r="P365" s="145">
        <f>O365*H365</f>
        <v>0</v>
      </c>
      <c r="Q365" s="145">
        <v>0</v>
      </c>
      <c r="R365" s="145">
        <f>Q365*H365</f>
        <v>0</v>
      </c>
      <c r="S365" s="145">
        <v>0</v>
      </c>
      <c r="T365" s="146">
        <f>S365*H365</f>
        <v>0</v>
      </c>
      <c r="AR365" s="147" t="s">
        <v>273</v>
      </c>
      <c r="AT365" s="147" t="s">
        <v>167</v>
      </c>
      <c r="AU365" s="147" t="s">
        <v>81</v>
      </c>
      <c r="AY365" s="17" t="s">
        <v>165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81</v>
      </c>
      <c r="BK365" s="148">
        <f>ROUND(I365*H365,2)</f>
        <v>0</v>
      </c>
      <c r="BL365" s="17" t="s">
        <v>273</v>
      </c>
      <c r="BM365" s="147" t="s">
        <v>3074</v>
      </c>
    </row>
    <row r="366" spans="2:65" s="1" customFormat="1" ht="68.25" x14ac:dyDescent="0.2">
      <c r="B366" s="32"/>
      <c r="D366" s="149" t="s">
        <v>174</v>
      </c>
      <c r="F366" s="150" t="s">
        <v>460</v>
      </c>
      <c r="I366" s="151"/>
      <c r="L366" s="32"/>
      <c r="M366" s="152"/>
      <c r="T366" s="56"/>
      <c r="AT366" s="17" t="s">
        <v>174</v>
      </c>
      <c r="AU366" s="17" t="s">
        <v>81</v>
      </c>
    </row>
    <row r="367" spans="2:65" s="15" customFormat="1" x14ac:dyDescent="0.2">
      <c r="B367" s="184"/>
      <c r="D367" s="149" t="s">
        <v>176</v>
      </c>
      <c r="E367" s="185" t="s">
        <v>1</v>
      </c>
      <c r="F367" s="186" t="s">
        <v>3068</v>
      </c>
      <c r="H367" s="185" t="s">
        <v>1</v>
      </c>
      <c r="I367" s="187"/>
      <c r="L367" s="184"/>
      <c r="M367" s="188"/>
      <c r="T367" s="189"/>
      <c r="AT367" s="185" t="s">
        <v>176</v>
      </c>
      <c r="AU367" s="185" t="s">
        <v>81</v>
      </c>
      <c r="AV367" s="15" t="s">
        <v>81</v>
      </c>
      <c r="AW367" s="15" t="s">
        <v>30</v>
      </c>
      <c r="AX367" s="15" t="s">
        <v>73</v>
      </c>
      <c r="AY367" s="185" t="s">
        <v>165</v>
      </c>
    </row>
    <row r="368" spans="2:65" s="12" customFormat="1" x14ac:dyDescent="0.2">
      <c r="B368" s="153"/>
      <c r="D368" s="149" t="s">
        <v>176</v>
      </c>
      <c r="E368" s="154" t="s">
        <v>1</v>
      </c>
      <c r="F368" s="155" t="s">
        <v>3075</v>
      </c>
      <c r="H368" s="156">
        <v>13</v>
      </c>
      <c r="I368" s="157"/>
      <c r="L368" s="153"/>
      <c r="M368" s="158"/>
      <c r="T368" s="159"/>
      <c r="AT368" s="154" t="s">
        <v>176</v>
      </c>
      <c r="AU368" s="154" t="s">
        <v>81</v>
      </c>
      <c r="AV368" s="12" t="s">
        <v>83</v>
      </c>
      <c r="AW368" s="12" t="s">
        <v>30</v>
      </c>
      <c r="AX368" s="12" t="s">
        <v>73</v>
      </c>
      <c r="AY368" s="154" t="s">
        <v>165</v>
      </c>
    </row>
    <row r="369" spans="2:65" s="15" customFormat="1" x14ac:dyDescent="0.2">
      <c r="B369" s="184"/>
      <c r="D369" s="149" t="s">
        <v>176</v>
      </c>
      <c r="E369" s="185" t="s">
        <v>1</v>
      </c>
      <c r="F369" s="186" t="s">
        <v>3069</v>
      </c>
      <c r="H369" s="185" t="s">
        <v>1</v>
      </c>
      <c r="I369" s="187"/>
      <c r="L369" s="184"/>
      <c r="M369" s="188"/>
      <c r="T369" s="189"/>
      <c r="AT369" s="185" t="s">
        <v>176</v>
      </c>
      <c r="AU369" s="185" t="s">
        <v>81</v>
      </c>
      <c r="AV369" s="15" t="s">
        <v>81</v>
      </c>
      <c r="AW369" s="15" t="s">
        <v>30</v>
      </c>
      <c r="AX369" s="15" t="s">
        <v>73</v>
      </c>
      <c r="AY369" s="185" t="s">
        <v>165</v>
      </c>
    </row>
    <row r="370" spans="2:65" s="12" customFormat="1" x14ac:dyDescent="0.2">
      <c r="B370" s="153"/>
      <c r="D370" s="149" t="s">
        <v>176</v>
      </c>
      <c r="E370" s="154" t="s">
        <v>1</v>
      </c>
      <c r="F370" s="155" t="s">
        <v>3075</v>
      </c>
      <c r="H370" s="156">
        <v>13</v>
      </c>
      <c r="I370" s="157"/>
      <c r="L370" s="153"/>
      <c r="M370" s="158"/>
      <c r="T370" s="159"/>
      <c r="AT370" s="154" t="s">
        <v>176</v>
      </c>
      <c r="AU370" s="154" t="s">
        <v>81</v>
      </c>
      <c r="AV370" s="12" t="s">
        <v>83</v>
      </c>
      <c r="AW370" s="12" t="s">
        <v>30</v>
      </c>
      <c r="AX370" s="12" t="s">
        <v>73</v>
      </c>
      <c r="AY370" s="154" t="s">
        <v>165</v>
      </c>
    </row>
    <row r="371" spans="2:65" s="15" customFormat="1" x14ac:dyDescent="0.2">
      <c r="B371" s="184"/>
      <c r="D371" s="149" t="s">
        <v>176</v>
      </c>
      <c r="E371" s="185" t="s">
        <v>1</v>
      </c>
      <c r="F371" s="186" t="s">
        <v>3070</v>
      </c>
      <c r="H371" s="185" t="s">
        <v>1</v>
      </c>
      <c r="I371" s="187"/>
      <c r="L371" s="184"/>
      <c r="M371" s="188"/>
      <c r="T371" s="189"/>
      <c r="AT371" s="185" t="s">
        <v>176</v>
      </c>
      <c r="AU371" s="185" t="s">
        <v>81</v>
      </c>
      <c r="AV371" s="15" t="s">
        <v>81</v>
      </c>
      <c r="AW371" s="15" t="s">
        <v>30</v>
      </c>
      <c r="AX371" s="15" t="s">
        <v>73</v>
      </c>
      <c r="AY371" s="185" t="s">
        <v>165</v>
      </c>
    </row>
    <row r="372" spans="2:65" s="12" customFormat="1" x14ac:dyDescent="0.2">
      <c r="B372" s="153"/>
      <c r="D372" s="149" t="s">
        <v>176</v>
      </c>
      <c r="E372" s="154" t="s">
        <v>1</v>
      </c>
      <c r="F372" s="155" t="s">
        <v>3075</v>
      </c>
      <c r="H372" s="156">
        <v>13</v>
      </c>
      <c r="I372" s="157"/>
      <c r="L372" s="153"/>
      <c r="M372" s="158"/>
      <c r="T372" s="159"/>
      <c r="AT372" s="154" t="s">
        <v>176</v>
      </c>
      <c r="AU372" s="154" t="s">
        <v>81</v>
      </c>
      <c r="AV372" s="12" t="s">
        <v>83</v>
      </c>
      <c r="AW372" s="12" t="s">
        <v>30</v>
      </c>
      <c r="AX372" s="12" t="s">
        <v>73</v>
      </c>
      <c r="AY372" s="154" t="s">
        <v>165</v>
      </c>
    </row>
    <row r="373" spans="2:65" s="13" customFormat="1" x14ac:dyDescent="0.2">
      <c r="B373" s="160"/>
      <c r="D373" s="149" t="s">
        <v>176</v>
      </c>
      <c r="E373" s="161" t="s">
        <v>1</v>
      </c>
      <c r="F373" s="162" t="s">
        <v>189</v>
      </c>
      <c r="H373" s="163">
        <v>39</v>
      </c>
      <c r="I373" s="164"/>
      <c r="L373" s="160"/>
      <c r="M373" s="165"/>
      <c r="T373" s="166"/>
      <c r="AT373" s="161" t="s">
        <v>176</v>
      </c>
      <c r="AU373" s="161" t="s">
        <v>81</v>
      </c>
      <c r="AV373" s="13" t="s">
        <v>172</v>
      </c>
      <c r="AW373" s="13" t="s">
        <v>30</v>
      </c>
      <c r="AX373" s="13" t="s">
        <v>81</v>
      </c>
      <c r="AY373" s="161" t="s">
        <v>165</v>
      </c>
    </row>
    <row r="374" spans="2:65" s="1" customFormat="1" ht="37.9" customHeight="1" x14ac:dyDescent="0.2">
      <c r="B374" s="32"/>
      <c r="C374" s="136" t="s">
        <v>1641</v>
      </c>
      <c r="D374" s="136" t="s">
        <v>167</v>
      </c>
      <c r="E374" s="137" t="s">
        <v>271</v>
      </c>
      <c r="F374" s="138" t="s">
        <v>272</v>
      </c>
      <c r="G374" s="139" t="s">
        <v>238</v>
      </c>
      <c r="H374" s="140">
        <v>19.404</v>
      </c>
      <c r="I374" s="141"/>
      <c r="J374" s="142">
        <f>ROUND(I374*H374,2)</f>
        <v>0</v>
      </c>
      <c r="K374" s="138" t="s">
        <v>171</v>
      </c>
      <c r="L374" s="32"/>
      <c r="M374" s="143" t="s">
        <v>1</v>
      </c>
      <c r="N374" s="144" t="s">
        <v>38</v>
      </c>
      <c r="P374" s="145">
        <f>O374*H374</f>
        <v>0</v>
      </c>
      <c r="Q374" s="145">
        <v>0</v>
      </c>
      <c r="R374" s="145">
        <f>Q374*H374</f>
        <v>0</v>
      </c>
      <c r="S374" s="145">
        <v>0</v>
      </c>
      <c r="T374" s="146">
        <f>S374*H374</f>
        <v>0</v>
      </c>
      <c r="AR374" s="147" t="s">
        <v>273</v>
      </c>
      <c r="AT374" s="147" t="s">
        <v>167</v>
      </c>
      <c r="AU374" s="147" t="s">
        <v>81</v>
      </c>
      <c r="AY374" s="17" t="s">
        <v>165</v>
      </c>
      <c r="BE374" s="148">
        <f>IF(N374="základní",J374,0)</f>
        <v>0</v>
      </c>
      <c r="BF374" s="148">
        <f>IF(N374="snížená",J374,0)</f>
        <v>0</v>
      </c>
      <c r="BG374" s="148">
        <f>IF(N374="zákl. přenesená",J374,0)</f>
        <v>0</v>
      </c>
      <c r="BH374" s="148">
        <f>IF(N374="sníž. přenesená",J374,0)</f>
        <v>0</v>
      </c>
      <c r="BI374" s="148">
        <f>IF(N374="nulová",J374,0)</f>
        <v>0</v>
      </c>
      <c r="BJ374" s="17" t="s">
        <v>81</v>
      </c>
      <c r="BK374" s="148">
        <f>ROUND(I374*H374,2)</f>
        <v>0</v>
      </c>
      <c r="BL374" s="17" t="s">
        <v>273</v>
      </c>
      <c r="BM374" s="147" t="s">
        <v>3076</v>
      </c>
    </row>
    <row r="375" spans="2:65" s="1" customFormat="1" ht="68.25" x14ac:dyDescent="0.2">
      <c r="B375" s="32"/>
      <c r="D375" s="149" t="s">
        <v>174</v>
      </c>
      <c r="F375" s="150" t="s">
        <v>275</v>
      </c>
      <c r="I375" s="151"/>
      <c r="L375" s="32"/>
      <c r="M375" s="152"/>
      <c r="T375" s="56"/>
      <c r="AT375" s="17" t="s">
        <v>174</v>
      </c>
      <c r="AU375" s="17" t="s">
        <v>81</v>
      </c>
    </row>
    <row r="376" spans="2:65" s="15" customFormat="1" x14ac:dyDescent="0.2">
      <c r="B376" s="184"/>
      <c r="D376" s="149" t="s">
        <v>176</v>
      </c>
      <c r="E376" s="185" t="s">
        <v>1</v>
      </c>
      <c r="F376" s="186" t="s">
        <v>3077</v>
      </c>
      <c r="H376" s="185" t="s">
        <v>1</v>
      </c>
      <c r="I376" s="187"/>
      <c r="L376" s="184"/>
      <c r="M376" s="188"/>
      <c r="T376" s="189"/>
      <c r="AT376" s="185" t="s">
        <v>176</v>
      </c>
      <c r="AU376" s="185" t="s">
        <v>81</v>
      </c>
      <c r="AV376" s="15" t="s">
        <v>81</v>
      </c>
      <c r="AW376" s="15" t="s">
        <v>30</v>
      </c>
      <c r="AX376" s="15" t="s">
        <v>73</v>
      </c>
      <c r="AY376" s="185" t="s">
        <v>165</v>
      </c>
    </row>
    <row r="377" spans="2:65" s="12" customFormat="1" x14ac:dyDescent="0.2">
      <c r="B377" s="153"/>
      <c r="D377" s="149" t="s">
        <v>176</v>
      </c>
      <c r="E377" s="154" t="s">
        <v>1</v>
      </c>
      <c r="F377" s="155" t="s">
        <v>3078</v>
      </c>
      <c r="H377" s="156">
        <v>19.404</v>
      </c>
      <c r="I377" s="157"/>
      <c r="L377" s="153"/>
      <c r="M377" s="158"/>
      <c r="T377" s="159"/>
      <c r="AT377" s="154" t="s">
        <v>176</v>
      </c>
      <c r="AU377" s="154" t="s">
        <v>81</v>
      </c>
      <c r="AV377" s="12" t="s">
        <v>83</v>
      </c>
      <c r="AW377" s="12" t="s">
        <v>30</v>
      </c>
      <c r="AX377" s="12" t="s">
        <v>81</v>
      </c>
      <c r="AY377" s="154" t="s">
        <v>165</v>
      </c>
    </row>
    <row r="378" spans="2:65" s="1" customFormat="1" ht="44.25" customHeight="1" x14ac:dyDescent="0.2">
      <c r="B378" s="32"/>
      <c r="C378" s="136" t="s">
        <v>1646</v>
      </c>
      <c r="D378" s="136" t="s">
        <v>167</v>
      </c>
      <c r="E378" s="137" t="s">
        <v>279</v>
      </c>
      <c r="F378" s="138" t="s">
        <v>280</v>
      </c>
      <c r="G378" s="139" t="s">
        <v>238</v>
      </c>
      <c r="H378" s="140">
        <v>19.404</v>
      </c>
      <c r="I378" s="141"/>
      <c r="J378" s="142">
        <f>ROUND(I378*H378,2)</f>
        <v>0</v>
      </c>
      <c r="K378" s="138" t="s">
        <v>171</v>
      </c>
      <c r="L378" s="32"/>
      <c r="M378" s="143" t="s">
        <v>1</v>
      </c>
      <c r="N378" s="144" t="s">
        <v>38</v>
      </c>
      <c r="P378" s="145">
        <f>O378*H378</f>
        <v>0</v>
      </c>
      <c r="Q378" s="145">
        <v>0</v>
      </c>
      <c r="R378" s="145">
        <f>Q378*H378</f>
        <v>0</v>
      </c>
      <c r="S378" s="145">
        <v>0</v>
      </c>
      <c r="T378" s="146">
        <f>S378*H378</f>
        <v>0</v>
      </c>
      <c r="AR378" s="147" t="s">
        <v>273</v>
      </c>
      <c r="AT378" s="147" t="s">
        <v>167</v>
      </c>
      <c r="AU378" s="147" t="s">
        <v>81</v>
      </c>
      <c r="AY378" s="17" t="s">
        <v>165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7" t="s">
        <v>81</v>
      </c>
      <c r="BK378" s="148">
        <f>ROUND(I378*H378,2)</f>
        <v>0</v>
      </c>
      <c r="BL378" s="17" t="s">
        <v>273</v>
      </c>
      <c r="BM378" s="147" t="s">
        <v>3079</v>
      </c>
    </row>
    <row r="379" spans="2:65" s="1" customFormat="1" ht="68.25" x14ac:dyDescent="0.2">
      <c r="B379" s="32"/>
      <c r="D379" s="149" t="s">
        <v>174</v>
      </c>
      <c r="F379" s="150" t="s">
        <v>282</v>
      </c>
      <c r="I379" s="151"/>
      <c r="L379" s="32"/>
      <c r="M379" s="152"/>
      <c r="T379" s="56"/>
      <c r="AT379" s="17" t="s">
        <v>174</v>
      </c>
      <c r="AU379" s="17" t="s">
        <v>81</v>
      </c>
    </row>
    <row r="380" spans="2:65" s="15" customFormat="1" x14ac:dyDescent="0.2">
      <c r="B380" s="184"/>
      <c r="D380" s="149" t="s">
        <v>176</v>
      </c>
      <c r="E380" s="185" t="s">
        <v>1</v>
      </c>
      <c r="F380" s="186" t="s">
        <v>3080</v>
      </c>
      <c r="H380" s="185" t="s">
        <v>1</v>
      </c>
      <c r="I380" s="187"/>
      <c r="L380" s="184"/>
      <c r="M380" s="188"/>
      <c r="T380" s="189"/>
      <c r="AT380" s="185" t="s">
        <v>176</v>
      </c>
      <c r="AU380" s="185" t="s">
        <v>81</v>
      </c>
      <c r="AV380" s="15" t="s">
        <v>81</v>
      </c>
      <c r="AW380" s="15" t="s">
        <v>30</v>
      </c>
      <c r="AX380" s="15" t="s">
        <v>73</v>
      </c>
      <c r="AY380" s="185" t="s">
        <v>165</v>
      </c>
    </row>
    <row r="381" spans="2:65" s="12" customFormat="1" x14ac:dyDescent="0.2">
      <c r="B381" s="153"/>
      <c r="D381" s="149" t="s">
        <v>176</v>
      </c>
      <c r="E381" s="154" t="s">
        <v>1</v>
      </c>
      <c r="F381" s="155" t="s">
        <v>3081</v>
      </c>
      <c r="H381" s="156">
        <v>19.404</v>
      </c>
      <c r="I381" s="157"/>
      <c r="L381" s="153"/>
      <c r="M381" s="193"/>
      <c r="N381" s="194"/>
      <c r="O381" s="194"/>
      <c r="P381" s="194"/>
      <c r="Q381" s="194"/>
      <c r="R381" s="194"/>
      <c r="S381" s="194"/>
      <c r="T381" s="195"/>
      <c r="AT381" s="154" t="s">
        <v>176</v>
      </c>
      <c r="AU381" s="154" t="s">
        <v>81</v>
      </c>
      <c r="AV381" s="12" t="s">
        <v>83</v>
      </c>
      <c r="AW381" s="12" t="s">
        <v>30</v>
      </c>
      <c r="AX381" s="12" t="s">
        <v>81</v>
      </c>
      <c r="AY381" s="154" t="s">
        <v>165</v>
      </c>
    </row>
    <row r="382" spans="2:65" s="1" customFormat="1" ht="6.95" customHeight="1" x14ac:dyDescent="0.2">
      <c r="B382" s="44"/>
      <c r="C382" s="45"/>
      <c r="D382" s="45"/>
      <c r="E382" s="45"/>
      <c r="F382" s="45"/>
      <c r="G382" s="45"/>
      <c r="H382" s="45"/>
      <c r="I382" s="45"/>
      <c r="J382" s="45"/>
      <c r="K382" s="45"/>
      <c r="L382" s="32"/>
    </row>
  </sheetData>
  <sheetProtection algorithmName="SHA-512" hashValue="6X7RWxrl37R4sBE35KhkAImKJsp/FO3Dmxkt2kn9p+9Pa7mTrB7TMU9PVTR41AI0lGm/aIXT4d4z9xN9VA2Giw==" saltValue="SEtPRxgNbiEvXyjtO9+mxiSSlRHU9URkvkH/MJjz5zlMSabeekkJuEwiW+7g8tlEC2rqwKsVwEHrroy+9OkQmg==" spinCount="100000" sheet="1" objects="1" scenarios="1" formatColumns="0" formatRows="0" autoFilter="0"/>
  <autoFilter ref="C118:K381" xr:uid="{00000000-0009-0000-0000-00000C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371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30" customHeight="1" x14ac:dyDescent="0.2">
      <c r="B9" s="32"/>
      <c r="E9" s="251" t="s">
        <v>3082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ROUND(J168,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ROUND((SUM(BE168:BE370)),  2)</f>
        <v>0</v>
      </c>
      <c r="I33" s="96">
        <v>0.21</v>
      </c>
      <c r="J33" s="86">
        <f>ROUND(((SUM(BE168:BE370))*I33),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ROUND((SUM(BF168:BF370)),  2)</f>
        <v>0</v>
      </c>
      <c r="I34" s="96">
        <v>0.12</v>
      </c>
      <c r="J34" s="86">
        <f>ROUND(((SUM(BF168:BF370))*I34),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ROUND((SUM(BG168:BG370)),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ROUND((SUM(BH168:BH370)),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ROUND((SUM(BI168:BI370)),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30" customHeight="1" x14ac:dyDescent="0.2">
      <c r="B87" s="32"/>
      <c r="E87" s="251" t="str">
        <f>E9</f>
        <v>SO 01-86-01 - ZAST Bílý Kostel nad Nisou - oprava osvětlení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J168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3083</v>
      </c>
      <c r="E97" s="110"/>
      <c r="F97" s="110"/>
      <c r="G97" s="110"/>
      <c r="H97" s="110"/>
      <c r="I97" s="110"/>
      <c r="J97" s="111">
        <f>J169</f>
        <v>0</v>
      </c>
      <c r="L97" s="108"/>
    </row>
    <row r="98" spans="2:12" s="9" customFormat="1" ht="19.899999999999999" customHeight="1" x14ac:dyDescent="0.2">
      <c r="B98" s="112"/>
      <c r="D98" s="113" t="s">
        <v>3084</v>
      </c>
      <c r="E98" s="114"/>
      <c r="F98" s="114"/>
      <c r="G98" s="114"/>
      <c r="H98" s="114"/>
      <c r="I98" s="114"/>
      <c r="J98" s="115">
        <f>J170</f>
        <v>0</v>
      </c>
      <c r="L98" s="112"/>
    </row>
    <row r="99" spans="2:12" s="9" customFormat="1" ht="19.899999999999999" customHeight="1" x14ac:dyDescent="0.2">
      <c r="B99" s="112"/>
      <c r="D99" s="113" t="s">
        <v>3085</v>
      </c>
      <c r="E99" s="114"/>
      <c r="F99" s="114"/>
      <c r="G99" s="114"/>
      <c r="H99" s="114"/>
      <c r="I99" s="114"/>
      <c r="J99" s="115">
        <f>J173</f>
        <v>0</v>
      </c>
      <c r="L99" s="112"/>
    </row>
    <row r="100" spans="2:12" s="9" customFormat="1" ht="14.85" customHeight="1" x14ac:dyDescent="0.2">
      <c r="B100" s="112"/>
      <c r="D100" s="113" t="s">
        <v>3086</v>
      </c>
      <c r="E100" s="114"/>
      <c r="F100" s="114"/>
      <c r="G100" s="114"/>
      <c r="H100" s="114"/>
      <c r="I100" s="114"/>
      <c r="J100" s="115">
        <f>J174</f>
        <v>0</v>
      </c>
      <c r="L100" s="112"/>
    </row>
    <row r="101" spans="2:12" s="9" customFormat="1" ht="14.85" customHeight="1" x14ac:dyDescent="0.2">
      <c r="B101" s="112"/>
      <c r="D101" s="113" t="s">
        <v>3087</v>
      </c>
      <c r="E101" s="114"/>
      <c r="F101" s="114"/>
      <c r="G101" s="114"/>
      <c r="H101" s="114"/>
      <c r="I101" s="114"/>
      <c r="J101" s="115">
        <f>J193</f>
        <v>0</v>
      </c>
      <c r="L101" s="112"/>
    </row>
    <row r="102" spans="2:12" s="9" customFormat="1" ht="14.85" customHeight="1" x14ac:dyDescent="0.2">
      <c r="B102" s="112"/>
      <c r="D102" s="113" t="s">
        <v>3088</v>
      </c>
      <c r="E102" s="114"/>
      <c r="F102" s="114"/>
      <c r="G102" s="114"/>
      <c r="H102" s="114"/>
      <c r="I102" s="114"/>
      <c r="J102" s="115">
        <f>J200</f>
        <v>0</v>
      </c>
      <c r="L102" s="112"/>
    </row>
    <row r="103" spans="2:12" s="9" customFormat="1" ht="14.85" customHeight="1" x14ac:dyDescent="0.2">
      <c r="B103" s="112"/>
      <c r="D103" s="113" t="s">
        <v>3089</v>
      </c>
      <c r="E103" s="114"/>
      <c r="F103" s="114"/>
      <c r="G103" s="114"/>
      <c r="H103" s="114"/>
      <c r="I103" s="114"/>
      <c r="J103" s="115">
        <f>J205</f>
        <v>0</v>
      </c>
      <c r="L103" s="112"/>
    </row>
    <row r="104" spans="2:12" s="9" customFormat="1" ht="14.85" customHeight="1" x14ac:dyDescent="0.2">
      <c r="B104" s="112"/>
      <c r="D104" s="113" t="s">
        <v>3090</v>
      </c>
      <c r="E104" s="114"/>
      <c r="F104" s="114"/>
      <c r="G104" s="114"/>
      <c r="H104" s="114"/>
      <c r="I104" s="114"/>
      <c r="J104" s="115">
        <f>J212</f>
        <v>0</v>
      </c>
      <c r="L104" s="112"/>
    </row>
    <row r="105" spans="2:12" s="9" customFormat="1" ht="14.85" customHeight="1" x14ac:dyDescent="0.2">
      <c r="B105" s="112"/>
      <c r="D105" s="113" t="s">
        <v>3091</v>
      </c>
      <c r="E105" s="114"/>
      <c r="F105" s="114"/>
      <c r="G105" s="114"/>
      <c r="H105" s="114"/>
      <c r="I105" s="114"/>
      <c r="J105" s="115">
        <f>J219</f>
        <v>0</v>
      </c>
      <c r="L105" s="112"/>
    </row>
    <row r="106" spans="2:12" s="9" customFormat="1" ht="14.85" customHeight="1" x14ac:dyDescent="0.2">
      <c r="B106" s="112"/>
      <c r="D106" s="113" t="s">
        <v>3092</v>
      </c>
      <c r="E106" s="114"/>
      <c r="F106" s="114"/>
      <c r="G106" s="114"/>
      <c r="H106" s="114"/>
      <c r="I106" s="114"/>
      <c r="J106" s="115">
        <f>J230</f>
        <v>0</v>
      </c>
      <c r="L106" s="112"/>
    </row>
    <row r="107" spans="2:12" s="8" customFormat="1" ht="24.95" customHeight="1" x14ac:dyDescent="0.2">
      <c r="B107" s="108"/>
      <c r="D107" s="109" t="s">
        <v>3093</v>
      </c>
      <c r="E107" s="110"/>
      <c r="F107" s="110"/>
      <c r="G107" s="110"/>
      <c r="H107" s="110"/>
      <c r="I107" s="110"/>
      <c r="J107" s="111">
        <f>J233</f>
        <v>0</v>
      </c>
      <c r="L107" s="108"/>
    </row>
    <row r="108" spans="2:12" s="9" customFormat="1" ht="19.899999999999999" customHeight="1" x14ac:dyDescent="0.2">
      <c r="B108" s="112"/>
      <c r="D108" s="113" t="s">
        <v>3094</v>
      </c>
      <c r="E108" s="114"/>
      <c r="F108" s="114"/>
      <c r="G108" s="114"/>
      <c r="H108" s="114"/>
      <c r="I108" s="114"/>
      <c r="J108" s="115">
        <f>J234</f>
        <v>0</v>
      </c>
      <c r="L108" s="112"/>
    </row>
    <row r="109" spans="2:12" s="9" customFormat="1" ht="14.85" customHeight="1" x14ac:dyDescent="0.2">
      <c r="B109" s="112"/>
      <c r="D109" s="113" t="s">
        <v>3095</v>
      </c>
      <c r="E109" s="114"/>
      <c r="F109" s="114"/>
      <c r="G109" s="114"/>
      <c r="H109" s="114"/>
      <c r="I109" s="114"/>
      <c r="J109" s="115">
        <f>J235</f>
        <v>0</v>
      </c>
      <c r="L109" s="112"/>
    </row>
    <row r="110" spans="2:12" s="9" customFormat="1" ht="14.85" customHeight="1" x14ac:dyDescent="0.2">
      <c r="B110" s="112"/>
      <c r="D110" s="113" t="s">
        <v>3096</v>
      </c>
      <c r="E110" s="114"/>
      <c r="F110" s="114"/>
      <c r="G110" s="114"/>
      <c r="H110" s="114"/>
      <c r="I110" s="114"/>
      <c r="J110" s="115">
        <f>J238</f>
        <v>0</v>
      </c>
      <c r="L110" s="112"/>
    </row>
    <row r="111" spans="2:12" s="9" customFormat="1" ht="14.85" customHeight="1" x14ac:dyDescent="0.2">
      <c r="B111" s="112"/>
      <c r="D111" s="113" t="s">
        <v>3097</v>
      </c>
      <c r="E111" s="114"/>
      <c r="F111" s="114"/>
      <c r="G111" s="114"/>
      <c r="H111" s="114"/>
      <c r="I111" s="114"/>
      <c r="J111" s="115">
        <f>J241</f>
        <v>0</v>
      </c>
      <c r="L111" s="112"/>
    </row>
    <row r="112" spans="2:12" s="9" customFormat="1" ht="14.85" customHeight="1" x14ac:dyDescent="0.2">
      <c r="B112" s="112"/>
      <c r="D112" s="113" t="s">
        <v>3098</v>
      </c>
      <c r="E112" s="114"/>
      <c r="F112" s="114"/>
      <c r="G112" s="114"/>
      <c r="H112" s="114"/>
      <c r="I112" s="114"/>
      <c r="J112" s="115">
        <f>J242</f>
        <v>0</v>
      </c>
      <c r="L112" s="112"/>
    </row>
    <row r="113" spans="2:12" s="9" customFormat="1" ht="14.85" customHeight="1" x14ac:dyDescent="0.2">
      <c r="B113" s="112"/>
      <c r="D113" s="113" t="s">
        <v>3099</v>
      </c>
      <c r="E113" s="114"/>
      <c r="F113" s="114"/>
      <c r="G113" s="114"/>
      <c r="H113" s="114"/>
      <c r="I113" s="114"/>
      <c r="J113" s="115">
        <f>J245</f>
        <v>0</v>
      </c>
      <c r="L113" s="112"/>
    </row>
    <row r="114" spans="2:12" s="9" customFormat="1" ht="14.85" customHeight="1" x14ac:dyDescent="0.2">
      <c r="B114" s="112"/>
      <c r="D114" s="113" t="s">
        <v>3100</v>
      </c>
      <c r="E114" s="114"/>
      <c r="F114" s="114"/>
      <c r="G114" s="114"/>
      <c r="H114" s="114"/>
      <c r="I114" s="114"/>
      <c r="J114" s="115">
        <f>J248</f>
        <v>0</v>
      </c>
      <c r="L114" s="112"/>
    </row>
    <row r="115" spans="2:12" s="9" customFormat="1" ht="14.85" customHeight="1" x14ac:dyDescent="0.2">
      <c r="B115" s="112"/>
      <c r="D115" s="113" t="s">
        <v>3101</v>
      </c>
      <c r="E115" s="114"/>
      <c r="F115" s="114"/>
      <c r="G115" s="114"/>
      <c r="H115" s="114"/>
      <c r="I115" s="114"/>
      <c r="J115" s="115">
        <f>J251</f>
        <v>0</v>
      </c>
      <c r="L115" s="112"/>
    </row>
    <row r="116" spans="2:12" s="9" customFormat="1" ht="14.85" customHeight="1" x14ac:dyDescent="0.2">
      <c r="B116" s="112"/>
      <c r="D116" s="113" t="s">
        <v>3102</v>
      </c>
      <c r="E116" s="114"/>
      <c r="F116" s="114"/>
      <c r="G116" s="114"/>
      <c r="H116" s="114"/>
      <c r="I116" s="114"/>
      <c r="J116" s="115">
        <f>J254</f>
        <v>0</v>
      </c>
      <c r="L116" s="112"/>
    </row>
    <row r="117" spans="2:12" s="9" customFormat="1" ht="19.899999999999999" customHeight="1" x14ac:dyDescent="0.2">
      <c r="B117" s="112"/>
      <c r="D117" s="113" t="s">
        <v>3103</v>
      </c>
      <c r="E117" s="114"/>
      <c r="F117" s="114"/>
      <c r="G117" s="114"/>
      <c r="H117" s="114"/>
      <c r="I117" s="114"/>
      <c r="J117" s="115">
        <f>J261</f>
        <v>0</v>
      </c>
      <c r="L117" s="112"/>
    </row>
    <row r="118" spans="2:12" s="9" customFormat="1" ht="14.85" customHeight="1" x14ac:dyDescent="0.2">
      <c r="B118" s="112"/>
      <c r="D118" s="113" t="s">
        <v>3104</v>
      </c>
      <c r="E118" s="114"/>
      <c r="F118" s="114"/>
      <c r="G118" s="114"/>
      <c r="H118" s="114"/>
      <c r="I118" s="114"/>
      <c r="J118" s="115">
        <f>J262</f>
        <v>0</v>
      </c>
      <c r="L118" s="112"/>
    </row>
    <row r="119" spans="2:12" s="9" customFormat="1" ht="14.85" customHeight="1" x14ac:dyDescent="0.2">
      <c r="B119" s="112"/>
      <c r="D119" s="113" t="s">
        <v>3105</v>
      </c>
      <c r="E119" s="114"/>
      <c r="F119" s="114"/>
      <c r="G119" s="114"/>
      <c r="H119" s="114"/>
      <c r="I119" s="114"/>
      <c r="J119" s="115">
        <f>J265</f>
        <v>0</v>
      </c>
      <c r="L119" s="112"/>
    </row>
    <row r="120" spans="2:12" s="9" customFormat="1" ht="14.85" customHeight="1" x14ac:dyDescent="0.2">
      <c r="B120" s="112"/>
      <c r="D120" s="113" t="s">
        <v>3106</v>
      </c>
      <c r="E120" s="114"/>
      <c r="F120" s="114"/>
      <c r="G120" s="114"/>
      <c r="H120" s="114"/>
      <c r="I120" s="114"/>
      <c r="J120" s="115">
        <f>J270</f>
        <v>0</v>
      </c>
      <c r="L120" s="112"/>
    </row>
    <row r="121" spans="2:12" s="9" customFormat="1" ht="14.85" customHeight="1" x14ac:dyDescent="0.2">
      <c r="B121" s="112"/>
      <c r="D121" s="113" t="s">
        <v>3100</v>
      </c>
      <c r="E121" s="114"/>
      <c r="F121" s="114"/>
      <c r="G121" s="114"/>
      <c r="H121" s="114"/>
      <c r="I121" s="114"/>
      <c r="J121" s="115">
        <f>J275</f>
        <v>0</v>
      </c>
      <c r="L121" s="112"/>
    </row>
    <row r="122" spans="2:12" s="9" customFormat="1" ht="14.85" customHeight="1" x14ac:dyDescent="0.2">
      <c r="B122" s="112"/>
      <c r="D122" s="113" t="s">
        <v>3101</v>
      </c>
      <c r="E122" s="114"/>
      <c r="F122" s="114"/>
      <c r="G122" s="114"/>
      <c r="H122" s="114"/>
      <c r="I122" s="114"/>
      <c r="J122" s="115">
        <f>J282</f>
        <v>0</v>
      </c>
      <c r="L122" s="112"/>
    </row>
    <row r="123" spans="2:12" s="9" customFormat="1" ht="14.85" customHeight="1" x14ac:dyDescent="0.2">
      <c r="B123" s="112"/>
      <c r="D123" s="113" t="s">
        <v>3107</v>
      </c>
      <c r="E123" s="114"/>
      <c r="F123" s="114"/>
      <c r="G123" s="114"/>
      <c r="H123" s="114"/>
      <c r="I123" s="114"/>
      <c r="J123" s="115">
        <f>J285</f>
        <v>0</v>
      </c>
      <c r="L123" s="112"/>
    </row>
    <row r="124" spans="2:12" s="9" customFormat="1" ht="14.85" customHeight="1" x14ac:dyDescent="0.2">
      <c r="B124" s="112"/>
      <c r="D124" s="113" t="s">
        <v>3108</v>
      </c>
      <c r="E124" s="114"/>
      <c r="F124" s="114"/>
      <c r="G124" s="114"/>
      <c r="H124" s="114"/>
      <c r="I124" s="114"/>
      <c r="J124" s="115">
        <f>J288</f>
        <v>0</v>
      </c>
      <c r="L124" s="112"/>
    </row>
    <row r="125" spans="2:12" s="9" customFormat="1" ht="14.85" customHeight="1" x14ac:dyDescent="0.2">
      <c r="B125" s="112"/>
      <c r="D125" s="113" t="s">
        <v>3109</v>
      </c>
      <c r="E125" s="114"/>
      <c r="F125" s="114"/>
      <c r="G125" s="114"/>
      <c r="H125" s="114"/>
      <c r="I125" s="114"/>
      <c r="J125" s="115">
        <f>J291</f>
        <v>0</v>
      </c>
      <c r="L125" s="112"/>
    </row>
    <row r="126" spans="2:12" s="9" customFormat="1" ht="14.85" customHeight="1" x14ac:dyDescent="0.2">
      <c r="B126" s="112"/>
      <c r="D126" s="113" t="s">
        <v>3110</v>
      </c>
      <c r="E126" s="114"/>
      <c r="F126" s="114"/>
      <c r="G126" s="114"/>
      <c r="H126" s="114"/>
      <c r="I126" s="114"/>
      <c r="J126" s="115">
        <f>J294</f>
        <v>0</v>
      </c>
      <c r="L126" s="112"/>
    </row>
    <row r="127" spans="2:12" s="9" customFormat="1" ht="14.85" customHeight="1" x14ac:dyDescent="0.2">
      <c r="B127" s="112"/>
      <c r="D127" s="113" t="s">
        <v>3111</v>
      </c>
      <c r="E127" s="114"/>
      <c r="F127" s="114"/>
      <c r="G127" s="114"/>
      <c r="H127" s="114"/>
      <c r="I127" s="114"/>
      <c r="J127" s="115">
        <f>J297</f>
        <v>0</v>
      </c>
      <c r="L127" s="112"/>
    </row>
    <row r="128" spans="2:12" s="9" customFormat="1" ht="14.85" customHeight="1" x14ac:dyDescent="0.2">
      <c r="B128" s="112"/>
      <c r="D128" s="113" t="s">
        <v>3112</v>
      </c>
      <c r="E128" s="114"/>
      <c r="F128" s="114"/>
      <c r="G128" s="114"/>
      <c r="H128" s="114"/>
      <c r="I128" s="114"/>
      <c r="J128" s="115">
        <f>J298</f>
        <v>0</v>
      </c>
      <c r="L128" s="112"/>
    </row>
    <row r="129" spans="2:12" s="9" customFormat="1" ht="14.85" customHeight="1" x14ac:dyDescent="0.2">
      <c r="B129" s="112"/>
      <c r="D129" s="113" t="s">
        <v>3113</v>
      </c>
      <c r="E129" s="114"/>
      <c r="F129" s="114"/>
      <c r="G129" s="114"/>
      <c r="H129" s="114"/>
      <c r="I129" s="114"/>
      <c r="J129" s="115">
        <f>J301</f>
        <v>0</v>
      </c>
      <c r="L129" s="112"/>
    </row>
    <row r="130" spans="2:12" s="9" customFormat="1" ht="14.85" customHeight="1" x14ac:dyDescent="0.2">
      <c r="B130" s="112"/>
      <c r="D130" s="113" t="s">
        <v>3102</v>
      </c>
      <c r="E130" s="114"/>
      <c r="F130" s="114"/>
      <c r="G130" s="114"/>
      <c r="H130" s="114"/>
      <c r="I130" s="114"/>
      <c r="J130" s="115">
        <f>J310</f>
        <v>0</v>
      </c>
      <c r="L130" s="112"/>
    </row>
    <row r="131" spans="2:12" s="9" customFormat="1" ht="14.85" customHeight="1" x14ac:dyDescent="0.2">
      <c r="B131" s="112"/>
      <c r="D131" s="113" t="s">
        <v>3114</v>
      </c>
      <c r="E131" s="114"/>
      <c r="F131" s="114"/>
      <c r="G131" s="114"/>
      <c r="H131" s="114"/>
      <c r="I131" s="114"/>
      <c r="J131" s="115">
        <f>J317</f>
        <v>0</v>
      </c>
      <c r="L131" s="112"/>
    </row>
    <row r="132" spans="2:12" s="9" customFormat="1" ht="14.85" customHeight="1" x14ac:dyDescent="0.2">
      <c r="B132" s="112"/>
      <c r="D132" s="113" t="s">
        <v>3115</v>
      </c>
      <c r="E132" s="114"/>
      <c r="F132" s="114"/>
      <c r="G132" s="114"/>
      <c r="H132" s="114"/>
      <c r="I132" s="114"/>
      <c r="J132" s="115">
        <f>J320</f>
        <v>0</v>
      </c>
      <c r="L132" s="112"/>
    </row>
    <row r="133" spans="2:12" s="9" customFormat="1" ht="14.85" customHeight="1" x14ac:dyDescent="0.2">
      <c r="B133" s="112"/>
      <c r="D133" s="113" t="s">
        <v>3116</v>
      </c>
      <c r="E133" s="114"/>
      <c r="F133" s="114"/>
      <c r="G133" s="114"/>
      <c r="H133" s="114"/>
      <c r="I133" s="114"/>
      <c r="J133" s="115">
        <f>J323</f>
        <v>0</v>
      </c>
      <c r="L133" s="112"/>
    </row>
    <row r="134" spans="2:12" s="9" customFormat="1" ht="14.85" customHeight="1" x14ac:dyDescent="0.2">
      <c r="B134" s="112"/>
      <c r="D134" s="113" t="s">
        <v>3117</v>
      </c>
      <c r="E134" s="114"/>
      <c r="F134" s="114"/>
      <c r="G134" s="114"/>
      <c r="H134" s="114"/>
      <c r="I134" s="114"/>
      <c r="J134" s="115">
        <f>J328</f>
        <v>0</v>
      </c>
      <c r="L134" s="112"/>
    </row>
    <row r="135" spans="2:12" s="9" customFormat="1" ht="14.85" customHeight="1" x14ac:dyDescent="0.2">
      <c r="B135" s="112"/>
      <c r="D135" s="113" t="s">
        <v>3118</v>
      </c>
      <c r="E135" s="114"/>
      <c r="F135" s="114"/>
      <c r="G135" s="114"/>
      <c r="H135" s="114"/>
      <c r="I135" s="114"/>
      <c r="J135" s="115">
        <f>J331</f>
        <v>0</v>
      </c>
      <c r="L135" s="112"/>
    </row>
    <row r="136" spans="2:12" s="8" customFormat="1" ht="24.95" customHeight="1" x14ac:dyDescent="0.2">
      <c r="B136" s="108"/>
      <c r="D136" s="109" t="s">
        <v>3119</v>
      </c>
      <c r="E136" s="110"/>
      <c r="F136" s="110"/>
      <c r="G136" s="110"/>
      <c r="H136" s="110"/>
      <c r="I136" s="110"/>
      <c r="J136" s="111">
        <f>J334</f>
        <v>0</v>
      </c>
      <c r="L136" s="108"/>
    </row>
    <row r="137" spans="2:12" s="9" customFormat="1" ht="19.899999999999999" customHeight="1" x14ac:dyDescent="0.2">
      <c r="B137" s="112"/>
      <c r="D137" s="113" t="s">
        <v>3120</v>
      </c>
      <c r="E137" s="114"/>
      <c r="F137" s="114"/>
      <c r="G137" s="114"/>
      <c r="H137" s="114"/>
      <c r="I137" s="114"/>
      <c r="J137" s="115">
        <f>J335</f>
        <v>0</v>
      </c>
      <c r="L137" s="112"/>
    </row>
    <row r="138" spans="2:12" s="9" customFormat="1" ht="14.85" customHeight="1" x14ac:dyDescent="0.2">
      <c r="B138" s="112"/>
      <c r="D138" s="113" t="s">
        <v>3121</v>
      </c>
      <c r="E138" s="114"/>
      <c r="F138" s="114"/>
      <c r="G138" s="114"/>
      <c r="H138" s="114"/>
      <c r="I138" s="114"/>
      <c r="J138" s="115">
        <f>J338</f>
        <v>0</v>
      </c>
      <c r="L138" s="112"/>
    </row>
    <row r="139" spans="2:12" s="9" customFormat="1" ht="14.85" customHeight="1" x14ac:dyDescent="0.2">
      <c r="B139" s="112"/>
      <c r="D139" s="113" t="s">
        <v>3122</v>
      </c>
      <c r="E139" s="114"/>
      <c r="F139" s="114"/>
      <c r="G139" s="114"/>
      <c r="H139" s="114"/>
      <c r="I139" s="114"/>
      <c r="J139" s="115">
        <f>J341</f>
        <v>0</v>
      </c>
      <c r="L139" s="112"/>
    </row>
    <row r="140" spans="2:12" s="9" customFormat="1" ht="14.85" customHeight="1" x14ac:dyDescent="0.2">
      <c r="B140" s="112"/>
      <c r="D140" s="113" t="s">
        <v>3123</v>
      </c>
      <c r="E140" s="114"/>
      <c r="F140" s="114"/>
      <c r="G140" s="114"/>
      <c r="H140" s="114"/>
      <c r="I140" s="114"/>
      <c r="J140" s="115">
        <f>J344</f>
        <v>0</v>
      </c>
      <c r="L140" s="112"/>
    </row>
    <row r="141" spans="2:12" s="9" customFormat="1" ht="14.85" customHeight="1" x14ac:dyDescent="0.2">
      <c r="B141" s="112"/>
      <c r="D141" s="113" t="s">
        <v>3124</v>
      </c>
      <c r="E141" s="114"/>
      <c r="F141" s="114"/>
      <c r="G141" s="114"/>
      <c r="H141" s="114"/>
      <c r="I141" s="114"/>
      <c r="J141" s="115">
        <f>J347</f>
        <v>0</v>
      </c>
      <c r="L141" s="112"/>
    </row>
    <row r="142" spans="2:12" s="9" customFormat="1" ht="14.85" customHeight="1" x14ac:dyDescent="0.2">
      <c r="B142" s="112"/>
      <c r="D142" s="113" t="s">
        <v>3125</v>
      </c>
      <c r="E142" s="114"/>
      <c r="F142" s="114"/>
      <c r="G142" s="114"/>
      <c r="H142" s="114"/>
      <c r="I142" s="114"/>
      <c r="J142" s="115">
        <f>J350</f>
        <v>0</v>
      </c>
      <c r="L142" s="112"/>
    </row>
    <row r="143" spans="2:12" s="9" customFormat="1" ht="14.85" customHeight="1" x14ac:dyDescent="0.2">
      <c r="B143" s="112"/>
      <c r="D143" s="113" t="s">
        <v>3126</v>
      </c>
      <c r="E143" s="114"/>
      <c r="F143" s="114"/>
      <c r="G143" s="114"/>
      <c r="H143" s="114"/>
      <c r="I143" s="114"/>
      <c r="J143" s="115">
        <f>J353</f>
        <v>0</v>
      </c>
      <c r="L143" s="112"/>
    </row>
    <row r="144" spans="2:12" s="9" customFormat="1" ht="14.85" customHeight="1" x14ac:dyDescent="0.2">
      <c r="B144" s="112"/>
      <c r="D144" s="113" t="s">
        <v>3127</v>
      </c>
      <c r="E144" s="114"/>
      <c r="F144" s="114"/>
      <c r="G144" s="114"/>
      <c r="H144" s="114"/>
      <c r="I144" s="114"/>
      <c r="J144" s="115">
        <f>J356</f>
        <v>0</v>
      </c>
      <c r="L144" s="112"/>
    </row>
    <row r="145" spans="2:12" s="9" customFormat="1" ht="14.85" customHeight="1" x14ac:dyDescent="0.2">
      <c r="B145" s="112"/>
      <c r="D145" s="113" t="s">
        <v>3128</v>
      </c>
      <c r="E145" s="114"/>
      <c r="F145" s="114"/>
      <c r="G145" s="114"/>
      <c r="H145" s="114"/>
      <c r="I145" s="114"/>
      <c r="J145" s="115">
        <f>J359</f>
        <v>0</v>
      </c>
      <c r="L145" s="112"/>
    </row>
    <row r="146" spans="2:12" s="9" customFormat="1" ht="14.85" customHeight="1" x14ac:dyDescent="0.2">
      <c r="B146" s="112"/>
      <c r="D146" s="113" t="s">
        <v>3129</v>
      </c>
      <c r="E146" s="114"/>
      <c r="F146" s="114"/>
      <c r="G146" s="114"/>
      <c r="H146" s="114"/>
      <c r="I146" s="114"/>
      <c r="J146" s="115">
        <f>J362</f>
        <v>0</v>
      </c>
      <c r="L146" s="112"/>
    </row>
    <row r="147" spans="2:12" s="9" customFormat="1" ht="14.85" customHeight="1" x14ac:dyDescent="0.2">
      <c r="B147" s="112"/>
      <c r="D147" s="113" t="s">
        <v>3130</v>
      </c>
      <c r="E147" s="114"/>
      <c r="F147" s="114"/>
      <c r="G147" s="114"/>
      <c r="H147" s="114"/>
      <c r="I147" s="114"/>
      <c r="J147" s="115">
        <f>J365</f>
        <v>0</v>
      </c>
      <c r="L147" s="112"/>
    </row>
    <row r="148" spans="2:12" s="9" customFormat="1" ht="14.85" customHeight="1" x14ac:dyDescent="0.2">
      <c r="B148" s="112"/>
      <c r="D148" s="113" t="s">
        <v>3131</v>
      </c>
      <c r="E148" s="114"/>
      <c r="F148" s="114"/>
      <c r="G148" s="114"/>
      <c r="H148" s="114"/>
      <c r="I148" s="114"/>
      <c r="J148" s="115">
        <f>J368</f>
        <v>0</v>
      </c>
      <c r="L148" s="112"/>
    </row>
    <row r="149" spans="2:12" s="1" customFormat="1" ht="21.75" customHeight="1" x14ac:dyDescent="0.2">
      <c r="B149" s="32"/>
      <c r="L149" s="32"/>
    </row>
    <row r="150" spans="2:12" s="1" customFormat="1" ht="6.95" customHeight="1" x14ac:dyDescent="0.2"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32"/>
    </row>
    <row r="154" spans="2:12" s="1" customFormat="1" ht="6.95" customHeight="1" x14ac:dyDescent="0.2">
      <c r="B154" s="46"/>
      <c r="C154" s="47"/>
      <c r="D154" s="47"/>
      <c r="E154" s="47"/>
      <c r="F154" s="47"/>
      <c r="G154" s="47"/>
      <c r="H154" s="47"/>
      <c r="I154" s="47"/>
      <c r="J154" s="47"/>
      <c r="K154" s="47"/>
      <c r="L154" s="32"/>
    </row>
    <row r="155" spans="2:12" s="1" customFormat="1" ht="24.95" customHeight="1" x14ac:dyDescent="0.2">
      <c r="B155" s="32"/>
      <c r="C155" s="21" t="s">
        <v>150</v>
      </c>
      <c r="L155" s="32"/>
    </row>
    <row r="156" spans="2:12" s="1" customFormat="1" ht="6.95" customHeight="1" x14ac:dyDescent="0.2">
      <c r="B156" s="32"/>
      <c r="L156" s="32"/>
    </row>
    <row r="157" spans="2:12" s="1" customFormat="1" ht="12" customHeight="1" x14ac:dyDescent="0.2">
      <c r="B157" s="32"/>
      <c r="C157" s="27" t="s">
        <v>16</v>
      </c>
      <c r="L157" s="32"/>
    </row>
    <row r="158" spans="2:12" s="1" customFormat="1" ht="26.25" customHeight="1" x14ac:dyDescent="0.2">
      <c r="B158" s="32"/>
      <c r="E158" s="254" t="str">
        <f>E7</f>
        <v>Prostá rekonstrukce trati v úseku Chrastava - Hrádek nad Nisou (ÚOŽI)_24.02.2025_v.8</v>
      </c>
      <c r="F158" s="255"/>
      <c r="G158" s="255"/>
      <c r="H158" s="255"/>
      <c r="L158" s="32"/>
    </row>
    <row r="159" spans="2:12" s="1" customFormat="1" ht="12" customHeight="1" x14ac:dyDescent="0.2">
      <c r="B159" s="32"/>
      <c r="C159" s="27" t="s">
        <v>138</v>
      </c>
      <c r="L159" s="32"/>
    </row>
    <row r="160" spans="2:12" s="1" customFormat="1" ht="30" customHeight="1" x14ac:dyDescent="0.2">
      <c r="B160" s="32"/>
      <c r="E160" s="251" t="str">
        <f>E9</f>
        <v>SO 01-86-01 - ZAST Bílý Kostel nad Nisou - oprava osvětlení</v>
      </c>
      <c r="F160" s="253"/>
      <c r="G160" s="253"/>
      <c r="H160" s="253"/>
      <c r="L160" s="32"/>
    </row>
    <row r="161" spans="2:65" s="1" customFormat="1" ht="6.95" customHeight="1" x14ac:dyDescent="0.2">
      <c r="B161" s="32"/>
      <c r="L161" s="32"/>
    </row>
    <row r="162" spans="2:65" s="1" customFormat="1" ht="12" customHeight="1" x14ac:dyDescent="0.2">
      <c r="B162" s="32"/>
      <c r="C162" s="27" t="s">
        <v>20</v>
      </c>
      <c r="F162" s="25" t="str">
        <f>F12</f>
        <v xml:space="preserve"> </v>
      </c>
      <c r="I162" s="27" t="s">
        <v>22</v>
      </c>
      <c r="J162" s="52" t="str">
        <f>IF(J12="","",J12)</f>
        <v>24. 1. 2025</v>
      </c>
      <c r="L162" s="32"/>
    </row>
    <row r="163" spans="2:65" s="1" customFormat="1" ht="6.95" customHeight="1" x14ac:dyDescent="0.2">
      <c r="B163" s="32"/>
      <c r="L163" s="32"/>
    </row>
    <row r="164" spans="2:65" s="1" customFormat="1" ht="15.2" customHeight="1" x14ac:dyDescent="0.2">
      <c r="B164" s="32"/>
      <c r="C164" s="27" t="s">
        <v>24</v>
      </c>
      <c r="F164" s="25" t="str">
        <f>E15</f>
        <v xml:space="preserve"> </v>
      </c>
      <c r="I164" s="27" t="s">
        <v>29</v>
      </c>
      <c r="J164" s="30" t="str">
        <f>E21</f>
        <v xml:space="preserve"> </v>
      </c>
      <c r="L164" s="32"/>
    </row>
    <row r="165" spans="2:65" s="1" customFormat="1" ht="15.2" customHeight="1" x14ac:dyDescent="0.2">
      <c r="B165" s="32"/>
      <c r="C165" s="27" t="s">
        <v>27</v>
      </c>
      <c r="F165" s="25" t="str">
        <f>IF(E18="","",E18)</f>
        <v>Vyplň údaj</v>
      </c>
      <c r="I165" s="27" t="s">
        <v>31</v>
      </c>
      <c r="J165" s="30" t="str">
        <f>E24</f>
        <v xml:space="preserve"> </v>
      </c>
      <c r="L165" s="32"/>
    </row>
    <row r="166" spans="2:65" s="1" customFormat="1" ht="10.35" customHeight="1" x14ac:dyDescent="0.2">
      <c r="B166" s="32"/>
      <c r="L166" s="32"/>
    </row>
    <row r="167" spans="2:65" s="10" customFormat="1" ht="29.25" customHeight="1" x14ac:dyDescent="0.2">
      <c r="B167" s="116"/>
      <c r="C167" s="117" t="s">
        <v>151</v>
      </c>
      <c r="D167" s="118" t="s">
        <v>58</v>
      </c>
      <c r="E167" s="118" t="s">
        <v>54</v>
      </c>
      <c r="F167" s="118" t="s">
        <v>55</v>
      </c>
      <c r="G167" s="118" t="s">
        <v>152</v>
      </c>
      <c r="H167" s="118" t="s">
        <v>153</v>
      </c>
      <c r="I167" s="118" t="s">
        <v>154</v>
      </c>
      <c r="J167" s="118" t="s">
        <v>142</v>
      </c>
      <c r="K167" s="119" t="s">
        <v>155</v>
      </c>
      <c r="L167" s="116"/>
      <c r="M167" s="59" t="s">
        <v>1</v>
      </c>
      <c r="N167" s="60" t="s">
        <v>37</v>
      </c>
      <c r="O167" s="60" t="s">
        <v>156</v>
      </c>
      <c r="P167" s="60" t="s">
        <v>157</v>
      </c>
      <c r="Q167" s="60" t="s">
        <v>158</v>
      </c>
      <c r="R167" s="60" t="s">
        <v>159</v>
      </c>
      <c r="S167" s="60" t="s">
        <v>160</v>
      </c>
      <c r="T167" s="61" t="s">
        <v>161</v>
      </c>
    </row>
    <row r="168" spans="2:65" s="1" customFormat="1" ht="22.9" customHeight="1" x14ac:dyDescent="0.25">
      <c r="B168" s="32"/>
      <c r="C168" s="64" t="s">
        <v>162</v>
      </c>
      <c r="J168" s="120">
        <f>BK168</f>
        <v>0</v>
      </c>
      <c r="L168" s="32"/>
      <c r="M168" s="62"/>
      <c r="N168" s="53"/>
      <c r="O168" s="53"/>
      <c r="P168" s="121">
        <f>P169+P233+P334</f>
        <v>0</v>
      </c>
      <c r="Q168" s="53"/>
      <c r="R168" s="121">
        <f>R169+R233+R334</f>
        <v>0</v>
      </c>
      <c r="S168" s="53"/>
      <c r="T168" s="122">
        <f>T169+T233+T334</f>
        <v>0</v>
      </c>
      <c r="AT168" s="17" t="s">
        <v>72</v>
      </c>
      <c r="AU168" s="17" t="s">
        <v>144</v>
      </c>
      <c r="BK168" s="123">
        <f>BK169+BK233+BK334</f>
        <v>0</v>
      </c>
    </row>
    <row r="169" spans="2:65" s="11" customFormat="1" ht="25.9" customHeight="1" x14ac:dyDescent="0.2">
      <c r="B169" s="124"/>
      <c r="D169" s="125" t="s">
        <v>72</v>
      </c>
      <c r="E169" s="126" t="s">
        <v>2700</v>
      </c>
      <c r="F169" s="126" t="s">
        <v>3132</v>
      </c>
      <c r="I169" s="127"/>
      <c r="J169" s="128">
        <f>BK169</f>
        <v>0</v>
      </c>
      <c r="L169" s="124"/>
      <c r="M169" s="129"/>
      <c r="P169" s="130">
        <f>P170+P173</f>
        <v>0</v>
      </c>
      <c r="R169" s="130">
        <f>R170+R173</f>
        <v>0</v>
      </c>
      <c r="T169" s="131">
        <f>T170+T173</f>
        <v>0</v>
      </c>
      <c r="AR169" s="125" t="s">
        <v>81</v>
      </c>
      <c r="AT169" s="132" t="s">
        <v>72</v>
      </c>
      <c r="AU169" s="132" t="s">
        <v>73</v>
      </c>
      <c r="AY169" s="125" t="s">
        <v>165</v>
      </c>
      <c r="BK169" s="133">
        <f>BK170+BK173</f>
        <v>0</v>
      </c>
    </row>
    <row r="170" spans="2:65" s="11" customFormat="1" ht="22.9" customHeight="1" x14ac:dyDescent="0.2">
      <c r="B170" s="124"/>
      <c r="D170" s="125" t="s">
        <v>72</v>
      </c>
      <c r="E170" s="134" t="s">
        <v>3133</v>
      </c>
      <c r="F170" s="134" t="s">
        <v>3134</v>
      </c>
      <c r="I170" s="127"/>
      <c r="J170" s="135">
        <f>BK170</f>
        <v>0</v>
      </c>
      <c r="L170" s="124"/>
      <c r="M170" s="129"/>
      <c r="P170" s="130">
        <f>SUM(P171:P172)</f>
        <v>0</v>
      </c>
      <c r="R170" s="130">
        <f>SUM(R171:R172)</f>
        <v>0</v>
      </c>
      <c r="T170" s="131">
        <f>SUM(T171:T172)</f>
        <v>0</v>
      </c>
      <c r="AR170" s="125" t="s">
        <v>81</v>
      </c>
      <c r="AT170" s="132" t="s">
        <v>72</v>
      </c>
      <c r="AU170" s="132" t="s">
        <v>81</v>
      </c>
      <c r="AY170" s="125" t="s">
        <v>165</v>
      </c>
      <c r="BK170" s="133">
        <f>SUM(BK171:BK172)</f>
        <v>0</v>
      </c>
    </row>
    <row r="171" spans="2:65" s="1" customFormat="1" ht="16.5" customHeight="1" x14ac:dyDescent="0.2">
      <c r="B171" s="32"/>
      <c r="C171" s="136" t="s">
        <v>81</v>
      </c>
      <c r="D171" s="136" t="s">
        <v>167</v>
      </c>
      <c r="E171" s="137" t="s">
        <v>3135</v>
      </c>
      <c r="F171" s="138" t="s">
        <v>3136</v>
      </c>
      <c r="G171" s="139" t="s">
        <v>3137</v>
      </c>
      <c r="H171" s="140">
        <v>1</v>
      </c>
      <c r="I171" s="141"/>
      <c r="J171" s="142">
        <f>ROUND(I171*H171,2)</f>
        <v>0</v>
      </c>
      <c r="K171" s="138" t="s">
        <v>1</v>
      </c>
      <c r="L171" s="32"/>
      <c r="M171" s="143" t="s">
        <v>1</v>
      </c>
      <c r="N171" s="144" t="s">
        <v>38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172</v>
      </c>
      <c r="AT171" s="147" t="s">
        <v>167</v>
      </c>
      <c r="AU171" s="147" t="s">
        <v>83</v>
      </c>
      <c r="AY171" s="17" t="s">
        <v>165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81</v>
      </c>
      <c r="BK171" s="148">
        <f>ROUND(I171*H171,2)</f>
        <v>0</v>
      </c>
      <c r="BL171" s="17" t="s">
        <v>172</v>
      </c>
      <c r="BM171" s="147" t="s">
        <v>3138</v>
      </c>
    </row>
    <row r="172" spans="2:65" s="1" customFormat="1" x14ac:dyDescent="0.2">
      <c r="B172" s="32"/>
      <c r="D172" s="149" t="s">
        <v>174</v>
      </c>
      <c r="F172" s="150" t="s">
        <v>3136</v>
      </c>
      <c r="I172" s="151"/>
      <c r="L172" s="32"/>
      <c r="M172" s="152"/>
      <c r="T172" s="56"/>
      <c r="AT172" s="17" t="s">
        <v>174</v>
      </c>
      <c r="AU172" s="17" t="s">
        <v>83</v>
      </c>
    </row>
    <row r="173" spans="2:65" s="11" customFormat="1" ht="22.9" customHeight="1" x14ac:dyDescent="0.2">
      <c r="B173" s="124"/>
      <c r="D173" s="125" t="s">
        <v>72</v>
      </c>
      <c r="E173" s="134" t="s">
        <v>3139</v>
      </c>
      <c r="F173" s="134" t="s">
        <v>3140</v>
      </c>
      <c r="I173" s="127"/>
      <c r="J173" s="135">
        <f>BK173</f>
        <v>0</v>
      </c>
      <c r="L173" s="124"/>
      <c r="M173" s="129"/>
      <c r="P173" s="130">
        <f>P174+P193+P200+P205+P212+P219+P230</f>
        <v>0</v>
      </c>
      <c r="R173" s="130">
        <f>R174+R193+R200+R205+R212+R219+R230</f>
        <v>0</v>
      </c>
      <c r="T173" s="131">
        <f>T174+T193+T200+T205+T212+T219+T230</f>
        <v>0</v>
      </c>
      <c r="AR173" s="125" t="s">
        <v>81</v>
      </c>
      <c r="AT173" s="132" t="s">
        <v>72</v>
      </c>
      <c r="AU173" s="132" t="s">
        <v>81</v>
      </c>
      <c r="AY173" s="125" t="s">
        <v>165</v>
      </c>
      <c r="BK173" s="133">
        <f>BK174+BK193+BK200+BK205+BK212+BK219+BK230</f>
        <v>0</v>
      </c>
    </row>
    <row r="174" spans="2:65" s="11" customFormat="1" ht="20.85" customHeight="1" x14ac:dyDescent="0.2">
      <c r="B174" s="124"/>
      <c r="D174" s="125" t="s">
        <v>72</v>
      </c>
      <c r="E174" s="134" t="s">
        <v>3141</v>
      </c>
      <c r="F174" s="134" t="s">
        <v>3142</v>
      </c>
      <c r="I174" s="127"/>
      <c r="J174" s="135">
        <f>BK174</f>
        <v>0</v>
      </c>
      <c r="L174" s="124"/>
      <c r="M174" s="129"/>
      <c r="P174" s="130">
        <f>SUM(P175:P192)</f>
        <v>0</v>
      </c>
      <c r="R174" s="130">
        <f>SUM(R175:R192)</f>
        <v>0</v>
      </c>
      <c r="T174" s="131">
        <f>SUM(T175:T192)</f>
        <v>0</v>
      </c>
      <c r="AR174" s="125" t="s">
        <v>81</v>
      </c>
      <c r="AT174" s="132" t="s">
        <v>72</v>
      </c>
      <c r="AU174" s="132" t="s">
        <v>83</v>
      </c>
      <c r="AY174" s="125" t="s">
        <v>165</v>
      </c>
      <c r="BK174" s="133">
        <f>SUM(BK175:BK192)</f>
        <v>0</v>
      </c>
    </row>
    <row r="175" spans="2:65" s="1" customFormat="1" ht="55.5" customHeight="1" x14ac:dyDescent="0.2">
      <c r="B175" s="32"/>
      <c r="C175" s="136" t="s">
        <v>83</v>
      </c>
      <c r="D175" s="136" t="s">
        <v>167</v>
      </c>
      <c r="E175" s="137" t="s">
        <v>3143</v>
      </c>
      <c r="F175" s="138" t="s">
        <v>3144</v>
      </c>
      <c r="G175" s="139" t="s">
        <v>3137</v>
      </c>
      <c r="H175" s="140">
        <v>1</v>
      </c>
      <c r="I175" s="141"/>
      <c r="J175" s="142">
        <f>ROUND(I175*H175,2)</f>
        <v>0</v>
      </c>
      <c r="K175" s="138" t="s">
        <v>1</v>
      </c>
      <c r="L175" s="32"/>
      <c r="M175" s="143" t="s">
        <v>1</v>
      </c>
      <c r="N175" s="144" t="s">
        <v>38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172</v>
      </c>
      <c r="AT175" s="147" t="s">
        <v>167</v>
      </c>
      <c r="AU175" s="147" t="s">
        <v>183</v>
      </c>
      <c r="AY175" s="17" t="s">
        <v>165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81</v>
      </c>
      <c r="BK175" s="148">
        <f>ROUND(I175*H175,2)</f>
        <v>0</v>
      </c>
      <c r="BL175" s="17" t="s">
        <v>172</v>
      </c>
      <c r="BM175" s="147" t="s">
        <v>3145</v>
      </c>
    </row>
    <row r="176" spans="2:65" s="1" customFormat="1" ht="29.25" x14ac:dyDescent="0.2">
      <c r="B176" s="32"/>
      <c r="D176" s="149" t="s">
        <v>174</v>
      </c>
      <c r="F176" s="150" t="s">
        <v>3144</v>
      </c>
      <c r="I176" s="151"/>
      <c r="L176" s="32"/>
      <c r="M176" s="152"/>
      <c r="T176" s="56"/>
      <c r="AT176" s="17" t="s">
        <v>174</v>
      </c>
      <c r="AU176" s="17" t="s">
        <v>183</v>
      </c>
    </row>
    <row r="177" spans="2:65" s="1" customFormat="1" ht="16.5" customHeight="1" x14ac:dyDescent="0.2">
      <c r="B177" s="32"/>
      <c r="C177" s="136" t="s">
        <v>183</v>
      </c>
      <c r="D177" s="136" t="s">
        <v>167</v>
      </c>
      <c r="E177" s="137" t="s">
        <v>3146</v>
      </c>
      <c r="F177" s="138" t="s">
        <v>3147</v>
      </c>
      <c r="G177" s="139" t="s">
        <v>3148</v>
      </c>
      <c r="H177" s="140">
        <v>1</v>
      </c>
      <c r="I177" s="141"/>
      <c r="J177" s="142">
        <f>ROUND(I177*H177,2)</f>
        <v>0</v>
      </c>
      <c r="K177" s="138" t="s">
        <v>1</v>
      </c>
      <c r="L177" s="32"/>
      <c r="M177" s="143" t="s">
        <v>1</v>
      </c>
      <c r="N177" s="144" t="s">
        <v>38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172</v>
      </c>
      <c r="AT177" s="147" t="s">
        <v>167</v>
      </c>
      <c r="AU177" s="147" t="s">
        <v>183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3149</v>
      </c>
    </row>
    <row r="178" spans="2:65" s="1" customFormat="1" x14ac:dyDescent="0.2">
      <c r="B178" s="32"/>
      <c r="D178" s="149" t="s">
        <v>174</v>
      </c>
      <c r="F178" s="150" t="s">
        <v>3147</v>
      </c>
      <c r="I178" s="151"/>
      <c r="L178" s="32"/>
      <c r="M178" s="152"/>
      <c r="T178" s="56"/>
      <c r="AT178" s="17" t="s">
        <v>174</v>
      </c>
      <c r="AU178" s="17" t="s">
        <v>183</v>
      </c>
    </row>
    <row r="179" spans="2:65" s="1" customFormat="1" ht="16.5" customHeight="1" x14ac:dyDescent="0.2">
      <c r="B179" s="32"/>
      <c r="C179" s="136" t="s">
        <v>172</v>
      </c>
      <c r="D179" s="136" t="s">
        <v>167</v>
      </c>
      <c r="E179" s="137" t="s">
        <v>3150</v>
      </c>
      <c r="F179" s="138" t="s">
        <v>3151</v>
      </c>
      <c r="G179" s="139" t="s">
        <v>3148</v>
      </c>
      <c r="H179" s="140">
        <v>1</v>
      </c>
      <c r="I179" s="141"/>
      <c r="J179" s="142">
        <f>ROUND(I179*H179,2)</f>
        <v>0</v>
      </c>
      <c r="K179" s="138" t="s">
        <v>1</v>
      </c>
      <c r="L179" s="32"/>
      <c r="M179" s="143" t="s">
        <v>1</v>
      </c>
      <c r="N179" s="144" t="s">
        <v>38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172</v>
      </c>
      <c r="AT179" s="147" t="s">
        <v>167</v>
      </c>
      <c r="AU179" s="147" t="s">
        <v>183</v>
      </c>
      <c r="AY179" s="17" t="s">
        <v>165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81</v>
      </c>
      <c r="BK179" s="148">
        <f>ROUND(I179*H179,2)</f>
        <v>0</v>
      </c>
      <c r="BL179" s="17" t="s">
        <v>172</v>
      </c>
      <c r="BM179" s="147" t="s">
        <v>3152</v>
      </c>
    </row>
    <row r="180" spans="2:65" s="1" customFormat="1" x14ac:dyDescent="0.2">
      <c r="B180" s="32"/>
      <c r="D180" s="149" t="s">
        <v>174</v>
      </c>
      <c r="F180" s="150" t="s">
        <v>3151</v>
      </c>
      <c r="I180" s="151"/>
      <c r="L180" s="32"/>
      <c r="M180" s="152"/>
      <c r="T180" s="56"/>
      <c r="AT180" s="17" t="s">
        <v>174</v>
      </c>
      <c r="AU180" s="17" t="s">
        <v>183</v>
      </c>
    </row>
    <row r="181" spans="2:65" s="1" customFormat="1" ht="16.5" customHeight="1" x14ac:dyDescent="0.2">
      <c r="B181" s="32"/>
      <c r="C181" s="136" t="s">
        <v>196</v>
      </c>
      <c r="D181" s="136" t="s">
        <v>167</v>
      </c>
      <c r="E181" s="137" t="s">
        <v>3153</v>
      </c>
      <c r="F181" s="138" t="s">
        <v>3154</v>
      </c>
      <c r="G181" s="139" t="s">
        <v>3148</v>
      </c>
      <c r="H181" s="140">
        <v>5</v>
      </c>
      <c r="I181" s="141"/>
      <c r="J181" s="142">
        <f>ROUND(I181*H181,2)</f>
        <v>0</v>
      </c>
      <c r="K181" s="138" t="s">
        <v>1</v>
      </c>
      <c r="L181" s="32"/>
      <c r="M181" s="143" t="s">
        <v>1</v>
      </c>
      <c r="N181" s="144" t="s">
        <v>38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172</v>
      </c>
      <c r="AT181" s="147" t="s">
        <v>167</v>
      </c>
      <c r="AU181" s="147" t="s">
        <v>183</v>
      </c>
      <c r="AY181" s="17" t="s">
        <v>165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81</v>
      </c>
      <c r="BK181" s="148">
        <f>ROUND(I181*H181,2)</f>
        <v>0</v>
      </c>
      <c r="BL181" s="17" t="s">
        <v>172</v>
      </c>
      <c r="BM181" s="147" t="s">
        <v>3155</v>
      </c>
    </row>
    <row r="182" spans="2:65" s="1" customFormat="1" x14ac:dyDescent="0.2">
      <c r="B182" s="32"/>
      <c r="D182" s="149" t="s">
        <v>174</v>
      </c>
      <c r="F182" s="150" t="s">
        <v>3154</v>
      </c>
      <c r="I182" s="151"/>
      <c r="L182" s="32"/>
      <c r="M182" s="152"/>
      <c r="T182" s="56"/>
      <c r="AT182" s="17" t="s">
        <v>174</v>
      </c>
      <c r="AU182" s="17" t="s">
        <v>183</v>
      </c>
    </row>
    <row r="183" spans="2:65" s="1" customFormat="1" ht="16.5" customHeight="1" x14ac:dyDescent="0.2">
      <c r="B183" s="32"/>
      <c r="C183" s="136" t="s">
        <v>200</v>
      </c>
      <c r="D183" s="136" t="s">
        <v>167</v>
      </c>
      <c r="E183" s="137" t="s">
        <v>3156</v>
      </c>
      <c r="F183" s="138" t="s">
        <v>3157</v>
      </c>
      <c r="G183" s="139" t="s">
        <v>3148</v>
      </c>
      <c r="H183" s="140">
        <v>1</v>
      </c>
      <c r="I183" s="141"/>
      <c r="J183" s="142">
        <f>ROUND(I183*H183,2)</f>
        <v>0</v>
      </c>
      <c r="K183" s="138" t="s">
        <v>1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183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3158</v>
      </c>
    </row>
    <row r="184" spans="2:65" s="1" customFormat="1" x14ac:dyDescent="0.2">
      <c r="B184" s="32"/>
      <c r="D184" s="149" t="s">
        <v>174</v>
      </c>
      <c r="F184" s="150" t="s">
        <v>3157</v>
      </c>
      <c r="I184" s="151"/>
      <c r="L184" s="32"/>
      <c r="M184" s="152"/>
      <c r="T184" s="56"/>
      <c r="AT184" s="17" t="s">
        <v>174</v>
      </c>
      <c r="AU184" s="17" t="s">
        <v>183</v>
      </c>
    </row>
    <row r="185" spans="2:65" s="1" customFormat="1" ht="16.5" customHeight="1" x14ac:dyDescent="0.2">
      <c r="B185" s="32"/>
      <c r="C185" s="136" t="s">
        <v>204</v>
      </c>
      <c r="D185" s="136" t="s">
        <v>167</v>
      </c>
      <c r="E185" s="137" t="s">
        <v>3159</v>
      </c>
      <c r="F185" s="138" t="s">
        <v>3160</v>
      </c>
      <c r="G185" s="139" t="s">
        <v>3148</v>
      </c>
      <c r="H185" s="140">
        <v>1</v>
      </c>
      <c r="I185" s="141"/>
      <c r="J185" s="142">
        <f>ROUND(I185*H185,2)</f>
        <v>0</v>
      </c>
      <c r="K185" s="138" t="s">
        <v>1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172</v>
      </c>
      <c r="AT185" s="147" t="s">
        <v>167</v>
      </c>
      <c r="AU185" s="147" t="s">
        <v>183</v>
      </c>
      <c r="AY185" s="17" t="s">
        <v>165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172</v>
      </c>
      <c r="BM185" s="147" t="s">
        <v>3161</v>
      </c>
    </row>
    <row r="186" spans="2:65" s="1" customFormat="1" x14ac:dyDescent="0.2">
      <c r="B186" s="32"/>
      <c r="D186" s="149" t="s">
        <v>174</v>
      </c>
      <c r="F186" s="150" t="s">
        <v>3160</v>
      </c>
      <c r="I186" s="151"/>
      <c r="L186" s="32"/>
      <c r="M186" s="152"/>
      <c r="T186" s="56"/>
      <c r="AT186" s="17" t="s">
        <v>174</v>
      </c>
      <c r="AU186" s="17" t="s">
        <v>183</v>
      </c>
    </row>
    <row r="187" spans="2:65" s="1" customFormat="1" ht="24.2" customHeight="1" x14ac:dyDescent="0.2">
      <c r="B187" s="32"/>
      <c r="C187" s="136" t="s">
        <v>209</v>
      </c>
      <c r="D187" s="136" t="s">
        <v>167</v>
      </c>
      <c r="E187" s="137" t="s">
        <v>3162</v>
      </c>
      <c r="F187" s="138" t="s">
        <v>3163</v>
      </c>
      <c r="G187" s="139" t="s">
        <v>3148</v>
      </c>
      <c r="H187" s="140">
        <v>1</v>
      </c>
      <c r="I187" s="141"/>
      <c r="J187" s="142">
        <f>ROUND(I187*H187,2)</f>
        <v>0</v>
      </c>
      <c r="K187" s="138" t="s">
        <v>1</v>
      </c>
      <c r="L187" s="32"/>
      <c r="M187" s="143" t="s">
        <v>1</v>
      </c>
      <c r="N187" s="144" t="s">
        <v>38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172</v>
      </c>
      <c r="AT187" s="147" t="s">
        <v>167</v>
      </c>
      <c r="AU187" s="147" t="s">
        <v>183</v>
      </c>
      <c r="AY187" s="17" t="s">
        <v>165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172</v>
      </c>
      <c r="BM187" s="147" t="s">
        <v>3164</v>
      </c>
    </row>
    <row r="188" spans="2:65" s="1" customFormat="1" x14ac:dyDescent="0.2">
      <c r="B188" s="32"/>
      <c r="D188" s="149" t="s">
        <v>174</v>
      </c>
      <c r="F188" s="150" t="s">
        <v>3163</v>
      </c>
      <c r="I188" s="151"/>
      <c r="L188" s="32"/>
      <c r="M188" s="152"/>
      <c r="T188" s="56"/>
      <c r="AT188" s="17" t="s">
        <v>174</v>
      </c>
      <c r="AU188" s="17" t="s">
        <v>183</v>
      </c>
    </row>
    <row r="189" spans="2:65" s="1" customFormat="1" ht="24.2" customHeight="1" x14ac:dyDescent="0.2">
      <c r="B189" s="32"/>
      <c r="C189" s="136" t="s">
        <v>216</v>
      </c>
      <c r="D189" s="136" t="s">
        <v>167</v>
      </c>
      <c r="E189" s="137" t="s">
        <v>3165</v>
      </c>
      <c r="F189" s="138" t="s">
        <v>3166</v>
      </c>
      <c r="G189" s="139" t="s">
        <v>3148</v>
      </c>
      <c r="H189" s="140">
        <v>1</v>
      </c>
      <c r="I189" s="141"/>
      <c r="J189" s="142">
        <f>ROUND(I189*H189,2)</f>
        <v>0</v>
      </c>
      <c r="K189" s="138" t="s">
        <v>1</v>
      </c>
      <c r="L189" s="32"/>
      <c r="M189" s="143" t="s">
        <v>1</v>
      </c>
      <c r="N189" s="144" t="s">
        <v>38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172</v>
      </c>
      <c r="AT189" s="147" t="s">
        <v>167</v>
      </c>
      <c r="AU189" s="147" t="s">
        <v>183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3167</v>
      </c>
    </row>
    <row r="190" spans="2:65" s="1" customFormat="1" x14ac:dyDescent="0.2">
      <c r="B190" s="32"/>
      <c r="D190" s="149" t="s">
        <v>174</v>
      </c>
      <c r="F190" s="150" t="s">
        <v>3166</v>
      </c>
      <c r="I190" s="151"/>
      <c r="L190" s="32"/>
      <c r="M190" s="152"/>
      <c r="T190" s="56"/>
      <c r="AT190" s="17" t="s">
        <v>174</v>
      </c>
      <c r="AU190" s="17" t="s">
        <v>183</v>
      </c>
    </row>
    <row r="191" spans="2:65" s="1" customFormat="1" ht="16.5" customHeight="1" x14ac:dyDescent="0.2">
      <c r="B191" s="32"/>
      <c r="C191" s="136" t="s">
        <v>221</v>
      </c>
      <c r="D191" s="136" t="s">
        <v>167</v>
      </c>
      <c r="E191" s="137" t="s">
        <v>3168</v>
      </c>
      <c r="F191" s="138" t="s">
        <v>3169</v>
      </c>
      <c r="G191" s="139" t="s">
        <v>3148</v>
      </c>
      <c r="H191" s="140">
        <v>1</v>
      </c>
      <c r="I191" s="141"/>
      <c r="J191" s="142">
        <f>ROUND(I191*H191,2)</f>
        <v>0</v>
      </c>
      <c r="K191" s="138" t="s">
        <v>1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183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3170</v>
      </c>
    </row>
    <row r="192" spans="2:65" s="1" customFormat="1" x14ac:dyDescent="0.2">
      <c r="B192" s="32"/>
      <c r="D192" s="149" t="s">
        <v>174</v>
      </c>
      <c r="F192" s="150" t="s">
        <v>3169</v>
      </c>
      <c r="I192" s="151"/>
      <c r="L192" s="32"/>
      <c r="M192" s="152"/>
      <c r="T192" s="56"/>
      <c r="AT192" s="17" t="s">
        <v>174</v>
      </c>
      <c r="AU192" s="17" t="s">
        <v>183</v>
      </c>
    </row>
    <row r="193" spans="2:65" s="11" customFormat="1" ht="20.85" customHeight="1" x14ac:dyDescent="0.2">
      <c r="B193" s="124"/>
      <c r="D193" s="125" t="s">
        <v>72</v>
      </c>
      <c r="E193" s="134" t="s">
        <v>3171</v>
      </c>
      <c r="F193" s="134" t="s">
        <v>3172</v>
      </c>
      <c r="I193" s="127"/>
      <c r="J193" s="135">
        <f>BK193</f>
        <v>0</v>
      </c>
      <c r="L193" s="124"/>
      <c r="M193" s="129"/>
      <c r="P193" s="130">
        <f>SUM(P194:P199)</f>
        <v>0</v>
      </c>
      <c r="R193" s="130">
        <f>SUM(R194:R199)</f>
        <v>0</v>
      </c>
      <c r="T193" s="131">
        <f>SUM(T194:T199)</f>
        <v>0</v>
      </c>
      <c r="AR193" s="125" t="s">
        <v>81</v>
      </c>
      <c r="AT193" s="132" t="s">
        <v>72</v>
      </c>
      <c r="AU193" s="132" t="s">
        <v>83</v>
      </c>
      <c r="AY193" s="125" t="s">
        <v>165</v>
      </c>
      <c r="BK193" s="133">
        <f>SUM(BK194:BK199)</f>
        <v>0</v>
      </c>
    </row>
    <row r="194" spans="2:65" s="1" customFormat="1" ht="16.5" customHeight="1" x14ac:dyDescent="0.2">
      <c r="B194" s="32"/>
      <c r="C194" s="136" t="s">
        <v>226</v>
      </c>
      <c r="D194" s="136" t="s">
        <v>167</v>
      </c>
      <c r="E194" s="137" t="s">
        <v>3173</v>
      </c>
      <c r="F194" s="138" t="s">
        <v>3174</v>
      </c>
      <c r="G194" s="139" t="s">
        <v>3148</v>
      </c>
      <c r="H194" s="140">
        <v>1</v>
      </c>
      <c r="I194" s="141"/>
      <c r="J194" s="142">
        <f>ROUND(I194*H194,2)</f>
        <v>0</v>
      </c>
      <c r="K194" s="138" t="s">
        <v>1</v>
      </c>
      <c r="L194" s="32"/>
      <c r="M194" s="143" t="s">
        <v>1</v>
      </c>
      <c r="N194" s="144" t="s">
        <v>38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172</v>
      </c>
      <c r="AT194" s="147" t="s">
        <v>167</v>
      </c>
      <c r="AU194" s="147" t="s">
        <v>183</v>
      </c>
      <c r="AY194" s="17" t="s">
        <v>165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172</v>
      </c>
      <c r="BM194" s="147" t="s">
        <v>3175</v>
      </c>
    </row>
    <row r="195" spans="2:65" s="1" customFormat="1" x14ac:dyDescent="0.2">
      <c r="B195" s="32"/>
      <c r="D195" s="149" t="s">
        <v>174</v>
      </c>
      <c r="F195" s="150" t="s">
        <v>3174</v>
      </c>
      <c r="I195" s="151"/>
      <c r="L195" s="32"/>
      <c r="M195" s="152"/>
      <c r="T195" s="56"/>
      <c r="AT195" s="17" t="s">
        <v>174</v>
      </c>
      <c r="AU195" s="17" t="s">
        <v>183</v>
      </c>
    </row>
    <row r="196" spans="2:65" s="1" customFormat="1" ht="16.5" customHeight="1" x14ac:dyDescent="0.2">
      <c r="B196" s="32"/>
      <c r="C196" s="136" t="s">
        <v>8</v>
      </c>
      <c r="D196" s="136" t="s">
        <v>167</v>
      </c>
      <c r="E196" s="137" t="s">
        <v>3176</v>
      </c>
      <c r="F196" s="138" t="s">
        <v>3177</v>
      </c>
      <c r="G196" s="139" t="s">
        <v>3148</v>
      </c>
      <c r="H196" s="140">
        <v>1</v>
      </c>
      <c r="I196" s="141"/>
      <c r="J196" s="142">
        <f>ROUND(I196*H196,2)</f>
        <v>0</v>
      </c>
      <c r="K196" s="138" t="s">
        <v>1</v>
      </c>
      <c r="L196" s="32"/>
      <c r="M196" s="143" t="s">
        <v>1</v>
      </c>
      <c r="N196" s="144" t="s">
        <v>38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172</v>
      </c>
      <c r="AT196" s="147" t="s">
        <v>167</v>
      </c>
      <c r="AU196" s="147" t="s">
        <v>183</v>
      </c>
      <c r="AY196" s="17" t="s">
        <v>165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81</v>
      </c>
      <c r="BK196" s="148">
        <f>ROUND(I196*H196,2)</f>
        <v>0</v>
      </c>
      <c r="BL196" s="17" t="s">
        <v>172</v>
      </c>
      <c r="BM196" s="147" t="s">
        <v>3178</v>
      </c>
    </row>
    <row r="197" spans="2:65" s="1" customFormat="1" x14ac:dyDescent="0.2">
      <c r="B197" s="32"/>
      <c r="D197" s="149" t="s">
        <v>174</v>
      </c>
      <c r="F197" s="150" t="s">
        <v>3177</v>
      </c>
      <c r="I197" s="151"/>
      <c r="L197" s="32"/>
      <c r="M197" s="152"/>
      <c r="T197" s="56"/>
      <c r="AT197" s="17" t="s">
        <v>174</v>
      </c>
      <c r="AU197" s="17" t="s">
        <v>183</v>
      </c>
    </row>
    <row r="198" spans="2:65" s="1" customFormat="1" ht="16.5" customHeight="1" x14ac:dyDescent="0.2">
      <c r="B198" s="32"/>
      <c r="C198" s="136" t="s">
        <v>243</v>
      </c>
      <c r="D198" s="136" t="s">
        <v>167</v>
      </c>
      <c r="E198" s="137" t="s">
        <v>3179</v>
      </c>
      <c r="F198" s="138" t="s">
        <v>3180</v>
      </c>
      <c r="G198" s="139" t="s">
        <v>3148</v>
      </c>
      <c r="H198" s="140">
        <v>2</v>
      </c>
      <c r="I198" s="141"/>
      <c r="J198" s="142">
        <f>ROUND(I198*H198,2)</f>
        <v>0</v>
      </c>
      <c r="K198" s="138" t="s">
        <v>1</v>
      </c>
      <c r="L198" s="32"/>
      <c r="M198" s="143" t="s">
        <v>1</v>
      </c>
      <c r="N198" s="144" t="s">
        <v>38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172</v>
      </c>
      <c r="AT198" s="147" t="s">
        <v>167</v>
      </c>
      <c r="AU198" s="147" t="s">
        <v>183</v>
      </c>
      <c r="AY198" s="17" t="s">
        <v>165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172</v>
      </c>
      <c r="BM198" s="147" t="s">
        <v>3181</v>
      </c>
    </row>
    <row r="199" spans="2:65" s="1" customFormat="1" x14ac:dyDescent="0.2">
      <c r="B199" s="32"/>
      <c r="D199" s="149" t="s">
        <v>174</v>
      </c>
      <c r="F199" s="150" t="s">
        <v>3180</v>
      </c>
      <c r="I199" s="151"/>
      <c r="L199" s="32"/>
      <c r="M199" s="152"/>
      <c r="T199" s="56"/>
      <c r="AT199" s="17" t="s">
        <v>174</v>
      </c>
      <c r="AU199" s="17" t="s">
        <v>183</v>
      </c>
    </row>
    <row r="200" spans="2:65" s="11" customFormat="1" ht="20.85" customHeight="1" x14ac:dyDescent="0.2">
      <c r="B200" s="124"/>
      <c r="D200" s="125" t="s">
        <v>72</v>
      </c>
      <c r="E200" s="134" t="s">
        <v>3182</v>
      </c>
      <c r="F200" s="134" t="s">
        <v>3183</v>
      </c>
      <c r="I200" s="127"/>
      <c r="J200" s="135">
        <f>BK200</f>
        <v>0</v>
      </c>
      <c r="L200" s="124"/>
      <c r="M200" s="129"/>
      <c r="P200" s="130">
        <f>SUM(P201:P204)</f>
        <v>0</v>
      </c>
      <c r="R200" s="130">
        <f>SUM(R201:R204)</f>
        <v>0</v>
      </c>
      <c r="T200" s="131">
        <f>SUM(T201:T204)</f>
        <v>0</v>
      </c>
      <c r="AR200" s="125" t="s">
        <v>81</v>
      </c>
      <c r="AT200" s="132" t="s">
        <v>72</v>
      </c>
      <c r="AU200" s="132" t="s">
        <v>83</v>
      </c>
      <c r="AY200" s="125" t="s">
        <v>165</v>
      </c>
      <c r="BK200" s="133">
        <f>SUM(BK201:BK204)</f>
        <v>0</v>
      </c>
    </row>
    <row r="201" spans="2:65" s="1" customFormat="1" ht="16.5" customHeight="1" x14ac:dyDescent="0.2">
      <c r="B201" s="32"/>
      <c r="C201" s="136" t="s">
        <v>250</v>
      </c>
      <c r="D201" s="136" t="s">
        <v>167</v>
      </c>
      <c r="E201" s="137" t="s">
        <v>3184</v>
      </c>
      <c r="F201" s="138" t="s">
        <v>3185</v>
      </c>
      <c r="G201" s="139" t="s">
        <v>3148</v>
      </c>
      <c r="H201" s="140">
        <v>1</v>
      </c>
      <c r="I201" s="141"/>
      <c r="J201" s="142">
        <f>ROUND(I201*H201,2)</f>
        <v>0</v>
      </c>
      <c r="K201" s="138" t="s">
        <v>1</v>
      </c>
      <c r="L201" s="32"/>
      <c r="M201" s="143" t="s">
        <v>1</v>
      </c>
      <c r="N201" s="144" t="s">
        <v>38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172</v>
      </c>
      <c r="AT201" s="147" t="s">
        <v>167</v>
      </c>
      <c r="AU201" s="147" t="s">
        <v>183</v>
      </c>
      <c r="AY201" s="17" t="s">
        <v>165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81</v>
      </c>
      <c r="BK201" s="148">
        <f>ROUND(I201*H201,2)</f>
        <v>0</v>
      </c>
      <c r="BL201" s="17" t="s">
        <v>172</v>
      </c>
      <c r="BM201" s="147" t="s">
        <v>3186</v>
      </c>
    </row>
    <row r="202" spans="2:65" s="1" customFormat="1" x14ac:dyDescent="0.2">
      <c r="B202" s="32"/>
      <c r="D202" s="149" t="s">
        <v>174</v>
      </c>
      <c r="F202" s="150" t="s">
        <v>3185</v>
      </c>
      <c r="I202" s="151"/>
      <c r="L202" s="32"/>
      <c r="M202" s="152"/>
      <c r="T202" s="56"/>
      <c r="AT202" s="17" t="s">
        <v>174</v>
      </c>
      <c r="AU202" s="17" t="s">
        <v>183</v>
      </c>
    </row>
    <row r="203" spans="2:65" s="1" customFormat="1" ht="16.5" customHeight="1" x14ac:dyDescent="0.2">
      <c r="B203" s="32"/>
      <c r="C203" s="136" t="s">
        <v>258</v>
      </c>
      <c r="D203" s="136" t="s">
        <v>167</v>
      </c>
      <c r="E203" s="137" t="s">
        <v>3187</v>
      </c>
      <c r="F203" s="138" t="s">
        <v>3188</v>
      </c>
      <c r="G203" s="139" t="s">
        <v>3148</v>
      </c>
      <c r="H203" s="140">
        <v>4</v>
      </c>
      <c r="I203" s="141"/>
      <c r="J203" s="142">
        <f>ROUND(I203*H203,2)</f>
        <v>0</v>
      </c>
      <c r="K203" s="138" t="s">
        <v>1</v>
      </c>
      <c r="L203" s="32"/>
      <c r="M203" s="143" t="s">
        <v>1</v>
      </c>
      <c r="N203" s="144" t="s">
        <v>38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172</v>
      </c>
      <c r="AT203" s="147" t="s">
        <v>167</v>
      </c>
      <c r="AU203" s="147" t="s">
        <v>183</v>
      </c>
      <c r="AY203" s="17" t="s">
        <v>165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172</v>
      </c>
      <c r="BM203" s="147" t="s">
        <v>3189</v>
      </c>
    </row>
    <row r="204" spans="2:65" s="1" customFormat="1" x14ac:dyDescent="0.2">
      <c r="B204" s="32"/>
      <c r="D204" s="149" t="s">
        <v>174</v>
      </c>
      <c r="F204" s="150" t="s">
        <v>3188</v>
      </c>
      <c r="I204" s="151"/>
      <c r="L204" s="32"/>
      <c r="M204" s="152"/>
      <c r="T204" s="56"/>
      <c r="AT204" s="17" t="s">
        <v>174</v>
      </c>
      <c r="AU204" s="17" t="s">
        <v>183</v>
      </c>
    </row>
    <row r="205" spans="2:65" s="11" customFormat="1" ht="20.85" customHeight="1" x14ac:dyDescent="0.2">
      <c r="B205" s="124"/>
      <c r="D205" s="125" t="s">
        <v>72</v>
      </c>
      <c r="E205" s="134" t="s">
        <v>3190</v>
      </c>
      <c r="F205" s="134" t="s">
        <v>3191</v>
      </c>
      <c r="I205" s="127"/>
      <c r="J205" s="135">
        <f>BK205</f>
        <v>0</v>
      </c>
      <c r="L205" s="124"/>
      <c r="M205" s="129"/>
      <c r="P205" s="130">
        <f>SUM(P206:P211)</f>
        <v>0</v>
      </c>
      <c r="R205" s="130">
        <f>SUM(R206:R211)</f>
        <v>0</v>
      </c>
      <c r="T205" s="131">
        <f>SUM(T206:T211)</f>
        <v>0</v>
      </c>
      <c r="AR205" s="125" t="s">
        <v>81</v>
      </c>
      <c r="AT205" s="132" t="s">
        <v>72</v>
      </c>
      <c r="AU205" s="132" t="s">
        <v>83</v>
      </c>
      <c r="AY205" s="125" t="s">
        <v>165</v>
      </c>
      <c r="BK205" s="133">
        <f>SUM(BK206:BK211)</f>
        <v>0</v>
      </c>
    </row>
    <row r="206" spans="2:65" s="1" customFormat="1" ht="16.5" customHeight="1" x14ac:dyDescent="0.2">
      <c r="B206" s="32"/>
      <c r="C206" s="136" t="s">
        <v>264</v>
      </c>
      <c r="D206" s="136" t="s">
        <v>167</v>
      </c>
      <c r="E206" s="137" t="s">
        <v>3192</v>
      </c>
      <c r="F206" s="138" t="s">
        <v>3193</v>
      </c>
      <c r="G206" s="139" t="s">
        <v>3148</v>
      </c>
      <c r="H206" s="140">
        <v>1</v>
      </c>
      <c r="I206" s="141"/>
      <c r="J206" s="142">
        <f>ROUND(I206*H206,2)</f>
        <v>0</v>
      </c>
      <c r="K206" s="138" t="s">
        <v>1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183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3194</v>
      </c>
    </row>
    <row r="207" spans="2:65" s="1" customFormat="1" x14ac:dyDescent="0.2">
      <c r="B207" s="32"/>
      <c r="D207" s="149" t="s">
        <v>174</v>
      </c>
      <c r="F207" s="150" t="s">
        <v>3193</v>
      </c>
      <c r="I207" s="151"/>
      <c r="L207" s="32"/>
      <c r="M207" s="152"/>
      <c r="T207" s="56"/>
      <c r="AT207" s="17" t="s">
        <v>174</v>
      </c>
      <c r="AU207" s="17" t="s">
        <v>183</v>
      </c>
    </row>
    <row r="208" spans="2:65" s="1" customFormat="1" ht="21.75" customHeight="1" x14ac:dyDescent="0.2">
      <c r="B208" s="32"/>
      <c r="C208" s="136" t="s">
        <v>270</v>
      </c>
      <c r="D208" s="136" t="s">
        <v>167</v>
      </c>
      <c r="E208" s="137" t="s">
        <v>3195</v>
      </c>
      <c r="F208" s="138" t="s">
        <v>3196</v>
      </c>
      <c r="G208" s="139" t="s">
        <v>3148</v>
      </c>
      <c r="H208" s="140">
        <v>1</v>
      </c>
      <c r="I208" s="141"/>
      <c r="J208" s="142">
        <f>ROUND(I208*H208,2)</f>
        <v>0</v>
      </c>
      <c r="K208" s="138" t="s">
        <v>1</v>
      </c>
      <c r="L208" s="32"/>
      <c r="M208" s="143" t="s">
        <v>1</v>
      </c>
      <c r="N208" s="144" t="s">
        <v>38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172</v>
      </c>
      <c r="AT208" s="147" t="s">
        <v>167</v>
      </c>
      <c r="AU208" s="147" t="s">
        <v>183</v>
      </c>
      <c r="AY208" s="17" t="s">
        <v>165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81</v>
      </c>
      <c r="BK208" s="148">
        <f>ROUND(I208*H208,2)</f>
        <v>0</v>
      </c>
      <c r="BL208" s="17" t="s">
        <v>172</v>
      </c>
      <c r="BM208" s="147" t="s">
        <v>3197</v>
      </c>
    </row>
    <row r="209" spans="2:65" s="1" customFormat="1" x14ac:dyDescent="0.2">
      <c r="B209" s="32"/>
      <c r="D209" s="149" t="s">
        <v>174</v>
      </c>
      <c r="F209" s="150" t="s">
        <v>3196</v>
      </c>
      <c r="I209" s="151"/>
      <c r="L209" s="32"/>
      <c r="M209" s="152"/>
      <c r="T209" s="56"/>
      <c r="AT209" s="17" t="s">
        <v>174</v>
      </c>
      <c r="AU209" s="17" t="s">
        <v>183</v>
      </c>
    </row>
    <row r="210" spans="2:65" s="1" customFormat="1" ht="16.5" customHeight="1" x14ac:dyDescent="0.2">
      <c r="B210" s="32"/>
      <c r="C210" s="136" t="s">
        <v>278</v>
      </c>
      <c r="D210" s="136" t="s">
        <v>167</v>
      </c>
      <c r="E210" s="137" t="s">
        <v>3198</v>
      </c>
      <c r="F210" s="138" t="s">
        <v>3199</v>
      </c>
      <c r="G210" s="139" t="s">
        <v>3148</v>
      </c>
      <c r="H210" s="140">
        <v>1</v>
      </c>
      <c r="I210" s="141"/>
      <c r="J210" s="142">
        <f>ROUND(I210*H210,2)</f>
        <v>0</v>
      </c>
      <c r="K210" s="138" t="s">
        <v>1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183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3200</v>
      </c>
    </row>
    <row r="211" spans="2:65" s="1" customFormat="1" x14ac:dyDescent="0.2">
      <c r="B211" s="32"/>
      <c r="D211" s="149" t="s">
        <v>174</v>
      </c>
      <c r="F211" s="150" t="s">
        <v>3199</v>
      </c>
      <c r="I211" s="151"/>
      <c r="L211" s="32"/>
      <c r="M211" s="152"/>
      <c r="T211" s="56"/>
      <c r="AT211" s="17" t="s">
        <v>174</v>
      </c>
      <c r="AU211" s="17" t="s">
        <v>183</v>
      </c>
    </row>
    <row r="212" spans="2:65" s="11" customFormat="1" ht="20.85" customHeight="1" x14ac:dyDescent="0.2">
      <c r="B212" s="124"/>
      <c r="D212" s="125" t="s">
        <v>72</v>
      </c>
      <c r="E212" s="134" t="s">
        <v>3201</v>
      </c>
      <c r="F212" s="134" t="s">
        <v>3202</v>
      </c>
      <c r="I212" s="127"/>
      <c r="J212" s="135">
        <f>BK212</f>
        <v>0</v>
      </c>
      <c r="L212" s="124"/>
      <c r="M212" s="129"/>
      <c r="P212" s="130">
        <f>SUM(P213:P218)</f>
        <v>0</v>
      </c>
      <c r="R212" s="130">
        <f>SUM(R213:R218)</f>
        <v>0</v>
      </c>
      <c r="T212" s="131">
        <f>SUM(T213:T218)</f>
        <v>0</v>
      </c>
      <c r="AR212" s="125" t="s">
        <v>81</v>
      </c>
      <c r="AT212" s="132" t="s">
        <v>72</v>
      </c>
      <c r="AU212" s="132" t="s">
        <v>83</v>
      </c>
      <c r="AY212" s="125" t="s">
        <v>165</v>
      </c>
      <c r="BK212" s="133">
        <f>SUM(BK213:BK218)</f>
        <v>0</v>
      </c>
    </row>
    <row r="213" spans="2:65" s="1" customFormat="1" ht="16.5" customHeight="1" x14ac:dyDescent="0.2">
      <c r="B213" s="32"/>
      <c r="C213" s="136" t="s">
        <v>284</v>
      </c>
      <c r="D213" s="136" t="s">
        <v>167</v>
      </c>
      <c r="E213" s="137" t="s">
        <v>3203</v>
      </c>
      <c r="F213" s="138" t="s">
        <v>3204</v>
      </c>
      <c r="G213" s="139" t="s">
        <v>3148</v>
      </c>
      <c r="H213" s="140">
        <v>1</v>
      </c>
      <c r="I213" s="141"/>
      <c r="J213" s="142">
        <f>ROUND(I213*H213,2)</f>
        <v>0</v>
      </c>
      <c r="K213" s="138" t="s">
        <v>1</v>
      </c>
      <c r="L213" s="32"/>
      <c r="M213" s="143" t="s">
        <v>1</v>
      </c>
      <c r="N213" s="144" t="s">
        <v>38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172</v>
      </c>
      <c r="AT213" s="147" t="s">
        <v>167</v>
      </c>
      <c r="AU213" s="147" t="s">
        <v>183</v>
      </c>
      <c r="AY213" s="17" t="s">
        <v>165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81</v>
      </c>
      <c r="BK213" s="148">
        <f>ROUND(I213*H213,2)</f>
        <v>0</v>
      </c>
      <c r="BL213" s="17" t="s">
        <v>172</v>
      </c>
      <c r="BM213" s="147" t="s">
        <v>3205</v>
      </c>
    </row>
    <row r="214" spans="2:65" s="1" customFormat="1" x14ac:dyDescent="0.2">
      <c r="B214" s="32"/>
      <c r="D214" s="149" t="s">
        <v>174</v>
      </c>
      <c r="F214" s="150" t="s">
        <v>3204</v>
      </c>
      <c r="I214" s="151"/>
      <c r="L214" s="32"/>
      <c r="M214" s="152"/>
      <c r="T214" s="56"/>
      <c r="AT214" s="17" t="s">
        <v>174</v>
      </c>
      <c r="AU214" s="17" t="s">
        <v>183</v>
      </c>
    </row>
    <row r="215" spans="2:65" s="1" customFormat="1" ht="16.5" customHeight="1" x14ac:dyDescent="0.2">
      <c r="B215" s="32"/>
      <c r="C215" s="136" t="s">
        <v>289</v>
      </c>
      <c r="D215" s="136" t="s">
        <v>167</v>
      </c>
      <c r="E215" s="137" t="s">
        <v>3206</v>
      </c>
      <c r="F215" s="138" t="s">
        <v>3207</v>
      </c>
      <c r="G215" s="139" t="s">
        <v>3148</v>
      </c>
      <c r="H215" s="140">
        <v>1</v>
      </c>
      <c r="I215" s="141"/>
      <c r="J215" s="142">
        <f>ROUND(I215*H215,2)</f>
        <v>0</v>
      </c>
      <c r="K215" s="138" t="s">
        <v>1</v>
      </c>
      <c r="L215" s="32"/>
      <c r="M215" s="143" t="s">
        <v>1</v>
      </c>
      <c r="N215" s="144" t="s">
        <v>38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172</v>
      </c>
      <c r="AT215" s="147" t="s">
        <v>167</v>
      </c>
      <c r="AU215" s="147" t="s">
        <v>183</v>
      </c>
      <c r="AY215" s="17" t="s">
        <v>165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81</v>
      </c>
      <c r="BK215" s="148">
        <f>ROUND(I215*H215,2)</f>
        <v>0</v>
      </c>
      <c r="BL215" s="17" t="s">
        <v>172</v>
      </c>
      <c r="BM215" s="147" t="s">
        <v>3208</v>
      </c>
    </row>
    <row r="216" spans="2:65" s="1" customFormat="1" x14ac:dyDescent="0.2">
      <c r="B216" s="32"/>
      <c r="D216" s="149" t="s">
        <v>174</v>
      </c>
      <c r="F216" s="150" t="s">
        <v>3207</v>
      </c>
      <c r="I216" s="151"/>
      <c r="L216" s="32"/>
      <c r="M216" s="152"/>
      <c r="T216" s="56"/>
      <c r="AT216" s="17" t="s">
        <v>174</v>
      </c>
      <c r="AU216" s="17" t="s">
        <v>183</v>
      </c>
    </row>
    <row r="217" spans="2:65" s="1" customFormat="1" ht="16.5" customHeight="1" x14ac:dyDescent="0.2">
      <c r="B217" s="32"/>
      <c r="C217" s="136" t="s">
        <v>7</v>
      </c>
      <c r="D217" s="136" t="s">
        <v>167</v>
      </c>
      <c r="E217" s="137" t="s">
        <v>3209</v>
      </c>
      <c r="F217" s="138" t="s">
        <v>3210</v>
      </c>
      <c r="G217" s="139" t="s">
        <v>3148</v>
      </c>
      <c r="H217" s="140">
        <v>1</v>
      </c>
      <c r="I217" s="141"/>
      <c r="J217" s="142">
        <f>ROUND(I217*H217,2)</f>
        <v>0</v>
      </c>
      <c r="K217" s="138" t="s">
        <v>1</v>
      </c>
      <c r="L217" s="32"/>
      <c r="M217" s="143" t="s">
        <v>1</v>
      </c>
      <c r="N217" s="144" t="s">
        <v>38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172</v>
      </c>
      <c r="AT217" s="147" t="s">
        <v>167</v>
      </c>
      <c r="AU217" s="147" t="s">
        <v>183</v>
      </c>
      <c r="AY217" s="17" t="s">
        <v>165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81</v>
      </c>
      <c r="BK217" s="148">
        <f>ROUND(I217*H217,2)</f>
        <v>0</v>
      </c>
      <c r="BL217" s="17" t="s">
        <v>172</v>
      </c>
      <c r="BM217" s="147" t="s">
        <v>3211</v>
      </c>
    </row>
    <row r="218" spans="2:65" s="1" customFormat="1" x14ac:dyDescent="0.2">
      <c r="B218" s="32"/>
      <c r="D218" s="149" t="s">
        <v>174</v>
      </c>
      <c r="F218" s="150" t="s">
        <v>3210</v>
      </c>
      <c r="I218" s="151"/>
      <c r="L218" s="32"/>
      <c r="M218" s="152"/>
      <c r="T218" s="56"/>
      <c r="AT218" s="17" t="s">
        <v>174</v>
      </c>
      <c r="AU218" s="17" t="s">
        <v>183</v>
      </c>
    </row>
    <row r="219" spans="2:65" s="11" customFormat="1" ht="20.85" customHeight="1" x14ac:dyDescent="0.2">
      <c r="B219" s="124"/>
      <c r="D219" s="125" t="s">
        <v>72</v>
      </c>
      <c r="E219" s="134" t="s">
        <v>3212</v>
      </c>
      <c r="F219" s="134" t="s">
        <v>3213</v>
      </c>
      <c r="I219" s="127"/>
      <c r="J219" s="135">
        <f>BK219</f>
        <v>0</v>
      </c>
      <c r="L219" s="124"/>
      <c r="M219" s="129"/>
      <c r="P219" s="130">
        <f>SUM(P220:P229)</f>
        <v>0</v>
      </c>
      <c r="R219" s="130">
        <f>SUM(R220:R229)</f>
        <v>0</v>
      </c>
      <c r="T219" s="131">
        <f>SUM(T220:T229)</f>
        <v>0</v>
      </c>
      <c r="AR219" s="125" t="s">
        <v>81</v>
      </c>
      <c r="AT219" s="132" t="s">
        <v>72</v>
      </c>
      <c r="AU219" s="132" t="s">
        <v>83</v>
      </c>
      <c r="AY219" s="125" t="s">
        <v>165</v>
      </c>
      <c r="BK219" s="133">
        <f>SUM(BK220:BK229)</f>
        <v>0</v>
      </c>
    </row>
    <row r="220" spans="2:65" s="1" customFormat="1" ht="24.2" customHeight="1" x14ac:dyDescent="0.2">
      <c r="B220" s="32"/>
      <c r="C220" s="136" t="s">
        <v>305</v>
      </c>
      <c r="D220" s="136" t="s">
        <v>167</v>
      </c>
      <c r="E220" s="137" t="s">
        <v>3214</v>
      </c>
      <c r="F220" s="138" t="s">
        <v>3215</v>
      </c>
      <c r="G220" s="139" t="s">
        <v>3137</v>
      </c>
      <c r="H220" s="140">
        <v>3</v>
      </c>
      <c r="I220" s="141"/>
      <c r="J220" s="142">
        <f>ROUND(I220*H220,2)</f>
        <v>0</v>
      </c>
      <c r="K220" s="138" t="s">
        <v>1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172</v>
      </c>
      <c r="AT220" s="147" t="s">
        <v>167</v>
      </c>
      <c r="AU220" s="147" t="s">
        <v>183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3216</v>
      </c>
    </row>
    <row r="221" spans="2:65" s="1" customFormat="1" x14ac:dyDescent="0.2">
      <c r="B221" s="32"/>
      <c r="D221" s="149" t="s">
        <v>174</v>
      </c>
      <c r="F221" s="150" t="s">
        <v>3215</v>
      </c>
      <c r="I221" s="151"/>
      <c r="L221" s="32"/>
      <c r="M221" s="152"/>
      <c r="T221" s="56"/>
      <c r="AT221" s="17" t="s">
        <v>174</v>
      </c>
      <c r="AU221" s="17" t="s">
        <v>183</v>
      </c>
    </row>
    <row r="222" spans="2:65" s="1" customFormat="1" ht="24.2" customHeight="1" x14ac:dyDescent="0.2">
      <c r="B222" s="32"/>
      <c r="C222" s="136" t="s">
        <v>309</v>
      </c>
      <c r="D222" s="136" t="s">
        <v>167</v>
      </c>
      <c r="E222" s="137" t="s">
        <v>3217</v>
      </c>
      <c r="F222" s="138" t="s">
        <v>3218</v>
      </c>
      <c r="G222" s="139" t="s">
        <v>3137</v>
      </c>
      <c r="H222" s="140">
        <v>1</v>
      </c>
      <c r="I222" s="141"/>
      <c r="J222" s="142">
        <f>ROUND(I222*H222,2)</f>
        <v>0</v>
      </c>
      <c r="K222" s="138" t="s">
        <v>1</v>
      </c>
      <c r="L222" s="32"/>
      <c r="M222" s="143" t="s">
        <v>1</v>
      </c>
      <c r="N222" s="144" t="s">
        <v>38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172</v>
      </c>
      <c r="AT222" s="147" t="s">
        <v>167</v>
      </c>
      <c r="AU222" s="147" t="s">
        <v>183</v>
      </c>
      <c r="AY222" s="17" t="s">
        <v>165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81</v>
      </c>
      <c r="BK222" s="148">
        <f>ROUND(I222*H222,2)</f>
        <v>0</v>
      </c>
      <c r="BL222" s="17" t="s">
        <v>172</v>
      </c>
      <c r="BM222" s="147" t="s">
        <v>3219</v>
      </c>
    </row>
    <row r="223" spans="2:65" s="1" customFormat="1" x14ac:dyDescent="0.2">
      <c r="B223" s="32"/>
      <c r="D223" s="149" t="s">
        <v>174</v>
      </c>
      <c r="F223" s="150" t="s">
        <v>3218</v>
      </c>
      <c r="I223" s="151"/>
      <c r="L223" s="32"/>
      <c r="M223" s="152"/>
      <c r="T223" s="56"/>
      <c r="AT223" s="17" t="s">
        <v>174</v>
      </c>
      <c r="AU223" s="17" t="s">
        <v>183</v>
      </c>
    </row>
    <row r="224" spans="2:65" s="1" customFormat="1" ht="24.2" customHeight="1" x14ac:dyDescent="0.2">
      <c r="B224" s="32"/>
      <c r="C224" s="136" t="s">
        <v>314</v>
      </c>
      <c r="D224" s="136" t="s">
        <v>167</v>
      </c>
      <c r="E224" s="137" t="s">
        <v>3220</v>
      </c>
      <c r="F224" s="138" t="s">
        <v>3221</v>
      </c>
      <c r="G224" s="139" t="s">
        <v>3137</v>
      </c>
      <c r="H224" s="140">
        <v>6</v>
      </c>
      <c r="I224" s="141"/>
      <c r="J224" s="142">
        <f>ROUND(I224*H224,2)</f>
        <v>0</v>
      </c>
      <c r="K224" s="138" t="s">
        <v>1</v>
      </c>
      <c r="L224" s="32"/>
      <c r="M224" s="143" t="s">
        <v>1</v>
      </c>
      <c r="N224" s="144" t="s">
        <v>38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172</v>
      </c>
      <c r="AT224" s="147" t="s">
        <v>167</v>
      </c>
      <c r="AU224" s="147" t="s">
        <v>183</v>
      </c>
      <c r="AY224" s="17" t="s">
        <v>165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81</v>
      </c>
      <c r="BK224" s="148">
        <f>ROUND(I224*H224,2)</f>
        <v>0</v>
      </c>
      <c r="BL224" s="17" t="s">
        <v>172</v>
      </c>
      <c r="BM224" s="147" t="s">
        <v>3222</v>
      </c>
    </row>
    <row r="225" spans="2:65" s="1" customFormat="1" x14ac:dyDescent="0.2">
      <c r="B225" s="32"/>
      <c r="D225" s="149" t="s">
        <v>174</v>
      </c>
      <c r="F225" s="150" t="s">
        <v>3221</v>
      </c>
      <c r="I225" s="151"/>
      <c r="L225" s="32"/>
      <c r="M225" s="152"/>
      <c r="T225" s="56"/>
      <c r="AT225" s="17" t="s">
        <v>174</v>
      </c>
      <c r="AU225" s="17" t="s">
        <v>183</v>
      </c>
    </row>
    <row r="226" spans="2:65" s="1" customFormat="1" ht="24.2" customHeight="1" x14ac:dyDescent="0.2">
      <c r="B226" s="32"/>
      <c r="C226" s="136" t="s">
        <v>323</v>
      </c>
      <c r="D226" s="136" t="s">
        <v>167</v>
      </c>
      <c r="E226" s="137" t="s">
        <v>3223</v>
      </c>
      <c r="F226" s="138" t="s">
        <v>3224</v>
      </c>
      <c r="G226" s="139" t="s">
        <v>3137</v>
      </c>
      <c r="H226" s="140">
        <v>1</v>
      </c>
      <c r="I226" s="141"/>
      <c r="J226" s="142">
        <f>ROUND(I226*H226,2)</f>
        <v>0</v>
      </c>
      <c r="K226" s="138" t="s">
        <v>1</v>
      </c>
      <c r="L226" s="32"/>
      <c r="M226" s="143" t="s">
        <v>1</v>
      </c>
      <c r="N226" s="144" t="s">
        <v>38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172</v>
      </c>
      <c r="AT226" s="147" t="s">
        <v>167</v>
      </c>
      <c r="AU226" s="147" t="s">
        <v>183</v>
      </c>
      <c r="AY226" s="17" t="s">
        <v>165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81</v>
      </c>
      <c r="BK226" s="148">
        <f>ROUND(I226*H226,2)</f>
        <v>0</v>
      </c>
      <c r="BL226" s="17" t="s">
        <v>172</v>
      </c>
      <c r="BM226" s="147" t="s">
        <v>3225</v>
      </c>
    </row>
    <row r="227" spans="2:65" s="1" customFormat="1" x14ac:dyDescent="0.2">
      <c r="B227" s="32"/>
      <c r="D227" s="149" t="s">
        <v>174</v>
      </c>
      <c r="F227" s="150" t="s">
        <v>3224</v>
      </c>
      <c r="I227" s="151"/>
      <c r="L227" s="32"/>
      <c r="M227" s="152"/>
      <c r="T227" s="56"/>
      <c r="AT227" s="17" t="s">
        <v>174</v>
      </c>
      <c r="AU227" s="17" t="s">
        <v>183</v>
      </c>
    </row>
    <row r="228" spans="2:65" s="1" customFormat="1" ht="16.5" customHeight="1" x14ac:dyDescent="0.2">
      <c r="B228" s="32"/>
      <c r="C228" s="136" t="s">
        <v>328</v>
      </c>
      <c r="D228" s="136" t="s">
        <v>167</v>
      </c>
      <c r="E228" s="137" t="s">
        <v>3226</v>
      </c>
      <c r="F228" s="138" t="s">
        <v>3227</v>
      </c>
      <c r="G228" s="139" t="s">
        <v>3137</v>
      </c>
      <c r="H228" s="140">
        <v>2</v>
      </c>
      <c r="I228" s="141"/>
      <c r="J228" s="142">
        <f>ROUND(I228*H228,2)</f>
        <v>0</v>
      </c>
      <c r="K228" s="138" t="s">
        <v>1</v>
      </c>
      <c r="L228" s="32"/>
      <c r="M228" s="143" t="s">
        <v>1</v>
      </c>
      <c r="N228" s="144" t="s">
        <v>38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172</v>
      </c>
      <c r="AT228" s="147" t="s">
        <v>167</v>
      </c>
      <c r="AU228" s="147" t="s">
        <v>183</v>
      </c>
      <c r="AY228" s="17" t="s">
        <v>165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172</v>
      </c>
      <c r="BM228" s="147" t="s">
        <v>3228</v>
      </c>
    </row>
    <row r="229" spans="2:65" s="1" customFormat="1" x14ac:dyDescent="0.2">
      <c r="B229" s="32"/>
      <c r="D229" s="149" t="s">
        <v>174</v>
      </c>
      <c r="F229" s="150" t="s">
        <v>3227</v>
      </c>
      <c r="I229" s="151"/>
      <c r="L229" s="32"/>
      <c r="M229" s="152"/>
      <c r="T229" s="56"/>
      <c r="AT229" s="17" t="s">
        <v>174</v>
      </c>
      <c r="AU229" s="17" t="s">
        <v>183</v>
      </c>
    </row>
    <row r="230" spans="2:65" s="11" customFormat="1" ht="20.85" customHeight="1" x14ac:dyDescent="0.2">
      <c r="B230" s="124"/>
      <c r="D230" s="125" t="s">
        <v>72</v>
      </c>
      <c r="E230" s="134" t="s">
        <v>3229</v>
      </c>
      <c r="F230" s="134" t="s">
        <v>3230</v>
      </c>
      <c r="I230" s="127"/>
      <c r="J230" s="135">
        <f>BK230</f>
        <v>0</v>
      </c>
      <c r="L230" s="124"/>
      <c r="M230" s="129"/>
      <c r="P230" s="130">
        <f>SUM(P231:P232)</f>
        <v>0</v>
      </c>
      <c r="R230" s="130">
        <f>SUM(R231:R232)</f>
        <v>0</v>
      </c>
      <c r="T230" s="131">
        <f>SUM(T231:T232)</f>
        <v>0</v>
      </c>
      <c r="AR230" s="125" t="s">
        <v>81</v>
      </c>
      <c r="AT230" s="132" t="s">
        <v>72</v>
      </c>
      <c r="AU230" s="132" t="s">
        <v>83</v>
      </c>
      <c r="AY230" s="125" t="s">
        <v>165</v>
      </c>
      <c r="BK230" s="133">
        <f>SUM(BK231:BK232)</f>
        <v>0</v>
      </c>
    </row>
    <row r="231" spans="2:65" s="1" customFormat="1" ht="16.5" customHeight="1" x14ac:dyDescent="0.2">
      <c r="B231" s="32"/>
      <c r="C231" s="136" t="s">
        <v>342</v>
      </c>
      <c r="D231" s="136" t="s">
        <v>167</v>
      </c>
      <c r="E231" s="137" t="s">
        <v>3231</v>
      </c>
      <c r="F231" s="138" t="s">
        <v>3232</v>
      </c>
      <c r="G231" s="139" t="s">
        <v>3233</v>
      </c>
      <c r="H231" s="140">
        <v>1</v>
      </c>
      <c r="I231" s="141"/>
      <c r="J231" s="142">
        <f>ROUND(I231*H231,2)</f>
        <v>0</v>
      </c>
      <c r="K231" s="138" t="s">
        <v>1</v>
      </c>
      <c r="L231" s="32"/>
      <c r="M231" s="143" t="s">
        <v>1</v>
      </c>
      <c r="N231" s="144" t="s">
        <v>38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172</v>
      </c>
      <c r="AT231" s="147" t="s">
        <v>167</v>
      </c>
      <c r="AU231" s="147" t="s">
        <v>183</v>
      </c>
      <c r="AY231" s="17" t="s">
        <v>165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172</v>
      </c>
      <c r="BM231" s="147" t="s">
        <v>3234</v>
      </c>
    </row>
    <row r="232" spans="2:65" s="1" customFormat="1" x14ac:dyDescent="0.2">
      <c r="B232" s="32"/>
      <c r="D232" s="149" t="s">
        <v>174</v>
      </c>
      <c r="F232" s="150" t="s">
        <v>3232</v>
      </c>
      <c r="I232" s="151"/>
      <c r="L232" s="32"/>
      <c r="M232" s="152"/>
      <c r="T232" s="56"/>
      <c r="AT232" s="17" t="s">
        <v>174</v>
      </c>
      <c r="AU232" s="17" t="s">
        <v>183</v>
      </c>
    </row>
    <row r="233" spans="2:65" s="11" customFormat="1" ht="25.9" customHeight="1" x14ac:dyDescent="0.2">
      <c r="B233" s="124"/>
      <c r="D233" s="125" t="s">
        <v>72</v>
      </c>
      <c r="E233" s="126" t="s">
        <v>3235</v>
      </c>
      <c r="F233" s="126" t="s">
        <v>3236</v>
      </c>
      <c r="I233" s="127"/>
      <c r="J233" s="128">
        <f>BK233</f>
        <v>0</v>
      </c>
      <c r="L233" s="124"/>
      <c r="M233" s="129"/>
      <c r="P233" s="130">
        <f>P234+P261</f>
        <v>0</v>
      </c>
      <c r="R233" s="130">
        <f>R234+R261</f>
        <v>0</v>
      </c>
      <c r="T233" s="131">
        <f>T234+T261</f>
        <v>0</v>
      </c>
      <c r="AR233" s="125" t="s">
        <v>81</v>
      </c>
      <c r="AT233" s="132" t="s">
        <v>72</v>
      </c>
      <c r="AU233" s="132" t="s">
        <v>73</v>
      </c>
      <c r="AY233" s="125" t="s">
        <v>165</v>
      </c>
      <c r="BK233" s="133">
        <f>BK234+BK261</f>
        <v>0</v>
      </c>
    </row>
    <row r="234" spans="2:65" s="11" customFormat="1" ht="22.9" customHeight="1" x14ac:dyDescent="0.2">
      <c r="B234" s="124"/>
      <c r="D234" s="125" t="s">
        <v>72</v>
      </c>
      <c r="E234" s="134" t="s">
        <v>3237</v>
      </c>
      <c r="F234" s="134" t="s">
        <v>3238</v>
      </c>
      <c r="I234" s="127"/>
      <c r="J234" s="135">
        <f>BK234</f>
        <v>0</v>
      </c>
      <c r="L234" s="124"/>
      <c r="M234" s="129"/>
      <c r="P234" s="130">
        <f>P235+P238+P241+P242+P245+P248+P251+P254</f>
        <v>0</v>
      </c>
      <c r="R234" s="130">
        <f>R235+R238+R241+R242+R245+R248+R251+R254</f>
        <v>0</v>
      </c>
      <c r="T234" s="131">
        <f>T235+T238+T241+T242+T245+T248+T251+T254</f>
        <v>0</v>
      </c>
      <c r="AR234" s="125" t="s">
        <v>81</v>
      </c>
      <c r="AT234" s="132" t="s">
        <v>72</v>
      </c>
      <c r="AU234" s="132" t="s">
        <v>81</v>
      </c>
      <c r="AY234" s="125" t="s">
        <v>165</v>
      </c>
      <c r="BK234" s="133">
        <f>BK235+BK238+BK241+BK242+BK245+BK248+BK251+BK254</f>
        <v>0</v>
      </c>
    </row>
    <row r="235" spans="2:65" s="11" customFormat="1" ht="20.85" customHeight="1" x14ac:dyDescent="0.2">
      <c r="B235" s="124"/>
      <c r="D235" s="125" t="s">
        <v>72</v>
      </c>
      <c r="E235" s="134" t="s">
        <v>3239</v>
      </c>
      <c r="F235" s="134" t="s">
        <v>3240</v>
      </c>
      <c r="I235" s="127"/>
      <c r="J235" s="135">
        <f>BK235</f>
        <v>0</v>
      </c>
      <c r="L235" s="124"/>
      <c r="M235" s="129"/>
      <c r="P235" s="130">
        <f>SUM(P236:P237)</f>
        <v>0</v>
      </c>
      <c r="R235" s="130">
        <f>SUM(R236:R237)</f>
        <v>0</v>
      </c>
      <c r="T235" s="131">
        <f>SUM(T236:T237)</f>
        <v>0</v>
      </c>
      <c r="AR235" s="125" t="s">
        <v>81</v>
      </c>
      <c r="AT235" s="132" t="s">
        <v>72</v>
      </c>
      <c r="AU235" s="132" t="s">
        <v>83</v>
      </c>
      <c r="AY235" s="125" t="s">
        <v>165</v>
      </c>
      <c r="BK235" s="133">
        <f>SUM(BK236:BK237)</f>
        <v>0</v>
      </c>
    </row>
    <row r="236" spans="2:65" s="1" customFormat="1" ht="16.5" customHeight="1" x14ac:dyDescent="0.2">
      <c r="B236" s="32"/>
      <c r="C236" s="136" t="s">
        <v>348</v>
      </c>
      <c r="D236" s="136" t="s">
        <v>167</v>
      </c>
      <c r="E236" s="137" t="s">
        <v>3241</v>
      </c>
      <c r="F236" s="138" t="s">
        <v>3242</v>
      </c>
      <c r="G236" s="139" t="s">
        <v>3137</v>
      </c>
      <c r="H236" s="140">
        <v>1</v>
      </c>
      <c r="I236" s="141"/>
      <c r="J236" s="142">
        <f>ROUND(I236*H236,2)</f>
        <v>0</v>
      </c>
      <c r="K236" s="138" t="s">
        <v>1</v>
      </c>
      <c r="L236" s="32"/>
      <c r="M236" s="143" t="s">
        <v>1</v>
      </c>
      <c r="N236" s="144" t="s">
        <v>38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172</v>
      </c>
      <c r="AT236" s="147" t="s">
        <v>167</v>
      </c>
      <c r="AU236" s="147" t="s">
        <v>183</v>
      </c>
      <c r="AY236" s="17" t="s">
        <v>165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81</v>
      </c>
      <c r="BK236" s="148">
        <f>ROUND(I236*H236,2)</f>
        <v>0</v>
      </c>
      <c r="BL236" s="17" t="s">
        <v>172</v>
      </c>
      <c r="BM236" s="147" t="s">
        <v>3243</v>
      </c>
    </row>
    <row r="237" spans="2:65" s="1" customFormat="1" x14ac:dyDescent="0.2">
      <c r="B237" s="32"/>
      <c r="D237" s="149" t="s">
        <v>174</v>
      </c>
      <c r="F237" s="150" t="s">
        <v>3242</v>
      </c>
      <c r="I237" s="151"/>
      <c r="L237" s="32"/>
      <c r="M237" s="152"/>
      <c r="T237" s="56"/>
      <c r="AT237" s="17" t="s">
        <v>174</v>
      </c>
      <c r="AU237" s="17" t="s">
        <v>183</v>
      </c>
    </row>
    <row r="238" spans="2:65" s="11" customFormat="1" ht="20.85" customHeight="1" x14ac:dyDescent="0.2">
      <c r="B238" s="124"/>
      <c r="D238" s="125" t="s">
        <v>72</v>
      </c>
      <c r="E238" s="134" t="s">
        <v>3244</v>
      </c>
      <c r="F238" s="134" t="s">
        <v>3245</v>
      </c>
      <c r="I238" s="127"/>
      <c r="J238" s="135">
        <f>BK238</f>
        <v>0</v>
      </c>
      <c r="L238" s="124"/>
      <c r="M238" s="129"/>
      <c r="P238" s="130">
        <f>SUM(P239:P240)</f>
        <v>0</v>
      </c>
      <c r="R238" s="130">
        <f>SUM(R239:R240)</f>
        <v>0</v>
      </c>
      <c r="T238" s="131">
        <f>SUM(T239:T240)</f>
        <v>0</v>
      </c>
      <c r="AR238" s="125" t="s">
        <v>81</v>
      </c>
      <c r="AT238" s="132" t="s">
        <v>72</v>
      </c>
      <c r="AU238" s="132" t="s">
        <v>83</v>
      </c>
      <c r="AY238" s="125" t="s">
        <v>165</v>
      </c>
      <c r="BK238" s="133">
        <f>SUM(BK239:BK240)</f>
        <v>0</v>
      </c>
    </row>
    <row r="239" spans="2:65" s="1" customFormat="1" ht="16.5" customHeight="1" x14ac:dyDescent="0.2">
      <c r="B239" s="32"/>
      <c r="C239" s="136" t="s">
        <v>361</v>
      </c>
      <c r="D239" s="136" t="s">
        <v>167</v>
      </c>
      <c r="E239" s="137" t="s">
        <v>3246</v>
      </c>
      <c r="F239" s="138" t="s">
        <v>3247</v>
      </c>
      <c r="G239" s="139" t="s">
        <v>3137</v>
      </c>
      <c r="H239" s="140">
        <v>6</v>
      </c>
      <c r="I239" s="141"/>
      <c r="J239" s="142">
        <f>ROUND(I239*H239,2)</f>
        <v>0</v>
      </c>
      <c r="K239" s="138" t="s">
        <v>1</v>
      </c>
      <c r="L239" s="32"/>
      <c r="M239" s="143" t="s">
        <v>1</v>
      </c>
      <c r="N239" s="144" t="s">
        <v>38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172</v>
      </c>
      <c r="AT239" s="147" t="s">
        <v>167</v>
      </c>
      <c r="AU239" s="147" t="s">
        <v>183</v>
      </c>
      <c r="AY239" s="17" t="s">
        <v>165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81</v>
      </c>
      <c r="BK239" s="148">
        <f>ROUND(I239*H239,2)</f>
        <v>0</v>
      </c>
      <c r="BL239" s="17" t="s">
        <v>172</v>
      </c>
      <c r="BM239" s="147" t="s">
        <v>3248</v>
      </c>
    </row>
    <row r="240" spans="2:65" s="1" customFormat="1" x14ac:dyDescent="0.2">
      <c r="B240" s="32"/>
      <c r="D240" s="149" t="s">
        <v>174</v>
      </c>
      <c r="F240" s="150" t="s">
        <v>3247</v>
      </c>
      <c r="I240" s="151"/>
      <c r="L240" s="32"/>
      <c r="M240" s="152"/>
      <c r="T240" s="56"/>
      <c r="AT240" s="17" t="s">
        <v>174</v>
      </c>
      <c r="AU240" s="17" t="s">
        <v>183</v>
      </c>
    </row>
    <row r="241" spans="2:65" s="11" customFormat="1" ht="20.85" customHeight="1" x14ac:dyDescent="0.2">
      <c r="B241" s="124"/>
      <c r="D241" s="125" t="s">
        <v>72</v>
      </c>
      <c r="E241" s="134" t="s">
        <v>3249</v>
      </c>
      <c r="F241" s="134" t="s">
        <v>3250</v>
      </c>
      <c r="I241" s="127"/>
      <c r="J241" s="135">
        <f>BK241</f>
        <v>0</v>
      </c>
      <c r="L241" s="124"/>
      <c r="M241" s="129"/>
      <c r="P241" s="130">
        <v>0</v>
      </c>
      <c r="R241" s="130">
        <v>0</v>
      </c>
      <c r="T241" s="131">
        <v>0</v>
      </c>
      <c r="AR241" s="125" t="s">
        <v>81</v>
      </c>
      <c r="AT241" s="132" t="s">
        <v>72</v>
      </c>
      <c r="AU241" s="132" t="s">
        <v>83</v>
      </c>
      <c r="AY241" s="125" t="s">
        <v>165</v>
      </c>
      <c r="BK241" s="133">
        <v>0</v>
      </c>
    </row>
    <row r="242" spans="2:65" s="11" customFormat="1" ht="20.85" customHeight="1" x14ac:dyDescent="0.2">
      <c r="B242" s="124"/>
      <c r="D242" s="125" t="s">
        <v>72</v>
      </c>
      <c r="E242" s="134" t="s">
        <v>3251</v>
      </c>
      <c r="F242" s="134" t="s">
        <v>3252</v>
      </c>
      <c r="I242" s="127"/>
      <c r="J242" s="135">
        <f>BK242</f>
        <v>0</v>
      </c>
      <c r="L242" s="124"/>
      <c r="M242" s="129"/>
      <c r="P242" s="130">
        <f>SUM(P243:P244)</f>
        <v>0</v>
      </c>
      <c r="R242" s="130">
        <f>SUM(R243:R244)</f>
        <v>0</v>
      </c>
      <c r="T242" s="131">
        <f>SUM(T243:T244)</f>
        <v>0</v>
      </c>
      <c r="AR242" s="125" t="s">
        <v>81</v>
      </c>
      <c r="AT242" s="132" t="s">
        <v>72</v>
      </c>
      <c r="AU242" s="132" t="s">
        <v>83</v>
      </c>
      <c r="AY242" s="125" t="s">
        <v>165</v>
      </c>
      <c r="BK242" s="133">
        <f>SUM(BK243:BK244)</f>
        <v>0</v>
      </c>
    </row>
    <row r="243" spans="2:65" s="1" customFormat="1" ht="16.5" customHeight="1" x14ac:dyDescent="0.2">
      <c r="B243" s="32"/>
      <c r="C243" s="136" t="s">
        <v>367</v>
      </c>
      <c r="D243" s="136" t="s">
        <v>167</v>
      </c>
      <c r="E243" s="137" t="s">
        <v>3253</v>
      </c>
      <c r="F243" s="138" t="s">
        <v>3254</v>
      </c>
      <c r="G243" s="139" t="s">
        <v>3137</v>
      </c>
      <c r="H243" s="140">
        <v>6</v>
      </c>
      <c r="I243" s="141"/>
      <c r="J243" s="142">
        <f>ROUND(I243*H243,2)</f>
        <v>0</v>
      </c>
      <c r="K243" s="138" t="s">
        <v>1</v>
      </c>
      <c r="L243" s="32"/>
      <c r="M243" s="143" t="s">
        <v>1</v>
      </c>
      <c r="N243" s="144" t="s">
        <v>38</v>
      </c>
      <c r="P243" s="145">
        <f>O243*H243</f>
        <v>0</v>
      </c>
      <c r="Q243" s="145">
        <v>0</v>
      </c>
      <c r="R243" s="145">
        <f>Q243*H243</f>
        <v>0</v>
      </c>
      <c r="S243" s="145">
        <v>0</v>
      </c>
      <c r="T243" s="146">
        <f>S243*H243</f>
        <v>0</v>
      </c>
      <c r="AR243" s="147" t="s">
        <v>172</v>
      </c>
      <c r="AT243" s="147" t="s">
        <v>167</v>
      </c>
      <c r="AU243" s="147" t="s">
        <v>183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3255</v>
      </c>
    </row>
    <row r="244" spans="2:65" s="1" customFormat="1" x14ac:dyDescent="0.2">
      <c r="B244" s="32"/>
      <c r="D244" s="149" t="s">
        <v>174</v>
      </c>
      <c r="F244" s="150" t="s">
        <v>3254</v>
      </c>
      <c r="I244" s="151"/>
      <c r="L244" s="32"/>
      <c r="M244" s="152"/>
      <c r="T244" s="56"/>
      <c r="AT244" s="17" t="s">
        <v>174</v>
      </c>
      <c r="AU244" s="17" t="s">
        <v>183</v>
      </c>
    </row>
    <row r="245" spans="2:65" s="11" customFormat="1" ht="20.85" customHeight="1" x14ac:dyDescent="0.2">
      <c r="B245" s="124"/>
      <c r="D245" s="125" t="s">
        <v>72</v>
      </c>
      <c r="E245" s="134" t="s">
        <v>3256</v>
      </c>
      <c r="F245" s="134" t="s">
        <v>3257</v>
      </c>
      <c r="I245" s="127"/>
      <c r="J245" s="135">
        <f>BK245</f>
        <v>0</v>
      </c>
      <c r="L245" s="124"/>
      <c r="M245" s="129"/>
      <c r="P245" s="130">
        <f>SUM(P246:P247)</f>
        <v>0</v>
      </c>
      <c r="R245" s="130">
        <f>SUM(R246:R247)</f>
        <v>0</v>
      </c>
      <c r="T245" s="131">
        <f>SUM(T246:T247)</f>
        <v>0</v>
      </c>
      <c r="AR245" s="125" t="s">
        <v>81</v>
      </c>
      <c r="AT245" s="132" t="s">
        <v>72</v>
      </c>
      <c r="AU245" s="132" t="s">
        <v>83</v>
      </c>
      <c r="AY245" s="125" t="s">
        <v>165</v>
      </c>
      <c r="BK245" s="133">
        <f>SUM(BK246:BK247)</f>
        <v>0</v>
      </c>
    </row>
    <row r="246" spans="2:65" s="1" customFormat="1" ht="16.5" customHeight="1" x14ac:dyDescent="0.2">
      <c r="B246" s="32"/>
      <c r="C246" s="136" t="s">
        <v>377</v>
      </c>
      <c r="D246" s="136" t="s">
        <v>167</v>
      </c>
      <c r="E246" s="137" t="s">
        <v>3258</v>
      </c>
      <c r="F246" s="138" t="s">
        <v>3259</v>
      </c>
      <c r="G246" s="139" t="s">
        <v>303</v>
      </c>
      <c r="H246" s="140">
        <v>110</v>
      </c>
      <c r="I246" s="141"/>
      <c r="J246" s="142">
        <f>ROUND(I246*H246,2)</f>
        <v>0</v>
      </c>
      <c r="K246" s="138" t="s">
        <v>1</v>
      </c>
      <c r="L246" s="32"/>
      <c r="M246" s="143" t="s">
        <v>1</v>
      </c>
      <c r="N246" s="144" t="s">
        <v>38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172</v>
      </c>
      <c r="AT246" s="147" t="s">
        <v>167</v>
      </c>
      <c r="AU246" s="147" t="s">
        <v>183</v>
      </c>
      <c r="AY246" s="17" t="s">
        <v>165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172</v>
      </c>
      <c r="BM246" s="147" t="s">
        <v>3260</v>
      </c>
    </row>
    <row r="247" spans="2:65" s="1" customFormat="1" x14ac:dyDescent="0.2">
      <c r="B247" s="32"/>
      <c r="D247" s="149" t="s">
        <v>174</v>
      </c>
      <c r="F247" s="150" t="s">
        <v>3259</v>
      </c>
      <c r="I247" s="151"/>
      <c r="L247" s="32"/>
      <c r="M247" s="152"/>
      <c r="T247" s="56"/>
      <c r="AT247" s="17" t="s">
        <v>174</v>
      </c>
      <c r="AU247" s="17" t="s">
        <v>183</v>
      </c>
    </row>
    <row r="248" spans="2:65" s="11" customFormat="1" ht="20.85" customHeight="1" x14ac:dyDescent="0.2">
      <c r="B248" s="124"/>
      <c r="D248" s="125" t="s">
        <v>72</v>
      </c>
      <c r="E248" s="134" t="s">
        <v>3261</v>
      </c>
      <c r="F248" s="134" t="s">
        <v>3262</v>
      </c>
      <c r="I248" s="127"/>
      <c r="J248" s="135">
        <f>BK248</f>
        <v>0</v>
      </c>
      <c r="L248" s="124"/>
      <c r="M248" s="129"/>
      <c r="P248" s="130">
        <f>SUM(P249:P250)</f>
        <v>0</v>
      </c>
      <c r="R248" s="130">
        <f>SUM(R249:R250)</f>
        <v>0</v>
      </c>
      <c r="T248" s="131">
        <f>SUM(T249:T250)</f>
        <v>0</v>
      </c>
      <c r="AR248" s="125" t="s">
        <v>81</v>
      </c>
      <c r="AT248" s="132" t="s">
        <v>72</v>
      </c>
      <c r="AU248" s="132" t="s">
        <v>83</v>
      </c>
      <c r="AY248" s="125" t="s">
        <v>165</v>
      </c>
      <c r="BK248" s="133">
        <f>SUM(BK249:BK250)</f>
        <v>0</v>
      </c>
    </row>
    <row r="249" spans="2:65" s="1" customFormat="1" ht="16.5" customHeight="1" x14ac:dyDescent="0.2">
      <c r="B249" s="32"/>
      <c r="C249" s="136" t="s">
        <v>382</v>
      </c>
      <c r="D249" s="136" t="s">
        <v>167</v>
      </c>
      <c r="E249" s="137" t="s">
        <v>3263</v>
      </c>
      <c r="F249" s="138" t="s">
        <v>3264</v>
      </c>
      <c r="G249" s="139" t="s">
        <v>3137</v>
      </c>
      <c r="H249" s="140">
        <v>9</v>
      </c>
      <c r="I249" s="141"/>
      <c r="J249" s="142">
        <f>ROUND(I249*H249,2)</f>
        <v>0</v>
      </c>
      <c r="K249" s="138" t="s">
        <v>1</v>
      </c>
      <c r="L249" s="32"/>
      <c r="M249" s="143" t="s">
        <v>1</v>
      </c>
      <c r="N249" s="144" t="s">
        <v>38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172</v>
      </c>
      <c r="AT249" s="147" t="s">
        <v>167</v>
      </c>
      <c r="AU249" s="147" t="s">
        <v>183</v>
      </c>
      <c r="AY249" s="17" t="s">
        <v>165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172</v>
      </c>
      <c r="BM249" s="147" t="s">
        <v>3265</v>
      </c>
    </row>
    <row r="250" spans="2:65" s="1" customFormat="1" x14ac:dyDescent="0.2">
      <c r="B250" s="32"/>
      <c r="D250" s="149" t="s">
        <v>174</v>
      </c>
      <c r="F250" s="150" t="s">
        <v>3264</v>
      </c>
      <c r="I250" s="151"/>
      <c r="L250" s="32"/>
      <c r="M250" s="152"/>
      <c r="T250" s="56"/>
      <c r="AT250" s="17" t="s">
        <v>174</v>
      </c>
      <c r="AU250" s="17" t="s">
        <v>183</v>
      </c>
    </row>
    <row r="251" spans="2:65" s="11" customFormat="1" ht="20.85" customHeight="1" x14ac:dyDescent="0.2">
      <c r="B251" s="124"/>
      <c r="D251" s="125" t="s">
        <v>72</v>
      </c>
      <c r="E251" s="134" t="s">
        <v>3266</v>
      </c>
      <c r="F251" s="134" t="s">
        <v>3267</v>
      </c>
      <c r="I251" s="127"/>
      <c r="J251" s="135">
        <f>BK251</f>
        <v>0</v>
      </c>
      <c r="L251" s="124"/>
      <c r="M251" s="129"/>
      <c r="P251" s="130">
        <f>SUM(P252:P253)</f>
        <v>0</v>
      </c>
      <c r="R251" s="130">
        <f>SUM(R252:R253)</f>
        <v>0</v>
      </c>
      <c r="T251" s="131">
        <f>SUM(T252:T253)</f>
        <v>0</v>
      </c>
      <c r="AR251" s="125" t="s">
        <v>81</v>
      </c>
      <c r="AT251" s="132" t="s">
        <v>72</v>
      </c>
      <c r="AU251" s="132" t="s">
        <v>83</v>
      </c>
      <c r="AY251" s="125" t="s">
        <v>165</v>
      </c>
      <c r="BK251" s="133">
        <f>SUM(BK252:BK253)</f>
        <v>0</v>
      </c>
    </row>
    <row r="252" spans="2:65" s="1" customFormat="1" ht="16.5" customHeight="1" x14ac:dyDescent="0.2">
      <c r="B252" s="32"/>
      <c r="C252" s="136" t="s">
        <v>388</v>
      </c>
      <c r="D252" s="136" t="s">
        <v>167</v>
      </c>
      <c r="E252" s="137" t="s">
        <v>3268</v>
      </c>
      <c r="F252" s="138" t="s">
        <v>3269</v>
      </c>
      <c r="G252" s="139" t="s">
        <v>3137</v>
      </c>
      <c r="H252" s="140">
        <v>73</v>
      </c>
      <c r="I252" s="141"/>
      <c r="J252" s="142">
        <f>ROUND(I252*H252,2)</f>
        <v>0</v>
      </c>
      <c r="K252" s="138" t="s">
        <v>1</v>
      </c>
      <c r="L252" s="32"/>
      <c r="M252" s="143" t="s">
        <v>1</v>
      </c>
      <c r="N252" s="144" t="s">
        <v>38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172</v>
      </c>
      <c r="AT252" s="147" t="s">
        <v>167</v>
      </c>
      <c r="AU252" s="147" t="s">
        <v>183</v>
      </c>
      <c r="AY252" s="17" t="s">
        <v>165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172</v>
      </c>
      <c r="BM252" s="147" t="s">
        <v>3270</v>
      </c>
    </row>
    <row r="253" spans="2:65" s="1" customFormat="1" x14ac:dyDescent="0.2">
      <c r="B253" s="32"/>
      <c r="D253" s="149" t="s">
        <v>174</v>
      </c>
      <c r="F253" s="150" t="s">
        <v>3269</v>
      </c>
      <c r="I253" s="151"/>
      <c r="L253" s="32"/>
      <c r="M253" s="152"/>
      <c r="T253" s="56"/>
      <c r="AT253" s="17" t="s">
        <v>174</v>
      </c>
      <c r="AU253" s="17" t="s">
        <v>183</v>
      </c>
    </row>
    <row r="254" spans="2:65" s="11" customFormat="1" ht="20.85" customHeight="1" x14ac:dyDescent="0.2">
      <c r="B254" s="124"/>
      <c r="D254" s="125" t="s">
        <v>72</v>
      </c>
      <c r="E254" s="134" t="s">
        <v>3271</v>
      </c>
      <c r="F254" s="134" t="s">
        <v>3272</v>
      </c>
      <c r="I254" s="127"/>
      <c r="J254" s="135">
        <f>BK254</f>
        <v>0</v>
      </c>
      <c r="L254" s="124"/>
      <c r="M254" s="129"/>
      <c r="P254" s="130">
        <f>SUM(P255:P260)</f>
        <v>0</v>
      </c>
      <c r="R254" s="130">
        <f>SUM(R255:R260)</f>
        <v>0</v>
      </c>
      <c r="T254" s="131">
        <f>SUM(T255:T260)</f>
        <v>0</v>
      </c>
      <c r="AR254" s="125" t="s">
        <v>81</v>
      </c>
      <c r="AT254" s="132" t="s">
        <v>72</v>
      </c>
      <c r="AU254" s="132" t="s">
        <v>83</v>
      </c>
      <c r="AY254" s="125" t="s">
        <v>165</v>
      </c>
      <c r="BK254" s="133">
        <f>SUM(BK255:BK260)</f>
        <v>0</v>
      </c>
    </row>
    <row r="255" spans="2:65" s="1" customFormat="1" ht="16.5" customHeight="1" x14ac:dyDescent="0.2">
      <c r="B255" s="32"/>
      <c r="C255" s="136" t="s">
        <v>394</v>
      </c>
      <c r="D255" s="136" t="s">
        <v>167</v>
      </c>
      <c r="E255" s="137" t="s">
        <v>3273</v>
      </c>
      <c r="F255" s="138" t="s">
        <v>3274</v>
      </c>
      <c r="G255" s="139" t="s">
        <v>2106</v>
      </c>
      <c r="H255" s="140">
        <v>6</v>
      </c>
      <c r="I255" s="141"/>
      <c r="J255" s="142">
        <f>ROUND(I255*H255,2)</f>
        <v>0</v>
      </c>
      <c r="K255" s="138" t="s">
        <v>1</v>
      </c>
      <c r="L255" s="32"/>
      <c r="M255" s="143" t="s">
        <v>1</v>
      </c>
      <c r="N255" s="144" t="s">
        <v>38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172</v>
      </c>
      <c r="AT255" s="147" t="s">
        <v>167</v>
      </c>
      <c r="AU255" s="147" t="s">
        <v>183</v>
      </c>
      <c r="AY255" s="17" t="s">
        <v>165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172</v>
      </c>
      <c r="BM255" s="147" t="s">
        <v>3275</v>
      </c>
    </row>
    <row r="256" spans="2:65" s="1" customFormat="1" x14ac:dyDescent="0.2">
      <c r="B256" s="32"/>
      <c r="D256" s="149" t="s">
        <v>174</v>
      </c>
      <c r="F256" s="150" t="s">
        <v>3274</v>
      </c>
      <c r="I256" s="151"/>
      <c r="L256" s="32"/>
      <c r="M256" s="152"/>
      <c r="T256" s="56"/>
      <c r="AT256" s="17" t="s">
        <v>174</v>
      </c>
      <c r="AU256" s="17" t="s">
        <v>183</v>
      </c>
    </row>
    <row r="257" spans="2:65" s="1" customFormat="1" ht="16.5" customHeight="1" x14ac:dyDescent="0.2">
      <c r="B257" s="32"/>
      <c r="C257" s="136" t="s">
        <v>403</v>
      </c>
      <c r="D257" s="136" t="s">
        <v>167</v>
      </c>
      <c r="E257" s="137" t="s">
        <v>3276</v>
      </c>
      <c r="F257" s="138" t="s">
        <v>3277</v>
      </c>
      <c r="G257" s="139" t="s">
        <v>2106</v>
      </c>
      <c r="H257" s="140">
        <v>6</v>
      </c>
      <c r="I257" s="141"/>
      <c r="J257" s="142">
        <f>ROUND(I257*H257,2)</f>
        <v>0</v>
      </c>
      <c r="K257" s="138" t="s">
        <v>1</v>
      </c>
      <c r="L257" s="32"/>
      <c r="M257" s="143" t="s">
        <v>1</v>
      </c>
      <c r="N257" s="144" t="s">
        <v>38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172</v>
      </c>
      <c r="AT257" s="147" t="s">
        <v>167</v>
      </c>
      <c r="AU257" s="147" t="s">
        <v>183</v>
      </c>
      <c r="AY257" s="17" t="s">
        <v>165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81</v>
      </c>
      <c r="BK257" s="148">
        <f>ROUND(I257*H257,2)</f>
        <v>0</v>
      </c>
      <c r="BL257" s="17" t="s">
        <v>172</v>
      </c>
      <c r="BM257" s="147" t="s">
        <v>3278</v>
      </c>
    </row>
    <row r="258" spans="2:65" s="1" customFormat="1" x14ac:dyDescent="0.2">
      <c r="B258" s="32"/>
      <c r="D258" s="149" t="s">
        <v>174</v>
      </c>
      <c r="F258" s="150" t="s">
        <v>3277</v>
      </c>
      <c r="I258" s="151"/>
      <c r="L258" s="32"/>
      <c r="M258" s="152"/>
      <c r="T258" s="56"/>
      <c r="AT258" s="17" t="s">
        <v>174</v>
      </c>
      <c r="AU258" s="17" t="s">
        <v>183</v>
      </c>
    </row>
    <row r="259" spans="2:65" s="1" customFormat="1" ht="16.5" customHeight="1" x14ac:dyDescent="0.2">
      <c r="B259" s="32"/>
      <c r="C259" s="136" t="s">
        <v>407</v>
      </c>
      <c r="D259" s="136" t="s">
        <v>167</v>
      </c>
      <c r="E259" s="137" t="s">
        <v>3279</v>
      </c>
      <c r="F259" s="138" t="s">
        <v>3280</v>
      </c>
      <c r="G259" s="139" t="s">
        <v>2106</v>
      </c>
      <c r="H259" s="140">
        <v>6</v>
      </c>
      <c r="I259" s="141"/>
      <c r="J259" s="142">
        <f>ROUND(I259*H259,2)</f>
        <v>0</v>
      </c>
      <c r="K259" s="138" t="s">
        <v>1</v>
      </c>
      <c r="L259" s="32"/>
      <c r="M259" s="143" t="s">
        <v>1</v>
      </c>
      <c r="N259" s="144" t="s">
        <v>38</v>
      </c>
      <c r="P259" s="145">
        <f>O259*H259</f>
        <v>0</v>
      </c>
      <c r="Q259" s="145">
        <v>0</v>
      </c>
      <c r="R259" s="145">
        <f>Q259*H259</f>
        <v>0</v>
      </c>
      <c r="S259" s="145">
        <v>0</v>
      </c>
      <c r="T259" s="146">
        <f>S259*H259</f>
        <v>0</v>
      </c>
      <c r="AR259" s="147" t="s">
        <v>172</v>
      </c>
      <c r="AT259" s="147" t="s">
        <v>167</v>
      </c>
      <c r="AU259" s="147" t="s">
        <v>183</v>
      </c>
      <c r="AY259" s="17" t="s">
        <v>165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81</v>
      </c>
      <c r="BK259" s="148">
        <f>ROUND(I259*H259,2)</f>
        <v>0</v>
      </c>
      <c r="BL259" s="17" t="s">
        <v>172</v>
      </c>
      <c r="BM259" s="147" t="s">
        <v>3281</v>
      </c>
    </row>
    <row r="260" spans="2:65" s="1" customFormat="1" x14ac:dyDescent="0.2">
      <c r="B260" s="32"/>
      <c r="D260" s="149" t="s">
        <v>174</v>
      </c>
      <c r="F260" s="150" t="s">
        <v>3280</v>
      </c>
      <c r="I260" s="151"/>
      <c r="L260" s="32"/>
      <c r="M260" s="152"/>
      <c r="T260" s="56"/>
      <c r="AT260" s="17" t="s">
        <v>174</v>
      </c>
      <c r="AU260" s="17" t="s">
        <v>183</v>
      </c>
    </row>
    <row r="261" spans="2:65" s="11" customFormat="1" ht="22.9" customHeight="1" x14ac:dyDescent="0.2">
      <c r="B261" s="124"/>
      <c r="D261" s="125" t="s">
        <v>72</v>
      </c>
      <c r="E261" s="134" t="s">
        <v>3282</v>
      </c>
      <c r="F261" s="134" t="s">
        <v>3283</v>
      </c>
      <c r="I261" s="127"/>
      <c r="J261" s="135">
        <f>BK261</f>
        <v>0</v>
      </c>
      <c r="L261" s="124"/>
      <c r="M261" s="129"/>
      <c r="P261" s="130">
        <f>P262+P265+P270+P275+P282+P285+P288+P291+P294+P297+P298+P301+P310+P317+P320+P323+P328+P331</f>
        <v>0</v>
      </c>
      <c r="R261" s="130">
        <f>R262+R265+R270+R275+R282+R285+R288+R291+R294+R297+R298+R301+R310+R317+R320+R323+R328+R331</f>
        <v>0</v>
      </c>
      <c r="T261" s="131">
        <f>T262+T265+T270+T275+T282+T285+T288+T291+T294+T297+T298+T301+T310+T317+T320+T323+T328+T331</f>
        <v>0</v>
      </c>
      <c r="AR261" s="125" t="s">
        <v>81</v>
      </c>
      <c r="AT261" s="132" t="s">
        <v>72</v>
      </c>
      <c r="AU261" s="132" t="s">
        <v>81</v>
      </c>
      <c r="AY261" s="125" t="s">
        <v>165</v>
      </c>
      <c r="BK261" s="133">
        <f>BK262+BK265+BK270+BK275+BK282+BK285+BK288+BK291+BK294+BK297+BK298+BK301+BK310+BK317+BK320+BK323+BK328+BK331</f>
        <v>0</v>
      </c>
    </row>
    <row r="262" spans="2:65" s="11" customFormat="1" ht="20.85" customHeight="1" x14ac:dyDescent="0.2">
      <c r="B262" s="124"/>
      <c r="D262" s="125" t="s">
        <v>72</v>
      </c>
      <c r="E262" s="134" t="s">
        <v>3284</v>
      </c>
      <c r="F262" s="134" t="s">
        <v>3285</v>
      </c>
      <c r="I262" s="127"/>
      <c r="J262" s="135">
        <f>BK262</f>
        <v>0</v>
      </c>
      <c r="L262" s="124"/>
      <c r="M262" s="129"/>
      <c r="P262" s="130">
        <f>SUM(P263:P264)</f>
        <v>0</v>
      </c>
      <c r="R262" s="130">
        <f>SUM(R263:R264)</f>
        <v>0</v>
      </c>
      <c r="T262" s="131">
        <f>SUM(T263:T264)</f>
        <v>0</v>
      </c>
      <c r="AR262" s="125" t="s">
        <v>81</v>
      </c>
      <c r="AT262" s="132" t="s">
        <v>72</v>
      </c>
      <c r="AU262" s="132" t="s">
        <v>83</v>
      </c>
      <c r="AY262" s="125" t="s">
        <v>165</v>
      </c>
      <c r="BK262" s="133">
        <f>SUM(BK263:BK264)</f>
        <v>0</v>
      </c>
    </row>
    <row r="263" spans="2:65" s="1" customFormat="1" ht="16.5" customHeight="1" x14ac:dyDescent="0.2">
      <c r="B263" s="32"/>
      <c r="C263" s="136" t="s">
        <v>410</v>
      </c>
      <c r="D263" s="136" t="s">
        <v>167</v>
      </c>
      <c r="E263" s="137" t="s">
        <v>3286</v>
      </c>
      <c r="F263" s="138" t="s">
        <v>3287</v>
      </c>
      <c r="G263" s="139" t="s">
        <v>3137</v>
      </c>
      <c r="H263" s="140">
        <v>1</v>
      </c>
      <c r="I263" s="141"/>
      <c r="J263" s="142">
        <f>ROUND(I263*H263,2)</f>
        <v>0</v>
      </c>
      <c r="K263" s="138" t="s">
        <v>1</v>
      </c>
      <c r="L263" s="32"/>
      <c r="M263" s="143" t="s">
        <v>1</v>
      </c>
      <c r="N263" s="144" t="s">
        <v>38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172</v>
      </c>
      <c r="AT263" s="147" t="s">
        <v>167</v>
      </c>
      <c r="AU263" s="147" t="s">
        <v>183</v>
      </c>
      <c r="AY263" s="17" t="s">
        <v>165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81</v>
      </c>
      <c r="BK263" s="148">
        <f>ROUND(I263*H263,2)</f>
        <v>0</v>
      </c>
      <c r="BL263" s="17" t="s">
        <v>172</v>
      </c>
      <c r="BM263" s="147" t="s">
        <v>3288</v>
      </c>
    </row>
    <row r="264" spans="2:65" s="1" customFormat="1" x14ac:dyDescent="0.2">
      <c r="B264" s="32"/>
      <c r="D264" s="149" t="s">
        <v>174</v>
      </c>
      <c r="F264" s="150" t="s">
        <v>3287</v>
      </c>
      <c r="I264" s="151"/>
      <c r="L264" s="32"/>
      <c r="M264" s="152"/>
      <c r="T264" s="56"/>
      <c r="AT264" s="17" t="s">
        <v>174</v>
      </c>
      <c r="AU264" s="17" t="s">
        <v>183</v>
      </c>
    </row>
    <row r="265" spans="2:65" s="11" customFormat="1" ht="20.85" customHeight="1" x14ac:dyDescent="0.2">
      <c r="B265" s="124"/>
      <c r="D265" s="125" t="s">
        <v>72</v>
      </c>
      <c r="E265" s="134" t="s">
        <v>3289</v>
      </c>
      <c r="F265" s="134" t="s">
        <v>3290</v>
      </c>
      <c r="I265" s="127"/>
      <c r="J265" s="135">
        <f>BK265</f>
        <v>0</v>
      </c>
      <c r="L265" s="124"/>
      <c r="M265" s="129"/>
      <c r="P265" s="130">
        <f>SUM(P266:P269)</f>
        <v>0</v>
      </c>
      <c r="R265" s="130">
        <f>SUM(R266:R269)</f>
        <v>0</v>
      </c>
      <c r="T265" s="131">
        <f>SUM(T266:T269)</f>
        <v>0</v>
      </c>
      <c r="AR265" s="125" t="s">
        <v>81</v>
      </c>
      <c r="AT265" s="132" t="s">
        <v>72</v>
      </c>
      <c r="AU265" s="132" t="s">
        <v>83</v>
      </c>
      <c r="AY265" s="125" t="s">
        <v>165</v>
      </c>
      <c r="BK265" s="133">
        <f>SUM(BK266:BK269)</f>
        <v>0</v>
      </c>
    </row>
    <row r="266" spans="2:65" s="1" customFormat="1" ht="16.5" customHeight="1" x14ac:dyDescent="0.2">
      <c r="B266" s="32"/>
      <c r="C266" s="136" t="s">
        <v>413</v>
      </c>
      <c r="D266" s="136" t="s">
        <v>167</v>
      </c>
      <c r="E266" s="137" t="s">
        <v>3291</v>
      </c>
      <c r="F266" s="138" t="s">
        <v>3292</v>
      </c>
      <c r="G266" s="139" t="s">
        <v>303</v>
      </c>
      <c r="H266" s="140">
        <v>170</v>
      </c>
      <c r="I266" s="141"/>
      <c r="J266" s="142">
        <f>ROUND(I266*H266,2)</f>
        <v>0</v>
      </c>
      <c r="K266" s="138" t="s">
        <v>1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AR266" s="147" t="s">
        <v>172</v>
      </c>
      <c r="AT266" s="147" t="s">
        <v>167</v>
      </c>
      <c r="AU266" s="147" t="s">
        <v>183</v>
      </c>
      <c r="AY266" s="17" t="s">
        <v>165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172</v>
      </c>
      <c r="BM266" s="147" t="s">
        <v>3293</v>
      </c>
    </row>
    <row r="267" spans="2:65" s="1" customFormat="1" x14ac:dyDescent="0.2">
      <c r="B267" s="32"/>
      <c r="D267" s="149" t="s">
        <v>174</v>
      </c>
      <c r="F267" s="150" t="s">
        <v>3292</v>
      </c>
      <c r="I267" s="151"/>
      <c r="L267" s="32"/>
      <c r="M267" s="152"/>
      <c r="T267" s="56"/>
      <c r="AT267" s="17" t="s">
        <v>174</v>
      </c>
      <c r="AU267" s="17" t="s">
        <v>183</v>
      </c>
    </row>
    <row r="268" spans="2:65" s="1" customFormat="1" ht="16.5" customHeight="1" x14ac:dyDescent="0.2">
      <c r="B268" s="32"/>
      <c r="C268" s="136" t="s">
        <v>419</v>
      </c>
      <c r="D268" s="136" t="s">
        <v>167</v>
      </c>
      <c r="E268" s="137" t="s">
        <v>3294</v>
      </c>
      <c r="F268" s="138" t="s">
        <v>3295</v>
      </c>
      <c r="G268" s="139" t="s">
        <v>303</v>
      </c>
      <c r="H268" s="140">
        <v>10</v>
      </c>
      <c r="I268" s="141"/>
      <c r="J268" s="142">
        <f>ROUND(I268*H268,2)</f>
        <v>0</v>
      </c>
      <c r="K268" s="138" t="s">
        <v>1</v>
      </c>
      <c r="L268" s="32"/>
      <c r="M268" s="143" t="s">
        <v>1</v>
      </c>
      <c r="N268" s="144" t="s">
        <v>38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172</v>
      </c>
      <c r="AT268" s="147" t="s">
        <v>167</v>
      </c>
      <c r="AU268" s="147" t="s">
        <v>183</v>
      </c>
      <c r="AY268" s="17" t="s">
        <v>165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81</v>
      </c>
      <c r="BK268" s="148">
        <f>ROUND(I268*H268,2)</f>
        <v>0</v>
      </c>
      <c r="BL268" s="17" t="s">
        <v>172</v>
      </c>
      <c r="BM268" s="147" t="s">
        <v>3296</v>
      </c>
    </row>
    <row r="269" spans="2:65" s="1" customFormat="1" x14ac:dyDescent="0.2">
      <c r="B269" s="32"/>
      <c r="D269" s="149" t="s">
        <v>174</v>
      </c>
      <c r="F269" s="150" t="s">
        <v>3295</v>
      </c>
      <c r="I269" s="151"/>
      <c r="L269" s="32"/>
      <c r="M269" s="152"/>
      <c r="T269" s="56"/>
      <c r="AT269" s="17" t="s">
        <v>174</v>
      </c>
      <c r="AU269" s="17" t="s">
        <v>183</v>
      </c>
    </row>
    <row r="270" spans="2:65" s="11" customFormat="1" ht="20.85" customHeight="1" x14ac:dyDescent="0.2">
      <c r="B270" s="124"/>
      <c r="D270" s="125" t="s">
        <v>72</v>
      </c>
      <c r="E270" s="134" t="s">
        <v>3297</v>
      </c>
      <c r="F270" s="134" t="s">
        <v>3257</v>
      </c>
      <c r="I270" s="127"/>
      <c r="J270" s="135">
        <f>BK270</f>
        <v>0</v>
      </c>
      <c r="L270" s="124"/>
      <c r="M270" s="129"/>
      <c r="P270" s="130">
        <f>SUM(P271:P274)</f>
        <v>0</v>
      </c>
      <c r="R270" s="130">
        <f>SUM(R271:R274)</f>
        <v>0</v>
      </c>
      <c r="T270" s="131">
        <f>SUM(T271:T274)</f>
        <v>0</v>
      </c>
      <c r="AR270" s="125" t="s">
        <v>81</v>
      </c>
      <c r="AT270" s="132" t="s">
        <v>72</v>
      </c>
      <c r="AU270" s="132" t="s">
        <v>83</v>
      </c>
      <c r="AY270" s="125" t="s">
        <v>165</v>
      </c>
      <c r="BK270" s="133">
        <f>SUM(BK271:BK274)</f>
        <v>0</v>
      </c>
    </row>
    <row r="271" spans="2:65" s="1" customFormat="1" ht="16.5" customHeight="1" x14ac:dyDescent="0.2">
      <c r="B271" s="32"/>
      <c r="C271" s="136" t="s">
        <v>424</v>
      </c>
      <c r="D271" s="136" t="s">
        <v>167</v>
      </c>
      <c r="E271" s="137" t="s">
        <v>3298</v>
      </c>
      <c r="F271" s="138" t="s">
        <v>3299</v>
      </c>
      <c r="G271" s="139" t="s">
        <v>303</v>
      </c>
      <c r="H271" s="140">
        <v>190</v>
      </c>
      <c r="I271" s="141"/>
      <c r="J271" s="142">
        <f>ROUND(I271*H271,2)</f>
        <v>0</v>
      </c>
      <c r="K271" s="138" t="s">
        <v>1</v>
      </c>
      <c r="L271" s="32"/>
      <c r="M271" s="143" t="s">
        <v>1</v>
      </c>
      <c r="N271" s="144" t="s">
        <v>38</v>
      </c>
      <c r="P271" s="145">
        <f>O271*H271</f>
        <v>0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172</v>
      </c>
      <c r="AT271" s="147" t="s">
        <v>167</v>
      </c>
      <c r="AU271" s="147" t="s">
        <v>183</v>
      </c>
      <c r="AY271" s="17" t="s">
        <v>165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81</v>
      </c>
      <c r="BK271" s="148">
        <f>ROUND(I271*H271,2)</f>
        <v>0</v>
      </c>
      <c r="BL271" s="17" t="s">
        <v>172</v>
      </c>
      <c r="BM271" s="147" t="s">
        <v>3300</v>
      </c>
    </row>
    <row r="272" spans="2:65" s="1" customFormat="1" x14ac:dyDescent="0.2">
      <c r="B272" s="32"/>
      <c r="D272" s="149" t="s">
        <v>174</v>
      </c>
      <c r="F272" s="150" t="s">
        <v>3299</v>
      </c>
      <c r="I272" s="151"/>
      <c r="L272" s="32"/>
      <c r="M272" s="152"/>
      <c r="T272" s="56"/>
      <c r="AT272" s="17" t="s">
        <v>174</v>
      </c>
      <c r="AU272" s="17" t="s">
        <v>183</v>
      </c>
    </row>
    <row r="273" spans="2:65" s="1" customFormat="1" ht="16.5" customHeight="1" x14ac:dyDescent="0.2">
      <c r="B273" s="32"/>
      <c r="C273" s="136" t="s">
        <v>430</v>
      </c>
      <c r="D273" s="136" t="s">
        <v>167</v>
      </c>
      <c r="E273" s="137" t="s">
        <v>3301</v>
      </c>
      <c r="F273" s="138" t="s">
        <v>3302</v>
      </c>
      <c r="G273" s="139" t="s">
        <v>303</v>
      </c>
      <c r="H273" s="140">
        <v>345</v>
      </c>
      <c r="I273" s="141"/>
      <c r="J273" s="142">
        <f>ROUND(I273*H273,2)</f>
        <v>0</v>
      </c>
      <c r="K273" s="138" t="s">
        <v>1</v>
      </c>
      <c r="L273" s="32"/>
      <c r="M273" s="143" t="s">
        <v>1</v>
      </c>
      <c r="N273" s="144" t="s">
        <v>38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172</v>
      </c>
      <c r="AT273" s="147" t="s">
        <v>167</v>
      </c>
      <c r="AU273" s="147" t="s">
        <v>183</v>
      </c>
      <c r="AY273" s="17" t="s">
        <v>165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81</v>
      </c>
      <c r="BK273" s="148">
        <f>ROUND(I273*H273,2)</f>
        <v>0</v>
      </c>
      <c r="BL273" s="17" t="s">
        <v>172</v>
      </c>
      <c r="BM273" s="147" t="s">
        <v>3303</v>
      </c>
    </row>
    <row r="274" spans="2:65" s="1" customFormat="1" x14ac:dyDescent="0.2">
      <c r="B274" s="32"/>
      <c r="D274" s="149" t="s">
        <v>174</v>
      </c>
      <c r="F274" s="150" t="s">
        <v>3302</v>
      </c>
      <c r="I274" s="151"/>
      <c r="L274" s="32"/>
      <c r="M274" s="152"/>
      <c r="T274" s="56"/>
      <c r="AT274" s="17" t="s">
        <v>174</v>
      </c>
      <c r="AU274" s="17" t="s">
        <v>183</v>
      </c>
    </row>
    <row r="275" spans="2:65" s="11" customFormat="1" ht="20.85" customHeight="1" x14ac:dyDescent="0.2">
      <c r="B275" s="124"/>
      <c r="D275" s="125" t="s">
        <v>72</v>
      </c>
      <c r="E275" s="134" t="s">
        <v>3261</v>
      </c>
      <c r="F275" s="134" t="s">
        <v>3262</v>
      </c>
      <c r="I275" s="127"/>
      <c r="J275" s="135">
        <f>BK275</f>
        <v>0</v>
      </c>
      <c r="L275" s="124"/>
      <c r="M275" s="129"/>
      <c r="P275" s="130">
        <f>SUM(P276:P281)</f>
        <v>0</v>
      </c>
      <c r="R275" s="130">
        <f>SUM(R276:R281)</f>
        <v>0</v>
      </c>
      <c r="T275" s="131">
        <f>SUM(T276:T281)</f>
        <v>0</v>
      </c>
      <c r="AR275" s="125" t="s">
        <v>81</v>
      </c>
      <c r="AT275" s="132" t="s">
        <v>72</v>
      </c>
      <c r="AU275" s="132" t="s">
        <v>83</v>
      </c>
      <c r="AY275" s="125" t="s">
        <v>165</v>
      </c>
      <c r="BK275" s="133">
        <f>SUM(BK276:BK281)</f>
        <v>0</v>
      </c>
    </row>
    <row r="276" spans="2:65" s="1" customFormat="1" ht="16.5" customHeight="1" x14ac:dyDescent="0.2">
      <c r="B276" s="32"/>
      <c r="C276" s="136" t="s">
        <v>436</v>
      </c>
      <c r="D276" s="136" t="s">
        <v>167</v>
      </c>
      <c r="E276" s="137" t="s">
        <v>3304</v>
      </c>
      <c r="F276" s="138" t="s">
        <v>3305</v>
      </c>
      <c r="G276" s="139" t="s">
        <v>3137</v>
      </c>
      <c r="H276" s="140">
        <v>2</v>
      </c>
      <c r="I276" s="141"/>
      <c r="J276" s="142">
        <f>ROUND(I276*H276,2)</f>
        <v>0</v>
      </c>
      <c r="K276" s="138" t="s">
        <v>1</v>
      </c>
      <c r="L276" s="32"/>
      <c r="M276" s="143" t="s">
        <v>1</v>
      </c>
      <c r="N276" s="144" t="s">
        <v>38</v>
      </c>
      <c r="P276" s="145">
        <f>O276*H276</f>
        <v>0</v>
      </c>
      <c r="Q276" s="145">
        <v>0</v>
      </c>
      <c r="R276" s="145">
        <f>Q276*H276</f>
        <v>0</v>
      </c>
      <c r="S276" s="145">
        <v>0</v>
      </c>
      <c r="T276" s="146">
        <f>S276*H276</f>
        <v>0</v>
      </c>
      <c r="AR276" s="147" t="s">
        <v>172</v>
      </c>
      <c r="AT276" s="147" t="s">
        <v>167</v>
      </c>
      <c r="AU276" s="147" t="s">
        <v>183</v>
      </c>
      <c r="AY276" s="17" t="s">
        <v>165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81</v>
      </c>
      <c r="BK276" s="148">
        <f>ROUND(I276*H276,2)</f>
        <v>0</v>
      </c>
      <c r="BL276" s="17" t="s">
        <v>172</v>
      </c>
      <c r="BM276" s="147" t="s">
        <v>3306</v>
      </c>
    </row>
    <row r="277" spans="2:65" s="1" customFormat="1" x14ac:dyDescent="0.2">
      <c r="B277" s="32"/>
      <c r="D277" s="149" t="s">
        <v>174</v>
      </c>
      <c r="F277" s="150" t="s">
        <v>3305</v>
      </c>
      <c r="I277" s="151"/>
      <c r="L277" s="32"/>
      <c r="M277" s="152"/>
      <c r="T277" s="56"/>
      <c r="AT277" s="17" t="s">
        <v>174</v>
      </c>
      <c r="AU277" s="17" t="s">
        <v>183</v>
      </c>
    </row>
    <row r="278" spans="2:65" s="1" customFormat="1" ht="16.5" customHeight="1" x14ac:dyDescent="0.2">
      <c r="B278" s="32"/>
      <c r="C278" s="136" t="s">
        <v>441</v>
      </c>
      <c r="D278" s="136" t="s">
        <v>167</v>
      </c>
      <c r="E278" s="137" t="s">
        <v>3307</v>
      </c>
      <c r="F278" s="138" t="s">
        <v>3264</v>
      </c>
      <c r="G278" s="139" t="s">
        <v>3137</v>
      </c>
      <c r="H278" s="140">
        <v>4</v>
      </c>
      <c r="I278" s="141"/>
      <c r="J278" s="142">
        <f>ROUND(I278*H278,2)</f>
        <v>0</v>
      </c>
      <c r="K278" s="138" t="s">
        <v>1</v>
      </c>
      <c r="L278" s="32"/>
      <c r="M278" s="143" t="s">
        <v>1</v>
      </c>
      <c r="N278" s="144" t="s">
        <v>38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172</v>
      </c>
      <c r="AT278" s="147" t="s">
        <v>167</v>
      </c>
      <c r="AU278" s="147" t="s">
        <v>183</v>
      </c>
      <c r="AY278" s="17" t="s">
        <v>165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172</v>
      </c>
      <c r="BM278" s="147" t="s">
        <v>3308</v>
      </c>
    </row>
    <row r="279" spans="2:65" s="1" customFormat="1" x14ac:dyDescent="0.2">
      <c r="B279" s="32"/>
      <c r="D279" s="149" t="s">
        <v>174</v>
      </c>
      <c r="F279" s="150" t="s">
        <v>3264</v>
      </c>
      <c r="I279" s="151"/>
      <c r="L279" s="32"/>
      <c r="M279" s="152"/>
      <c r="T279" s="56"/>
      <c r="AT279" s="17" t="s">
        <v>174</v>
      </c>
      <c r="AU279" s="17" t="s">
        <v>183</v>
      </c>
    </row>
    <row r="280" spans="2:65" s="1" customFormat="1" ht="16.5" customHeight="1" x14ac:dyDescent="0.2">
      <c r="B280" s="32"/>
      <c r="C280" s="136" t="s">
        <v>445</v>
      </c>
      <c r="D280" s="136" t="s">
        <v>167</v>
      </c>
      <c r="E280" s="137" t="s">
        <v>3309</v>
      </c>
      <c r="F280" s="138" t="s">
        <v>3310</v>
      </c>
      <c r="G280" s="139" t="s">
        <v>3137</v>
      </c>
      <c r="H280" s="140">
        <v>4</v>
      </c>
      <c r="I280" s="141"/>
      <c r="J280" s="142">
        <f>ROUND(I280*H280,2)</f>
        <v>0</v>
      </c>
      <c r="K280" s="138" t="s">
        <v>1</v>
      </c>
      <c r="L280" s="32"/>
      <c r="M280" s="143" t="s">
        <v>1</v>
      </c>
      <c r="N280" s="144" t="s">
        <v>38</v>
      </c>
      <c r="P280" s="145">
        <f>O280*H280</f>
        <v>0</v>
      </c>
      <c r="Q280" s="145">
        <v>0</v>
      </c>
      <c r="R280" s="145">
        <f>Q280*H280</f>
        <v>0</v>
      </c>
      <c r="S280" s="145">
        <v>0</v>
      </c>
      <c r="T280" s="146">
        <f>S280*H280</f>
        <v>0</v>
      </c>
      <c r="AR280" s="147" t="s">
        <v>172</v>
      </c>
      <c r="AT280" s="147" t="s">
        <v>167</v>
      </c>
      <c r="AU280" s="147" t="s">
        <v>183</v>
      </c>
      <c r="AY280" s="17" t="s">
        <v>165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81</v>
      </c>
      <c r="BK280" s="148">
        <f>ROUND(I280*H280,2)</f>
        <v>0</v>
      </c>
      <c r="BL280" s="17" t="s">
        <v>172</v>
      </c>
      <c r="BM280" s="147" t="s">
        <v>3311</v>
      </c>
    </row>
    <row r="281" spans="2:65" s="1" customFormat="1" x14ac:dyDescent="0.2">
      <c r="B281" s="32"/>
      <c r="D281" s="149" t="s">
        <v>174</v>
      </c>
      <c r="F281" s="150" t="s">
        <v>3310</v>
      </c>
      <c r="I281" s="151"/>
      <c r="L281" s="32"/>
      <c r="M281" s="152"/>
      <c r="T281" s="56"/>
      <c r="AT281" s="17" t="s">
        <v>174</v>
      </c>
      <c r="AU281" s="17" t="s">
        <v>183</v>
      </c>
    </row>
    <row r="282" spans="2:65" s="11" customFormat="1" ht="20.85" customHeight="1" x14ac:dyDescent="0.2">
      <c r="B282" s="124"/>
      <c r="D282" s="125" t="s">
        <v>72</v>
      </c>
      <c r="E282" s="134" t="s">
        <v>3266</v>
      </c>
      <c r="F282" s="134" t="s">
        <v>3267</v>
      </c>
      <c r="I282" s="127"/>
      <c r="J282" s="135">
        <f>BK282</f>
        <v>0</v>
      </c>
      <c r="L282" s="124"/>
      <c r="M282" s="129"/>
      <c r="P282" s="130">
        <f>SUM(P283:P284)</f>
        <v>0</v>
      </c>
      <c r="R282" s="130">
        <f>SUM(R283:R284)</f>
        <v>0</v>
      </c>
      <c r="T282" s="131">
        <f>SUM(T283:T284)</f>
        <v>0</v>
      </c>
      <c r="AR282" s="125" t="s">
        <v>81</v>
      </c>
      <c r="AT282" s="132" t="s">
        <v>72</v>
      </c>
      <c r="AU282" s="132" t="s">
        <v>83</v>
      </c>
      <c r="AY282" s="125" t="s">
        <v>165</v>
      </c>
      <c r="BK282" s="133">
        <f>SUM(BK283:BK284)</f>
        <v>0</v>
      </c>
    </row>
    <row r="283" spans="2:65" s="1" customFormat="1" ht="16.5" customHeight="1" x14ac:dyDescent="0.2">
      <c r="B283" s="32"/>
      <c r="C283" s="136" t="s">
        <v>449</v>
      </c>
      <c r="D283" s="136" t="s">
        <v>167</v>
      </c>
      <c r="E283" s="137" t="s">
        <v>3312</v>
      </c>
      <c r="F283" s="138" t="s">
        <v>3269</v>
      </c>
      <c r="G283" s="139" t="s">
        <v>3137</v>
      </c>
      <c r="H283" s="140">
        <v>130</v>
      </c>
      <c r="I283" s="141"/>
      <c r="J283" s="142">
        <f>ROUND(I283*H283,2)</f>
        <v>0</v>
      </c>
      <c r="K283" s="138" t="s">
        <v>1</v>
      </c>
      <c r="L283" s="32"/>
      <c r="M283" s="143" t="s">
        <v>1</v>
      </c>
      <c r="N283" s="144" t="s">
        <v>38</v>
      </c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172</v>
      </c>
      <c r="AT283" s="147" t="s">
        <v>167</v>
      </c>
      <c r="AU283" s="147" t="s">
        <v>183</v>
      </c>
      <c r="AY283" s="17" t="s">
        <v>165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7" t="s">
        <v>81</v>
      </c>
      <c r="BK283" s="148">
        <f>ROUND(I283*H283,2)</f>
        <v>0</v>
      </c>
      <c r="BL283" s="17" t="s">
        <v>172</v>
      </c>
      <c r="BM283" s="147" t="s">
        <v>3313</v>
      </c>
    </row>
    <row r="284" spans="2:65" s="1" customFormat="1" x14ac:dyDescent="0.2">
      <c r="B284" s="32"/>
      <c r="D284" s="149" t="s">
        <v>174</v>
      </c>
      <c r="F284" s="150" t="s">
        <v>3269</v>
      </c>
      <c r="I284" s="151"/>
      <c r="L284" s="32"/>
      <c r="M284" s="152"/>
      <c r="T284" s="56"/>
      <c r="AT284" s="17" t="s">
        <v>174</v>
      </c>
      <c r="AU284" s="17" t="s">
        <v>183</v>
      </c>
    </row>
    <row r="285" spans="2:65" s="11" customFormat="1" ht="20.85" customHeight="1" x14ac:dyDescent="0.2">
      <c r="B285" s="124"/>
      <c r="D285" s="125" t="s">
        <v>72</v>
      </c>
      <c r="E285" s="134" t="s">
        <v>3314</v>
      </c>
      <c r="F285" s="134" t="s">
        <v>3315</v>
      </c>
      <c r="I285" s="127"/>
      <c r="J285" s="135">
        <f>BK285</f>
        <v>0</v>
      </c>
      <c r="L285" s="124"/>
      <c r="M285" s="129"/>
      <c r="P285" s="130">
        <f>SUM(P286:P287)</f>
        <v>0</v>
      </c>
      <c r="R285" s="130">
        <f>SUM(R286:R287)</f>
        <v>0</v>
      </c>
      <c r="T285" s="131">
        <f>SUM(T286:T287)</f>
        <v>0</v>
      </c>
      <c r="AR285" s="125" t="s">
        <v>81</v>
      </c>
      <c r="AT285" s="132" t="s">
        <v>72</v>
      </c>
      <c r="AU285" s="132" t="s">
        <v>83</v>
      </c>
      <c r="AY285" s="125" t="s">
        <v>165</v>
      </c>
      <c r="BK285" s="133">
        <f>SUM(BK286:BK287)</f>
        <v>0</v>
      </c>
    </row>
    <row r="286" spans="2:65" s="1" customFormat="1" ht="16.5" customHeight="1" x14ac:dyDescent="0.2">
      <c r="B286" s="32"/>
      <c r="C286" s="136" t="s">
        <v>456</v>
      </c>
      <c r="D286" s="136" t="s">
        <v>167</v>
      </c>
      <c r="E286" s="137" t="s">
        <v>3316</v>
      </c>
      <c r="F286" s="138" t="s">
        <v>3317</v>
      </c>
      <c r="G286" s="139" t="s">
        <v>303</v>
      </c>
      <c r="H286" s="140">
        <v>25</v>
      </c>
      <c r="I286" s="141"/>
      <c r="J286" s="142">
        <f>ROUND(I286*H286,2)</f>
        <v>0</v>
      </c>
      <c r="K286" s="138" t="s">
        <v>1</v>
      </c>
      <c r="L286" s="32"/>
      <c r="M286" s="143" t="s">
        <v>1</v>
      </c>
      <c r="N286" s="144" t="s">
        <v>38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172</v>
      </c>
      <c r="AT286" s="147" t="s">
        <v>167</v>
      </c>
      <c r="AU286" s="147" t="s">
        <v>183</v>
      </c>
      <c r="AY286" s="17" t="s">
        <v>165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81</v>
      </c>
      <c r="BK286" s="148">
        <f>ROUND(I286*H286,2)</f>
        <v>0</v>
      </c>
      <c r="BL286" s="17" t="s">
        <v>172</v>
      </c>
      <c r="BM286" s="147" t="s">
        <v>3318</v>
      </c>
    </row>
    <row r="287" spans="2:65" s="1" customFormat="1" x14ac:dyDescent="0.2">
      <c r="B287" s="32"/>
      <c r="D287" s="149" t="s">
        <v>174</v>
      </c>
      <c r="F287" s="150" t="s">
        <v>3317</v>
      </c>
      <c r="I287" s="151"/>
      <c r="L287" s="32"/>
      <c r="M287" s="152"/>
      <c r="T287" s="56"/>
      <c r="AT287" s="17" t="s">
        <v>174</v>
      </c>
      <c r="AU287" s="17" t="s">
        <v>183</v>
      </c>
    </row>
    <row r="288" spans="2:65" s="11" customFormat="1" ht="20.85" customHeight="1" x14ac:dyDescent="0.2">
      <c r="B288" s="124"/>
      <c r="D288" s="125" t="s">
        <v>72</v>
      </c>
      <c r="E288" s="134" t="s">
        <v>3319</v>
      </c>
      <c r="F288" s="134" t="s">
        <v>3320</v>
      </c>
      <c r="I288" s="127"/>
      <c r="J288" s="135">
        <f>BK288</f>
        <v>0</v>
      </c>
      <c r="L288" s="124"/>
      <c r="M288" s="129"/>
      <c r="P288" s="130">
        <f>SUM(P289:P290)</f>
        <v>0</v>
      </c>
      <c r="R288" s="130">
        <f>SUM(R289:R290)</f>
        <v>0</v>
      </c>
      <c r="T288" s="131">
        <f>SUM(T289:T290)</f>
        <v>0</v>
      </c>
      <c r="AR288" s="125" t="s">
        <v>81</v>
      </c>
      <c r="AT288" s="132" t="s">
        <v>72</v>
      </c>
      <c r="AU288" s="132" t="s">
        <v>83</v>
      </c>
      <c r="AY288" s="125" t="s">
        <v>165</v>
      </c>
      <c r="BK288" s="133">
        <f>SUM(BK289:BK290)</f>
        <v>0</v>
      </c>
    </row>
    <row r="289" spans="2:65" s="1" customFormat="1" ht="16.5" customHeight="1" x14ac:dyDescent="0.2">
      <c r="B289" s="32"/>
      <c r="C289" s="136" t="s">
        <v>463</v>
      </c>
      <c r="D289" s="136" t="s">
        <v>167</v>
      </c>
      <c r="E289" s="137" t="s">
        <v>3321</v>
      </c>
      <c r="F289" s="138" t="s">
        <v>3322</v>
      </c>
      <c r="G289" s="139" t="s">
        <v>303</v>
      </c>
      <c r="H289" s="140">
        <v>80</v>
      </c>
      <c r="I289" s="141"/>
      <c r="J289" s="142">
        <f>ROUND(I289*H289,2)</f>
        <v>0</v>
      </c>
      <c r="K289" s="138" t="s">
        <v>1</v>
      </c>
      <c r="L289" s="32"/>
      <c r="M289" s="143" t="s">
        <v>1</v>
      </c>
      <c r="N289" s="144" t="s">
        <v>38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172</v>
      </c>
      <c r="AT289" s="147" t="s">
        <v>167</v>
      </c>
      <c r="AU289" s="147" t="s">
        <v>183</v>
      </c>
      <c r="AY289" s="17" t="s">
        <v>165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172</v>
      </c>
      <c r="BM289" s="147" t="s">
        <v>3323</v>
      </c>
    </row>
    <row r="290" spans="2:65" s="1" customFormat="1" x14ac:dyDescent="0.2">
      <c r="B290" s="32"/>
      <c r="D290" s="149" t="s">
        <v>174</v>
      </c>
      <c r="F290" s="150" t="s">
        <v>3322</v>
      </c>
      <c r="I290" s="151"/>
      <c r="L290" s="32"/>
      <c r="M290" s="152"/>
      <c r="T290" s="56"/>
      <c r="AT290" s="17" t="s">
        <v>174</v>
      </c>
      <c r="AU290" s="17" t="s">
        <v>183</v>
      </c>
    </row>
    <row r="291" spans="2:65" s="11" customFormat="1" ht="20.85" customHeight="1" x14ac:dyDescent="0.2">
      <c r="B291" s="124"/>
      <c r="D291" s="125" t="s">
        <v>72</v>
      </c>
      <c r="E291" s="134" t="s">
        <v>3324</v>
      </c>
      <c r="F291" s="134" t="s">
        <v>3325</v>
      </c>
      <c r="I291" s="127"/>
      <c r="J291" s="135">
        <f>BK291</f>
        <v>0</v>
      </c>
      <c r="L291" s="124"/>
      <c r="M291" s="129"/>
      <c r="P291" s="130">
        <f>SUM(P292:P293)</f>
        <v>0</v>
      </c>
      <c r="R291" s="130">
        <f>SUM(R292:R293)</f>
        <v>0</v>
      </c>
      <c r="T291" s="131">
        <f>SUM(T292:T293)</f>
        <v>0</v>
      </c>
      <c r="AR291" s="125" t="s">
        <v>81</v>
      </c>
      <c r="AT291" s="132" t="s">
        <v>72</v>
      </c>
      <c r="AU291" s="132" t="s">
        <v>83</v>
      </c>
      <c r="AY291" s="125" t="s">
        <v>165</v>
      </c>
      <c r="BK291" s="133">
        <f>SUM(BK292:BK293)</f>
        <v>0</v>
      </c>
    </row>
    <row r="292" spans="2:65" s="1" customFormat="1" ht="16.5" customHeight="1" x14ac:dyDescent="0.2">
      <c r="B292" s="32"/>
      <c r="C292" s="136" t="s">
        <v>468</v>
      </c>
      <c r="D292" s="136" t="s">
        <v>167</v>
      </c>
      <c r="E292" s="137" t="s">
        <v>3326</v>
      </c>
      <c r="F292" s="138" t="s">
        <v>3327</v>
      </c>
      <c r="G292" s="139" t="s">
        <v>3137</v>
      </c>
      <c r="H292" s="140">
        <v>13</v>
      </c>
      <c r="I292" s="141"/>
      <c r="J292" s="142">
        <f>ROUND(I292*H292,2)</f>
        <v>0</v>
      </c>
      <c r="K292" s="138" t="s">
        <v>1</v>
      </c>
      <c r="L292" s="32"/>
      <c r="M292" s="143" t="s">
        <v>1</v>
      </c>
      <c r="N292" s="144" t="s">
        <v>38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172</v>
      </c>
      <c r="AT292" s="147" t="s">
        <v>167</v>
      </c>
      <c r="AU292" s="147" t="s">
        <v>183</v>
      </c>
      <c r="AY292" s="17" t="s">
        <v>165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81</v>
      </c>
      <c r="BK292" s="148">
        <f>ROUND(I292*H292,2)</f>
        <v>0</v>
      </c>
      <c r="BL292" s="17" t="s">
        <v>172</v>
      </c>
      <c r="BM292" s="147" t="s">
        <v>3328</v>
      </c>
    </row>
    <row r="293" spans="2:65" s="1" customFormat="1" x14ac:dyDescent="0.2">
      <c r="B293" s="32"/>
      <c r="D293" s="149" t="s">
        <v>174</v>
      </c>
      <c r="F293" s="150" t="s">
        <v>3327</v>
      </c>
      <c r="I293" s="151"/>
      <c r="L293" s="32"/>
      <c r="M293" s="152"/>
      <c r="T293" s="56"/>
      <c r="AT293" s="17" t="s">
        <v>174</v>
      </c>
      <c r="AU293" s="17" t="s">
        <v>183</v>
      </c>
    </row>
    <row r="294" spans="2:65" s="11" customFormat="1" ht="20.85" customHeight="1" x14ac:dyDescent="0.2">
      <c r="B294" s="124"/>
      <c r="D294" s="125" t="s">
        <v>72</v>
      </c>
      <c r="E294" s="134" t="s">
        <v>3329</v>
      </c>
      <c r="F294" s="134" t="s">
        <v>3330</v>
      </c>
      <c r="I294" s="127"/>
      <c r="J294" s="135">
        <f>BK294</f>
        <v>0</v>
      </c>
      <c r="L294" s="124"/>
      <c r="M294" s="129"/>
      <c r="P294" s="130">
        <f>SUM(P295:P296)</f>
        <v>0</v>
      </c>
      <c r="R294" s="130">
        <f>SUM(R295:R296)</f>
        <v>0</v>
      </c>
      <c r="T294" s="131">
        <f>SUM(T295:T296)</f>
        <v>0</v>
      </c>
      <c r="AR294" s="125" t="s">
        <v>81</v>
      </c>
      <c r="AT294" s="132" t="s">
        <v>72</v>
      </c>
      <c r="AU294" s="132" t="s">
        <v>83</v>
      </c>
      <c r="AY294" s="125" t="s">
        <v>165</v>
      </c>
      <c r="BK294" s="133">
        <f>SUM(BK295:BK296)</f>
        <v>0</v>
      </c>
    </row>
    <row r="295" spans="2:65" s="1" customFormat="1" ht="16.5" customHeight="1" x14ac:dyDescent="0.2">
      <c r="B295" s="32"/>
      <c r="C295" s="136" t="s">
        <v>473</v>
      </c>
      <c r="D295" s="136" t="s">
        <v>167</v>
      </c>
      <c r="E295" s="137" t="s">
        <v>3331</v>
      </c>
      <c r="F295" s="138" t="s">
        <v>3332</v>
      </c>
      <c r="G295" s="139" t="s">
        <v>3137</v>
      </c>
      <c r="H295" s="140">
        <v>26</v>
      </c>
      <c r="I295" s="141"/>
      <c r="J295" s="142">
        <f>ROUND(I295*H295,2)</f>
        <v>0</v>
      </c>
      <c r="K295" s="138" t="s">
        <v>1</v>
      </c>
      <c r="L295" s="32"/>
      <c r="M295" s="143" t="s">
        <v>1</v>
      </c>
      <c r="N295" s="144" t="s">
        <v>38</v>
      </c>
      <c r="P295" s="145">
        <f>O295*H295</f>
        <v>0</v>
      </c>
      <c r="Q295" s="145">
        <v>0</v>
      </c>
      <c r="R295" s="145">
        <f>Q295*H295</f>
        <v>0</v>
      </c>
      <c r="S295" s="145">
        <v>0</v>
      </c>
      <c r="T295" s="146">
        <f>S295*H295</f>
        <v>0</v>
      </c>
      <c r="AR295" s="147" t="s">
        <v>172</v>
      </c>
      <c r="AT295" s="147" t="s">
        <v>167</v>
      </c>
      <c r="AU295" s="147" t="s">
        <v>183</v>
      </c>
      <c r="AY295" s="17" t="s">
        <v>165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172</v>
      </c>
      <c r="BM295" s="147" t="s">
        <v>3333</v>
      </c>
    </row>
    <row r="296" spans="2:65" s="1" customFormat="1" x14ac:dyDescent="0.2">
      <c r="B296" s="32"/>
      <c r="D296" s="149" t="s">
        <v>174</v>
      </c>
      <c r="F296" s="150" t="s">
        <v>3332</v>
      </c>
      <c r="I296" s="151"/>
      <c r="L296" s="32"/>
      <c r="M296" s="152"/>
      <c r="T296" s="56"/>
      <c r="AT296" s="17" t="s">
        <v>174</v>
      </c>
      <c r="AU296" s="17" t="s">
        <v>183</v>
      </c>
    </row>
    <row r="297" spans="2:65" s="11" customFormat="1" ht="20.85" customHeight="1" x14ac:dyDescent="0.2">
      <c r="B297" s="124"/>
      <c r="D297" s="125" t="s">
        <v>72</v>
      </c>
      <c r="E297" s="134" t="s">
        <v>3334</v>
      </c>
      <c r="F297" s="134" t="s">
        <v>3335</v>
      </c>
      <c r="I297" s="127"/>
      <c r="J297" s="135">
        <f>BK297</f>
        <v>0</v>
      </c>
      <c r="L297" s="124"/>
      <c r="M297" s="129"/>
      <c r="P297" s="130">
        <v>0</v>
      </c>
      <c r="R297" s="130">
        <v>0</v>
      </c>
      <c r="T297" s="131">
        <v>0</v>
      </c>
      <c r="AR297" s="125" t="s">
        <v>81</v>
      </c>
      <c r="AT297" s="132" t="s">
        <v>72</v>
      </c>
      <c r="AU297" s="132" t="s">
        <v>83</v>
      </c>
      <c r="AY297" s="125" t="s">
        <v>165</v>
      </c>
      <c r="BK297" s="133">
        <v>0</v>
      </c>
    </row>
    <row r="298" spans="2:65" s="11" customFormat="1" ht="20.85" customHeight="1" x14ac:dyDescent="0.2">
      <c r="B298" s="124"/>
      <c r="D298" s="125" t="s">
        <v>72</v>
      </c>
      <c r="E298" s="134" t="s">
        <v>3336</v>
      </c>
      <c r="F298" s="134" t="s">
        <v>3337</v>
      </c>
      <c r="I298" s="127"/>
      <c r="J298" s="135">
        <f>BK298</f>
        <v>0</v>
      </c>
      <c r="L298" s="124"/>
      <c r="M298" s="129"/>
      <c r="P298" s="130">
        <f>SUM(P299:P300)</f>
        <v>0</v>
      </c>
      <c r="R298" s="130">
        <f>SUM(R299:R300)</f>
        <v>0</v>
      </c>
      <c r="T298" s="131">
        <f>SUM(T299:T300)</f>
        <v>0</v>
      </c>
      <c r="AR298" s="125" t="s">
        <v>81</v>
      </c>
      <c r="AT298" s="132" t="s">
        <v>72</v>
      </c>
      <c r="AU298" s="132" t="s">
        <v>83</v>
      </c>
      <c r="AY298" s="125" t="s">
        <v>165</v>
      </c>
      <c r="BK298" s="133">
        <f>SUM(BK299:BK300)</f>
        <v>0</v>
      </c>
    </row>
    <row r="299" spans="2:65" s="1" customFormat="1" ht="16.5" customHeight="1" x14ac:dyDescent="0.2">
      <c r="B299" s="32"/>
      <c r="C299" s="136" t="s">
        <v>477</v>
      </c>
      <c r="D299" s="136" t="s">
        <v>167</v>
      </c>
      <c r="E299" s="137" t="s">
        <v>3338</v>
      </c>
      <c r="F299" s="138" t="s">
        <v>3339</v>
      </c>
      <c r="G299" s="139" t="s">
        <v>3137</v>
      </c>
      <c r="H299" s="140">
        <v>12</v>
      </c>
      <c r="I299" s="141"/>
      <c r="J299" s="142">
        <f>ROUND(I299*H299,2)</f>
        <v>0</v>
      </c>
      <c r="K299" s="138" t="s">
        <v>1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172</v>
      </c>
      <c r="AT299" s="147" t="s">
        <v>167</v>
      </c>
      <c r="AU299" s="147" t="s">
        <v>183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3340</v>
      </c>
    </row>
    <row r="300" spans="2:65" s="1" customFormat="1" x14ac:dyDescent="0.2">
      <c r="B300" s="32"/>
      <c r="D300" s="149" t="s">
        <v>174</v>
      </c>
      <c r="F300" s="150" t="s">
        <v>3339</v>
      </c>
      <c r="I300" s="151"/>
      <c r="L300" s="32"/>
      <c r="M300" s="152"/>
      <c r="T300" s="56"/>
      <c r="AT300" s="17" t="s">
        <v>174</v>
      </c>
      <c r="AU300" s="17" t="s">
        <v>183</v>
      </c>
    </row>
    <row r="301" spans="2:65" s="11" customFormat="1" ht="20.85" customHeight="1" x14ac:dyDescent="0.2">
      <c r="B301" s="124"/>
      <c r="D301" s="125" t="s">
        <v>72</v>
      </c>
      <c r="E301" s="134" t="s">
        <v>3341</v>
      </c>
      <c r="F301" s="134" t="s">
        <v>3342</v>
      </c>
      <c r="I301" s="127"/>
      <c r="J301" s="135">
        <f>BK301</f>
        <v>0</v>
      </c>
      <c r="L301" s="124"/>
      <c r="M301" s="129"/>
      <c r="P301" s="130">
        <f>SUM(P302:P309)</f>
        <v>0</v>
      </c>
      <c r="R301" s="130">
        <f>SUM(R302:R309)</f>
        <v>0</v>
      </c>
      <c r="T301" s="131">
        <f>SUM(T302:T309)</f>
        <v>0</v>
      </c>
      <c r="AR301" s="125" t="s">
        <v>81</v>
      </c>
      <c r="AT301" s="132" t="s">
        <v>72</v>
      </c>
      <c r="AU301" s="132" t="s">
        <v>83</v>
      </c>
      <c r="AY301" s="125" t="s">
        <v>165</v>
      </c>
      <c r="BK301" s="133">
        <f>SUM(BK302:BK309)</f>
        <v>0</v>
      </c>
    </row>
    <row r="302" spans="2:65" s="1" customFormat="1" ht="21.75" customHeight="1" x14ac:dyDescent="0.2">
      <c r="B302" s="32"/>
      <c r="C302" s="136" t="s">
        <v>484</v>
      </c>
      <c r="D302" s="136" t="s">
        <v>167</v>
      </c>
      <c r="E302" s="137" t="s">
        <v>3343</v>
      </c>
      <c r="F302" s="138" t="s">
        <v>3344</v>
      </c>
      <c r="G302" s="139" t="s">
        <v>3137</v>
      </c>
      <c r="H302" s="140">
        <v>6</v>
      </c>
      <c r="I302" s="141"/>
      <c r="J302" s="142">
        <f>ROUND(I302*H302,2)</f>
        <v>0</v>
      </c>
      <c r="K302" s="138" t="s">
        <v>1</v>
      </c>
      <c r="L302" s="32"/>
      <c r="M302" s="143" t="s">
        <v>1</v>
      </c>
      <c r="N302" s="144" t="s">
        <v>38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172</v>
      </c>
      <c r="AT302" s="147" t="s">
        <v>167</v>
      </c>
      <c r="AU302" s="147" t="s">
        <v>183</v>
      </c>
      <c r="AY302" s="17" t="s">
        <v>165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81</v>
      </c>
      <c r="BK302" s="148">
        <f>ROUND(I302*H302,2)</f>
        <v>0</v>
      </c>
      <c r="BL302" s="17" t="s">
        <v>172</v>
      </c>
      <c r="BM302" s="147" t="s">
        <v>3345</v>
      </c>
    </row>
    <row r="303" spans="2:65" s="1" customFormat="1" x14ac:dyDescent="0.2">
      <c r="B303" s="32"/>
      <c r="D303" s="149" t="s">
        <v>174</v>
      </c>
      <c r="F303" s="150" t="s">
        <v>3344</v>
      </c>
      <c r="I303" s="151"/>
      <c r="L303" s="32"/>
      <c r="M303" s="152"/>
      <c r="T303" s="56"/>
      <c r="AT303" s="17" t="s">
        <v>174</v>
      </c>
      <c r="AU303" s="17" t="s">
        <v>183</v>
      </c>
    </row>
    <row r="304" spans="2:65" s="1" customFormat="1" ht="21.75" customHeight="1" x14ac:dyDescent="0.2">
      <c r="B304" s="32"/>
      <c r="C304" s="136" t="s">
        <v>488</v>
      </c>
      <c r="D304" s="136" t="s">
        <v>167</v>
      </c>
      <c r="E304" s="137" t="s">
        <v>3346</v>
      </c>
      <c r="F304" s="138" t="s">
        <v>3347</v>
      </c>
      <c r="G304" s="139" t="s">
        <v>3137</v>
      </c>
      <c r="H304" s="140">
        <v>4</v>
      </c>
      <c r="I304" s="141"/>
      <c r="J304" s="142">
        <f>ROUND(I304*H304,2)</f>
        <v>0</v>
      </c>
      <c r="K304" s="138" t="s">
        <v>1</v>
      </c>
      <c r="L304" s="32"/>
      <c r="M304" s="143" t="s">
        <v>1</v>
      </c>
      <c r="N304" s="144" t="s">
        <v>38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172</v>
      </c>
      <c r="AT304" s="147" t="s">
        <v>167</v>
      </c>
      <c r="AU304" s="147" t="s">
        <v>183</v>
      </c>
      <c r="AY304" s="17" t="s">
        <v>165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81</v>
      </c>
      <c r="BK304" s="148">
        <f>ROUND(I304*H304,2)</f>
        <v>0</v>
      </c>
      <c r="BL304" s="17" t="s">
        <v>172</v>
      </c>
      <c r="BM304" s="147" t="s">
        <v>3348</v>
      </c>
    </row>
    <row r="305" spans="2:65" s="1" customFormat="1" x14ac:dyDescent="0.2">
      <c r="B305" s="32"/>
      <c r="D305" s="149" t="s">
        <v>174</v>
      </c>
      <c r="F305" s="150" t="s">
        <v>3347</v>
      </c>
      <c r="I305" s="151"/>
      <c r="L305" s="32"/>
      <c r="M305" s="152"/>
      <c r="T305" s="56"/>
      <c r="AT305" s="17" t="s">
        <v>174</v>
      </c>
      <c r="AU305" s="17" t="s">
        <v>183</v>
      </c>
    </row>
    <row r="306" spans="2:65" s="1" customFormat="1" ht="21.75" customHeight="1" x14ac:dyDescent="0.2">
      <c r="B306" s="32"/>
      <c r="C306" s="136" t="s">
        <v>493</v>
      </c>
      <c r="D306" s="136" t="s">
        <v>167</v>
      </c>
      <c r="E306" s="137" t="s">
        <v>3349</v>
      </c>
      <c r="F306" s="138" t="s">
        <v>3350</v>
      </c>
      <c r="G306" s="139" t="s">
        <v>3137</v>
      </c>
      <c r="H306" s="140">
        <v>1</v>
      </c>
      <c r="I306" s="141"/>
      <c r="J306" s="142">
        <f>ROUND(I306*H306,2)</f>
        <v>0</v>
      </c>
      <c r="K306" s="138" t="s">
        <v>1</v>
      </c>
      <c r="L306" s="32"/>
      <c r="M306" s="143" t="s">
        <v>1</v>
      </c>
      <c r="N306" s="144" t="s">
        <v>38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172</v>
      </c>
      <c r="AT306" s="147" t="s">
        <v>167</v>
      </c>
      <c r="AU306" s="147" t="s">
        <v>183</v>
      </c>
      <c r="AY306" s="17" t="s">
        <v>165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81</v>
      </c>
      <c r="BK306" s="148">
        <f>ROUND(I306*H306,2)</f>
        <v>0</v>
      </c>
      <c r="BL306" s="17" t="s">
        <v>172</v>
      </c>
      <c r="BM306" s="147" t="s">
        <v>3351</v>
      </c>
    </row>
    <row r="307" spans="2:65" s="1" customFormat="1" x14ac:dyDescent="0.2">
      <c r="B307" s="32"/>
      <c r="D307" s="149" t="s">
        <v>174</v>
      </c>
      <c r="F307" s="150" t="s">
        <v>3350</v>
      </c>
      <c r="I307" s="151"/>
      <c r="L307" s="32"/>
      <c r="M307" s="152"/>
      <c r="T307" s="56"/>
      <c r="AT307" s="17" t="s">
        <v>174</v>
      </c>
      <c r="AU307" s="17" t="s">
        <v>183</v>
      </c>
    </row>
    <row r="308" spans="2:65" s="1" customFormat="1" ht="16.5" customHeight="1" x14ac:dyDescent="0.2">
      <c r="B308" s="32"/>
      <c r="C308" s="136" t="s">
        <v>499</v>
      </c>
      <c r="D308" s="136" t="s">
        <v>167</v>
      </c>
      <c r="E308" s="137" t="s">
        <v>3352</v>
      </c>
      <c r="F308" s="138" t="s">
        <v>3353</v>
      </c>
      <c r="G308" s="139" t="s">
        <v>3137</v>
      </c>
      <c r="H308" s="140">
        <v>5</v>
      </c>
      <c r="I308" s="141"/>
      <c r="J308" s="142">
        <f>ROUND(I308*H308,2)</f>
        <v>0</v>
      </c>
      <c r="K308" s="138" t="s">
        <v>1</v>
      </c>
      <c r="L308" s="32"/>
      <c r="M308" s="143" t="s">
        <v>1</v>
      </c>
      <c r="N308" s="144" t="s">
        <v>38</v>
      </c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AR308" s="147" t="s">
        <v>172</v>
      </c>
      <c r="AT308" s="147" t="s">
        <v>167</v>
      </c>
      <c r="AU308" s="147" t="s">
        <v>183</v>
      </c>
      <c r="AY308" s="17" t="s">
        <v>165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81</v>
      </c>
      <c r="BK308" s="148">
        <f>ROUND(I308*H308,2)</f>
        <v>0</v>
      </c>
      <c r="BL308" s="17" t="s">
        <v>172</v>
      </c>
      <c r="BM308" s="147" t="s">
        <v>3354</v>
      </c>
    </row>
    <row r="309" spans="2:65" s="1" customFormat="1" x14ac:dyDescent="0.2">
      <c r="B309" s="32"/>
      <c r="D309" s="149" t="s">
        <v>174</v>
      </c>
      <c r="F309" s="150" t="s">
        <v>3353</v>
      </c>
      <c r="I309" s="151"/>
      <c r="L309" s="32"/>
      <c r="M309" s="152"/>
      <c r="T309" s="56"/>
      <c r="AT309" s="17" t="s">
        <v>174</v>
      </c>
      <c r="AU309" s="17" t="s">
        <v>183</v>
      </c>
    </row>
    <row r="310" spans="2:65" s="11" customFormat="1" ht="20.85" customHeight="1" x14ac:dyDescent="0.2">
      <c r="B310" s="124"/>
      <c r="D310" s="125" t="s">
        <v>72</v>
      </c>
      <c r="E310" s="134" t="s">
        <v>3271</v>
      </c>
      <c r="F310" s="134" t="s">
        <v>3272</v>
      </c>
      <c r="I310" s="127"/>
      <c r="J310" s="135">
        <f>BK310</f>
        <v>0</v>
      </c>
      <c r="L310" s="124"/>
      <c r="M310" s="129"/>
      <c r="P310" s="130">
        <f>SUM(P311:P316)</f>
        <v>0</v>
      </c>
      <c r="R310" s="130">
        <f>SUM(R311:R316)</f>
        <v>0</v>
      </c>
      <c r="T310" s="131">
        <f>SUM(T311:T316)</f>
        <v>0</v>
      </c>
      <c r="AR310" s="125" t="s">
        <v>81</v>
      </c>
      <c r="AT310" s="132" t="s">
        <v>72</v>
      </c>
      <c r="AU310" s="132" t="s">
        <v>83</v>
      </c>
      <c r="AY310" s="125" t="s">
        <v>165</v>
      </c>
      <c r="BK310" s="133">
        <f>SUM(BK311:BK316)</f>
        <v>0</v>
      </c>
    </row>
    <row r="311" spans="2:65" s="1" customFormat="1" ht="16.5" customHeight="1" x14ac:dyDescent="0.2">
      <c r="B311" s="32"/>
      <c r="C311" s="136" t="s">
        <v>504</v>
      </c>
      <c r="D311" s="136" t="s">
        <v>167</v>
      </c>
      <c r="E311" s="137" t="s">
        <v>3355</v>
      </c>
      <c r="F311" s="138" t="s">
        <v>3356</v>
      </c>
      <c r="G311" s="139" t="s">
        <v>2106</v>
      </c>
      <c r="H311" s="140">
        <v>4</v>
      </c>
      <c r="I311" s="141"/>
      <c r="J311" s="142">
        <f>ROUND(I311*H311,2)</f>
        <v>0</v>
      </c>
      <c r="K311" s="138" t="s">
        <v>1</v>
      </c>
      <c r="L311" s="32"/>
      <c r="M311" s="143" t="s">
        <v>1</v>
      </c>
      <c r="N311" s="144" t="s">
        <v>38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172</v>
      </c>
      <c r="AT311" s="147" t="s">
        <v>167</v>
      </c>
      <c r="AU311" s="147" t="s">
        <v>183</v>
      </c>
      <c r="AY311" s="17" t="s">
        <v>165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81</v>
      </c>
      <c r="BK311" s="148">
        <f>ROUND(I311*H311,2)</f>
        <v>0</v>
      </c>
      <c r="BL311" s="17" t="s">
        <v>172</v>
      </c>
      <c r="BM311" s="147" t="s">
        <v>3357</v>
      </c>
    </row>
    <row r="312" spans="2:65" s="1" customFormat="1" x14ac:dyDescent="0.2">
      <c r="B312" s="32"/>
      <c r="D312" s="149" t="s">
        <v>174</v>
      </c>
      <c r="F312" s="150" t="s">
        <v>3356</v>
      </c>
      <c r="I312" s="151"/>
      <c r="L312" s="32"/>
      <c r="M312" s="152"/>
      <c r="T312" s="56"/>
      <c r="AT312" s="17" t="s">
        <v>174</v>
      </c>
      <c r="AU312" s="17" t="s">
        <v>183</v>
      </c>
    </row>
    <row r="313" spans="2:65" s="1" customFormat="1" ht="16.5" customHeight="1" x14ac:dyDescent="0.2">
      <c r="B313" s="32"/>
      <c r="C313" s="136" t="s">
        <v>508</v>
      </c>
      <c r="D313" s="136" t="s">
        <v>167</v>
      </c>
      <c r="E313" s="137" t="s">
        <v>3276</v>
      </c>
      <c r="F313" s="138" t="s">
        <v>3277</v>
      </c>
      <c r="G313" s="139" t="s">
        <v>2106</v>
      </c>
      <c r="H313" s="140">
        <v>11</v>
      </c>
      <c r="I313" s="141"/>
      <c r="J313" s="142">
        <f>ROUND(I313*H313,2)</f>
        <v>0</v>
      </c>
      <c r="K313" s="138" t="s">
        <v>1</v>
      </c>
      <c r="L313" s="32"/>
      <c r="M313" s="143" t="s">
        <v>1</v>
      </c>
      <c r="N313" s="144" t="s">
        <v>38</v>
      </c>
      <c r="P313" s="145">
        <f>O313*H313</f>
        <v>0</v>
      </c>
      <c r="Q313" s="145">
        <v>0</v>
      </c>
      <c r="R313" s="145">
        <f>Q313*H313</f>
        <v>0</v>
      </c>
      <c r="S313" s="145">
        <v>0</v>
      </c>
      <c r="T313" s="146">
        <f>S313*H313</f>
        <v>0</v>
      </c>
      <c r="AR313" s="147" t="s">
        <v>172</v>
      </c>
      <c r="AT313" s="147" t="s">
        <v>167</v>
      </c>
      <c r="AU313" s="147" t="s">
        <v>183</v>
      </c>
      <c r="AY313" s="17" t="s">
        <v>165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7" t="s">
        <v>81</v>
      </c>
      <c r="BK313" s="148">
        <f>ROUND(I313*H313,2)</f>
        <v>0</v>
      </c>
      <c r="BL313" s="17" t="s">
        <v>172</v>
      </c>
      <c r="BM313" s="147" t="s">
        <v>3358</v>
      </c>
    </row>
    <row r="314" spans="2:65" s="1" customFormat="1" x14ac:dyDescent="0.2">
      <c r="B314" s="32"/>
      <c r="D314" s="149" t="s">
        <v>174</v>
      </c>
      <c r="F314" s="150" t="s">
        <v>3277</v>
      </c>
      <c r="I314" s="151"/>
      <c r="L314" s="32"/>
      <c r="M314" s="152"/>
      <c r="T314" s="56"/>
      <c r="AT314" s="17" t="s">
        <v>174</v>
      </c>
      <c r="AU314" s="17" t="s">
        <v>183</v>
      </c>
    </row>
    <row r="315" spans="2:65" s="1" customFormat="1" ht="16.5" customHeight="1" x14ac:dyDescent="0.2">
      <c r="B315" s="32"/>
      <c r="C315" s="136" t="s">
        <v>513</v>
      </c>
      <c r="D315" s="136" t="s">
        <v>167</v>
      </c>
      <c r="E315" s="137" t="s">
        <v>3279</v>
      </c>
      <c r="F315" s="138" t="s">
        <v>3280</v>
      </c>
      <c r="G315" s="139" t="s">
        <v>2106</v>
      </c>
      <c r="H315" s="140">
        <v>11</v>
      </c>
      <c r="I315" s="141"/>
      <c r="J315" s="142">
        <f>ROUND(I315*H315,2)</f>
        <v>0</v>
      </c>
      <c r="K315" s="138" t="s">
        <v>1</v>
      </c>
      <c r="L315" s="32"/>
      <c r="M315" s="143" t="s">
        <v>1</v>
      </c>
      <c r="N315" s="144" t="s">
        <v>38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172</v>
      </c>
      <c r="AT315" s="147" t="s">
        <v>167</v>
      </c>
      <c r="AU315" s="147" t="s">
        <v>183</v>
      </c>
      <c r="AY315" s="17" t="s">
        <v>165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7" t="s">
        <v>81</v>
      </c>
      <c r="BK315" s="148">
        <f>ROUND(I315*H315,2)</f>
        <v>0</v>
      </c>
      <c r="BL315" s="17" t="s">
        <v>172</v>
      </c>
      <c r="BM315" s="147" t="s">
        <v>3359</v>
      </c>
    </row>
    <row r="316" spans="2:65" s="1" customFormat="1" x14ac:dyDescent="0.2">
      <c r="B316" s="32"/>
      <c r="D316" s="149" t="s">
        <v>174</v>
      </c>
      <c r="F316" s="150" t="s">
        <v>3280</v>
      </c>
      <c r="I316" s="151"/>
      <c r="L316" s="32"/>
      <c r="M316" s="152"/>
      <c r="T316" s="56"/>
      <c r="AT316" s="17" t="s">
        <v>174</v>
      </c>
      <c r="AU316" s="17" t="s">
        <v>183</v>
      </c>
    </row>
    <row r="317" spans="2:65" s="11" customFormat="1" ht="20.85" customHeight="1" x14ac:dyDescent="0.2">
      <c r="B317" s="124"/>
      <c r="D317" s="125" t="s">
        <v>72</v>
      </c>
      <c r="E317" s="134" t="s">
        <v>3360</v>
      </c>
      <c r="F317" s="134" t="s">
        <v>3361</v>
      </c>
      <c r="I317" s="127"/>
      <c r="J317" s="135">
        <f>BK317</f>
        <v>0</v>
      </c>
      <c r="L317" s="124"/>
      <c r="M317" s="129"/>
      <c r="P317" s="130">
        <f>SUM(P318:P319)</f>
        <v>0</v>
      </c>
      <c r="R317" s="130">
        <f>SUM(R318:R319)</f>
        <v>0</v>
      </c>
      <c r="T317" s="131">
        <f>SUM(T318:T319)</f>
        <v>0</v>
      </c>
      <c r="AR317" s="125" t="s">
        <v>81</v>
      </c>
      <c r="AT317" s="132" t="s">
        <v>72</v>
      </c>
      <c r="AU317" s="132" t="s">
        <v>83</v>
      </c>
      <c r="AY317" s="125" t="s">
        <v>165</v>
      </c>
      <c r="BK317" s="133">
        <f>SUM(BK318:BK319)</f>
        <v>0</v>
      </c>
    </row>
    <row r="318" spans="2:65" s="1" customFormat="1" ht="16.5" customHeight="1" x14ac:dyDescent="0.2">
      <c r="B318" s="32"/>
      <c r="C318" s="136" t="s">
        <v>519</v>
      </c>
      <c r="D318" s="136" t="s">
        <v>167</v>
      </c>
      <c r="E318" s="137" t="s">
        <v>3362</v>
      </c>
      <c r="F318" s="138" t="s">
        <v>3363</v>
      </c>
      <c r="G318" s="139" t="s">
        <v>2106</v>
      </c>
      <c r="H318" s="140">
        <v>6</v>
      </c>
      <c r="I318" s="141"/>
      <c r="J318" s="142">
        <f>ROUND(I318*H318,2)</f>
        <v>0</v>
      </c>
      <c r="K318" s="138" t="s">
        <v>1</v>
      </c>
      <c r="L318" s="32"/>
      <c r="M318" s="143" t="s">
        <v>1</v>
      </c>
      <c r="N318" s="144" t="s">
        <v>38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172</v>
      </c>
      <c r="AT318" s="147" t="s">
        <v>167</v>
      </c>
      <c r="AU318" s="147" t="s">
        <v>183</v>
      </c>
      <c r="AY318" s="17" t="s">
        <v>165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7" t="s">
        <v>81</v>
      </c>
      <c r="BK318" s="148">
        <f>ROUND(I318*H318,2)</f>
        <v>0</v>
      </c>
      <c r="BL318" s="17" t="s">
        <v>172</v>
      </c>
      <c r="BM318" s="147" t="s">
        <v>3364</v>
      </c>
    </row>
    <row r="319" spans="2:65" s="1" customFormat="1" x14ac:dyDescent="0.2">
      <c r="B319" s="32"/>
      <c r="D319" s="149" t="s">
        <v>174</v>
      </c>
      <c r="F319" s="150" t="s">
        <v>3363</v>
      </c>
      <c r="I319" s="151"/>
      <c r="L319" s="32"/>
      <c r="M319" s="152"/>
      <c r="T319" s="56"/>
      <c r="AT319" s="17" t="s">
        <v>174</v>
      </c>
      <c r="AU319" s="17" t="s">
        <v>183</v>
      </c>
    </row>
    <row r="320" spans="2:65" s="11" customFormat="1" ht="20.85" customHeight="1" x14ac:dyDescent="0.2">
      <c r="B320" s="124"/>
      <c r="D320" s="125" t="s">
        <v>72</v>
      </c>
      <c r="E320" s="134" t="s">
        <v>3365</v>
      </c>
      <c r="F320" s="134" t="s">
        <v>3366</v>
      </c>
      <c r="I320" s="127"/>
      <c r="J320" s="135">
        <f>BK320</f>
        <v>0</v>
      </c>
      <c r="L320" s="124"/>
      <c r="M320" s="129"/>
      <c r="P320" s="130">
        <f>SUM(P321:P322)</f>
        <v>0</v>
      </c>
      <c r="R320" s="130">
        <f>SUM(R321:R322)</f>
        <v>0</v>
      </c>
      <c r="T320" s="131">
        <f>SUM(T321:T322)</f>
        <v>0</v>
      </c>
      <c r="AR320" s="125" t="s">
        <v>81</v>
      </c>
      <c r="AT320" s="132" t="s">
        <v>72</v>
      </c>
      <c r="AU320" s="132" t="s">
        <v>83</v>
      </c>
      <c r="AY320" s="125" t="s">
        <v>165</v>
      </c>
      <c r="BK320" s="133">
        <f>SUM(BK321:BK322)</f>
        <v>0</v>
      </c>
    </row>
    <row r="321" spans="2:65" s="1" customFormat="1" ht="16.5" customHeight="1" x14ac:dyDescent="0.2">
      <c r="B321" s="32"/>
      <c r="C321" s="136" t="s">
        <v>524</v>
      </c>
      <c r="D321" s="136" t="s">
        <v>167</v>
      </c>
      <c r="E321" s="137" t="s">
        <v>3367</v>
      </c>
      <c r="F321" s="138" t="s">
        <v>3368</v>
      </c>
      <c r="G321" s="139" t="s">
        <v>2106</v>
      </c>
      <c r="H321" s="140">
        <v>6</v>
      </c>
      <c r="I321" s="141"/>
      <c r="J321" s="142">
        <f>ROUND(I321*H321,2)</f>
        <v>0</v>
      </c>
      <c r="K321" s="138" t="s">
        <v>1</v>
      </c>
      <c r="L321" s="32"/>
      <c r="M321" s="143" t="s">
        <v>1</v>
      </c>
      <c r="N321" s="144" t="s">
        <v>38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172</v>
      </c>
      <c r="AT321" s="147" t="s">
        <v>167</v>
      </c>
      <c r="AU321" s="147" t="s">
        <v>183</v>
      </c>
      <c r="AY321" s="17" t="s">
        <v>165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81</v>
      </c>
      <c r="BK321" s="148">
        <f>ROUND(I321*H321,2)</f>
        <v>0</v>
      </c>
      <c r="BL321" s="17" t="s">
        <v>172</v>
      </c>
      <c r="BM321" s="147" t="s">
        <v>3369</v>
      </c>
    </row>
    <row r="322" spans="2:65" s="1" customFormat="1" x14ac:dyDescent="0.2">
      <c r="B322" s="32"/>
      <c r="D322" s="149" t="s">
        <v>174</v>
      </c>
      <c r="F322" s="150" t="s">
        <v>3368</v>
      </c>
      <c r="I322" s="151"/>
      <c r="L322" s="32"/>
      <c r="M322" s="152"/>
      <c r="T322" s="56"/>
      <c r="AT322" s="17" t="s">
        <v>174</v>
      </c>
      <c r="AU322" s="17" t="s">
        <v>183</v>
      </c>
    </row>
    <row r="323" spans="2:65" s="11" customFormat="1" ht="20.85" customHeight="1" x14ac:dyDescent="0.2">
      <c r="B323" s="124"/>
      <c r="D323" s="125" t="s">
        <v>72</v>
      </c>
      <c r="E323" s="134" t="s">
        <v>3370</v>
      </c>
      <c r="F323" s="134" t="s">
        <v>3371</v>
      </c>
      <c r="I323" s="127"/>
      <c r="J323" s="135">
        <f>BK323</f>
        <v>0</v>
      </c>
      <c r="L323" s="124"/>
      <c r="M323" s="129"/>
      <c r="P323" s="130">
        <f>SUM(P324:P327)</f>
        <v>0</v>
      </c>
      <c r="R323" s="130">
        <f>SUM(R324:R327)</f>
        <v>0</v>
      </c>
      <c r="T323" s="131">
        <f>SUM(T324:T327)</f>
        <v>0</v>
      </c>
      <c r="AR323" s="125" t="s">
        <v>81</v>
      </c>
      <c r="AT323" s="132" t="s">
        <v>72</v>
      </c>
      <c r="AU323" s="132" t="s">
        <v>83</v>
      </c>
      <c r="AY323" s="125" t="s">
        <v>165</v>
      </c>
      <c r="BK323" s="133">
        <f>SUM(BK324:BK327)</f>
        <v>0</v>
      </c>
    </row>
    <row r="324" spans="2:65" s="1" customFormat="1" ht="16.5" customHeight="1" x14ac:dyDescent="0.2">
      <c r="B324" s="32"/>
      <c r="C324" s="136" t="s">
        <v>529</v>
      </c>
      <c r="D324" s="136" t="s">
        <v>167</v>
      </c>
      <c r="E324" s="137" t="s">
        <v>3372</v>
      </c>
      <c r="F324" s="138" t="s">
        <v>3373</v>
      </c>
      <c r="G324" s="139" t="s">
        <v>2106</v>
      </c>
      <c r="H324" s="140">
        <v>8</v>
      </c>
      <c r="I324" s="141"/>
      <c r="J324" s="142">
        <f>ROUND(I324*H324,2)</f>
        <v>0</v>
      </c>
      <c r="K324" s="138" t="s">
        <v>1</v>
      </c>
      <c r="L324" s="32"/>
      <c r="M324" s="143" t="s">
        <v>1</v>
      </c>
      <c r="N324" s="144" t="s">
        <v>38</v>
      </c>
      <c r="P324" s="145">
        <f>O324*H324</f>
        <v>0</v>
      </c>
      <c r="Q324" s="145">
        <v>0</v>
      </c>
      <c r="R324" s="145">
        <f>Q324*H324</f>
        <v>0</v>
      </c>
      <c r="S324" s="145">
        <v>0</v>
      </c>
      <c r="T324" s="146">
        <f>S324*H324</f>
        <v>0</v>
      </c>
      <c r="AR324" s="147" t="s">
        <v>172</v>
      </c>
      <c r="AT324" s="147" t="s">
        <v>167</v>
      </c>
      <c r="AU324" s="147" t="s">
        <v>183</v>
      </c>
      <c r="AY324" s="17" t="s">
        <v>165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7" t="s">
        <v>81</v>
      </c>
      <c r="BK324" s="148">
        <f>ROUND(I324*H324,2)</f>
        <v>0</v>
      </c>
      <c r="BL324" s="17" t="s">
        <v>172</v>
      </c>
      <c r="BM324" s="147" t="s">
        <v>3374</v>
      </c>
    </row>
    <row r="325" spans="2:65" s="1" customFormat="1" x14ac:dyDescent="0.2">
      <c r="B325" s="32"/>
      <c r="D325" s="149" t="s">
        <v>174</v>
      </c>
      <c r="F325" s="150" t="s">
        <v>3373</v>
      </c>
      <c r="I325" s="151"/>
      <c r="L325" s="32"/>
      <c r="M325" s="152"/>
      <c r="T325" s="56"/>
      <c r="AT325" s="17" t="s">
        <v>174</v>
      </c>
      <c r="AU325" s="17" t="s">
        <v>183</v>
      </c>
    </row>
    <row r="326" spans="2:65" s="1" customFormat="1" ht="16.5" customHeight="1" x14ac:dyDescent="0.2">
      <c r="B326" s="32"/>
      <c r="C326" s="136" t="s">
        <v>539</v>
      </c>
      <c r="D326" s="136" t="s">
        <v>167</v>
      </c>
      <c r="E326" s="137" t="s">
        <v>3375</v>
      </c>
      <c r="F326" s="138" t="s">
        <v>3376</v>
      </c>
      <c r="G326" s="139" t="s">
        <v>2106</v>
      </c>
      <c r="H326" s="140">
        <v>4</v>
      </c>
      <c r="I326" s="141"/>
      <c r="J326" s="142">
        <f>ROUND(I326*H326,2)</f>
        <v>0</v>
      </c>
      <c r="K326" s="138" t="s">
        <v>1</v>
      </c>
      <c r="L326" s="32"/>
      <c r="M326" s="143" t="s">
        <v>1</v>
      </c>
      <c r="N326" s="144" t="s">
        <v>38</v>
      </c>
      <c r="P326" s="145">
        <f>O326*H326</f>
        <v>0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172</v>
      </c>
      <c r="AT326" s="147" t="s">
        <v>167</v>
      </c>
      <c r="AU326" s="147" t="s">
        <v>183</v>
      </c>
      <c r="AY326" s="17" t="s">
        <v>165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81</v>
      </c>
      <c r="BK326" s="148">
        <f>ROUND(I326*H326,2)</f>
        <v>0</v>
      </c>
      <c r="BL326" s="17" t="s">
        <v>172</v>
      </c>
      <c r="BM326" s="147" t="s">
        <v>3377</v>
      </c>
    </row>
    <row r="327" spans="2:65" s="1" customFormat="1" x14ac:dyDescent="0.2">
      <c r="B327" s="32"/>
      <c r="D327" s="149" t="s">
        <v>174</v>
      </c>
      <c r="F327" s="150" t="s">
        <v>3376</v>
      </c>
      <c r="I327" s="151"/>
      <c r="L327" s="32"/>
      <c r="M327" s="152"/>
      <c r="T327" s="56"/>
      <c r="AT327" s="17" t="s">
        <v>174</v>
      </c>
      <c r="AU327" s="17" t="s">
        <v>183</v>
      </c>
    </row>
    <row r="328" spans="2:65" s="11" customFormat="1" ht="20.85" customHeight="1" x14ac:dyDescent="0.2">
      <c r="B328" s="124"/>
      <c r="D328" s="125" t="s">
        <v>72</v>
      </c>
      <c r="E328" s="134" t="s">
        <v>3378</v>
      </c>
      <c r="F328" s="134" t="s">
        <v>3379</v>
      </c>
      <c r="I328" s="127"/>
      <c r="J328" s="135">
        <f>BK328</f>
        <v>0</v>
      </c>
      <c r="L328" s="124"/>
      <c r="M328" s="129"/>
      <c r="P328" s="130">
        <f>SUM(P329:P330)</f>
        <v>0</v>
      </c>
      <c r="R328" s="130">
        <f>SUM(R329:R330)</f>
        <v>0</v>
      </c>
      <c r="T328" s="131">
        <f>SUM(T329:T330)</f>
        <v>0</v>
      </c>
      <c r="AR328" s="125" t="s">
        <v>81</v>
      </c>
      <c r="AT328" s="132" t="s">
        <v>72</v>
      </c>
      <c r="AU328" s="132" t="s">
        <v>83</v>
      </c>
      <c r="AY328" s="125" t="s">
        <v>165</v>
      </c>
      <c r="BK328" s="133">
        <f>SUM(BK329:BK330)</f>
        <v>0</v>
      </c>
    </row>
    <row r="329" spans="2:65" s="1" customFormat="1" ht="16.5" customHeight="1" x14ac:dyDescent="0.2">
      <c r="B329" s="32"/>
      <c r="C329" s="136" t="s">
        <v>546</v>
      </c>
      <c r="D329" s="136" t="s">
        <v>167</v>
      </c>
      <c r="E329" s="137" t="s">
        <v>3380</v>
      </c>
      <c r="F329" s="138" t="s">
        <v>3381</v>
      </c>
      <c r="G329" s="139" t="s">
        <v>3233</v>
      </c>
      <c r="H329" s="140">
        <v>1</v>
      </c>
      <c r="I329" s="141"/>
      <c r="J329" s="142">
        <f>ROUND(I329*H329,2)</f>
        <v>0</v>
      </c>
      <c r="K329" s="138" t="s">
        <v>1</v>
      </c>
      <c r="L329" s="32"/>
      <c r="M329" s="143" t="s">
        <v>1</v>
      </c>
      <c r="N329" s="144" t="s">
        <v>38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172</v>
      </c>
      <c r="AT329" s="147" t="s">
        <v>167</v>
      </c>
      <c r="AU329" s="147" t="s">
        <v>183</v>
      </c>
      <c r="AY329" s="17" t="s">
        <v>165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81</v>
      </c>
      <c r="BK329" s="148">
        <f>ROUND(I329*H329,2)</f>
        <v>0</v>
      </c>
      <c r="BL329" s="17" t="s">
        <v>172</v>
      </c>
      <c r="BM329" s="147" t="s">
        <v>3382</v>
      </c>
    </row>
    <row r="330" spans="2:65" s="1" customFormat="1" x14ac:dyDescent="0.2">
      <c r="B330" s="32"/>
      <c r="D330" s="149" t="s">
        <v>174</v>
      </c>
      <c r="F330" s="150" t="s">
        <v>3381</v>
      </c>
      <c r="I330" s="151"/>
      <c r="L330" s="32"/>
      <c r="M330" s="152"/>
      <c r="T330" s="56"/>
      <c r="AT330" s="17" t="s">
        <v>174</v>
      </c>
      <c r="AU330" s="17" t="s">
        <v>183</v>
      </c>
    </row>
    <row r="331" spans="2:65" s="11" customFormat="1" ht="20.85" customHeight="1" x14ac:dyDescent="0.2">
      <c r="B331" s="124"/>
      <c r="D331" s="125" t="s">
        <v>72</v>
      </c>
      <c r="E331" s="134" t="s">
        <v>3383</v>
      </c>
      <c r="F331" s="134" t="s">
        <v>3384</v>
      </c>
      <c r="I331" s="127"/>
      <c r="J331" s="135">
        <f>BK331</f>
        <v>0</v>
      </c>
      <c r="L331" s="124"/>
      <c r="M331" s="129"/>
      <c r="P331" s="130">
        <f>SUM(P332:P333)</f>
        <v>0</v>
      </c>
      <c r="R331" s="130">
        <f>SUM(R332:R333)</f>
        <v>0</v>
      </c>
      <c r="T331" s="131">
        <f>SUM(T332:T333)</f>
        <v>0</v>
      </c>
      <c r="AR331" s="125" t="s">
        <v>81</v>
      </c>
      <c r="AT331" s="132" t="s">
        <v>72</v>
      </c>
      <c r="AU331" s="132" t="s">
        <v>83</v>
      </c>
      <c r="AY331" s="125" t="s">
        <v>165</v>
      </c>
      <c r="BK331" s="133">
        <f>SUM(BK332:BK333)</f>
        <v>0</v>
      </c>
    </row>
    <row r="332" spans="2:65" s="1" customFormat="1" ht="16.5" customHeight="1" x14ac:dyDescent="0.2">
      <c r="B332" s="32"/>
      <c r="C332" s="136" t="s">
        <v>551</v>
      </c>
      <c r="D332" s="136" t="s">
        <v>167</v>
      </c>
      <c r="E332" s="137" t="s">
        <v>3385</v>
      </c>
      <c r="F332" s="138" t="s">
        <v>3386</v>
      </c>
      <c r="G332" s="139" t="s">
        <v>928</v>
      </c>
      <c r="H332" s="140">
        <v>1</v>
      </c>
      <c r="I332" s="141"/>
      <c r="J332" s="142">
        <f>ROUND(I332*H332,2)</f>
        <v>0</v>
      </c>
      <c r="K332" s="138" t="s">
        <v>1</v>
      </c>
      <c r="L332" s="32"/>
      <c r="M332" s="143" t="s">
        <v>1</v>
      </c>
      <c r="N332" s="144" t="s">
        <v>38</v>
      </c>
      <c r="P332" s="145">
        <f>O332*H332</f>
        <v>0</v>
      </c>
      <c r="Q332" s="145">
        <v>0</v>
      </c>
      <c r="R332" s="145">
        <f>Q332*H332</f>
        <v>0</v>
      </c>
      <c r="S332" s="145">
        <v>0</v>
      </c>
      <c r="T332" s="146">
        <f>S332*H332</f>
        <v>0</v>
      </c>
      <c r="AR332" s="147" t="s">
        <v>172</v>
      </c>
      <c r="AT332" s="147" t="s">
        <v>167</v>
      </c>
      <c r="AU332" s="147" t="s">
        <v>183</v>
      </c>
      <c r="AY332" s="17" t="s">
        <v>165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81</v>
      </c>
      <c r="BK332" s="148">
        <f>ROUND(I332*H332,2)</f>
        <v>0</v>
      </c>
      <c r="BL332" s="17" t="s">
        <v>172</v>
      </c>
      <c r="BM332" s="147" t="s">
        <v>3387</v>
      </c>
    </row>
    <row r="333" spans="2:65" s="1" customFormat="1" x14ac:dyDescent="0.2">
      <c r="B333" s="32"/>
      <c r="D333" s="149" t="s">
        <v>174</v>
      </c>
      <c r="F333" s="150" t="s">
        <v>3386</v>
      </c>
      <c r="I333" s="151"/>
      <c r="L333" s="32"/>
      <c r="M333" s="152"/>
      <c r="T333" s="56"/>
      <c r="AT333" s="17" t="s">
        <v>174</v>
      </c>
      <c r="AU333" s="17" t="s">
        <v>183</v>
      </c>
    </row>
    <row r="334" spans="2:65" s="11" customFormat="1" ht="25.9" customHeight="1" x14ac:dyDescent="0.2">
      <c r="B334" s="124"/>
      <c r="D334" s="125" t="s">
        <v>72</v>
      </c>
      <c r="E334" s="126" t="s">
        <v>3388</v>
      </c>
      <c r="F334" s="126" t="s">
        <v>166</v>
      </c>
      <c r="I334" s="127"/>
      <c r="J334" s="128">
        <f>BK334</f>
        <v>0</v>
      </c>
      <c r="L334" s="124"/>
      <c r="M334" s="129"/>
      <c r="P334" s="130">
        <f>P335</f>
        <v>0</v>
      </c>
      <c r="R334" s="130">
        <f>R335</f>
        <v>0</v>
      </c>
      <c r="T334" s="131">
        <f>T335</f>
        <v>0</v>
      </c>
      <c r="AR334" s="125" t="s">
        <v>81</v>
      </c>
      <c r="AT334" s="132" t="s">
        <v>72</v>
      </c>
      <c r="AU334" s="132" t="s">
        <v>73</v>
      </c>
      <c r="AY334" s="125" t="s">
        <v>165</v>
      </c>
      <c r="BK334" s="133">
        <f>BK335</f>
        <v>0</v>
      </c>
    </row>
    <row r="335" spans="2:65" s="11" customFormat="1" ht="22.9" customHeight="1" x14ac:dyDescent="0.2">
      <c r="B335" s="124"/>
      <c r="D335" s="125" t="s">
        <v>72</v>
      </c>
      <c r="E335" s="134" t="s">
        <v>3389</v>
      </c>
      <c r="F335" s="134" t="s">
        <v>3390</v>
      </c>
      <c r="I335" s="127"/>
      <c r="J335" s="135">
        <f>BK335</f>
        <v>0</v>
      </c>
      <c r="L335" s="124"/>
      <c r="M335" s="129"/>
      <c r="P335" s="130">
        <f>P336+P337+P338+P341+P344+P347+P350+P353+P356+P359+P362+P365+P368</f>
        <v>0</v>
      </c>
      <c r="R335" s="130">
        <f>R336+R337+R338+R341+R344+R347+R350+R353+R356+R359+R362+R365+R368</f>
        <v>0</v>
      </c>
      <c r="T335" s="131">
        <f>T336+T337+T338+T341+T344+T347+T350+T353+T356+T359+T362+T365+T368</f>
        <v>0</v>
      </c>
      <c r="AR335" s="125" t="s">
        <v>81</v>
      </c>
      <c r="AT335" s="132" t="s">
        <v>72</v>
      </c>
      <c r="AU335" s="132" t="s">
        <v>81</v>
      </c>
      <c r="AY335" s="125" t="s">
        <v>165</v>
      </c>
      <c r="BK335" s="133">
        <f>BK336+BK337+BK338+BK341+BK344+BK347+BK350+BK353+BK356+BK359+BK362+BK365+BK368</f>
        <v>0</v>
      </c>
    </row>
    <row r="336" spans="2:65" s="1" customFormat="1" ht="16.5" customHeight="1" x14ac:dyDescent="0.2">
      <c r="B336" s="32"/>
      <c r="C336" s="136" t="s">
        <v>556</v>
      </c>
      <c r="D336" s="136" t="s">
        <v>167</v>
      </c>
      <c r="E336" s="137" t="s">
        <v>3391</v>
      </c>
      <c r="F336" s="138" t="s">
        <v>3392</v>
      </c>
      <c r="G336" s="139" t="s">
        <v>246</v>
      </c>
      <c r="H336" s="140">
        <v>0.3</v>
      </c>
      <c r="I336" s="141"/>
      <c r="J336" s="142">
        <f>ROUND(I336*H336,2)</f>
        <v>0</v>
      </c>
      <c r="K336" s="138" t="s">
        <v>1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172</v>
      </c>
      <c r="AT336" s="147" t="s">
        <v>167</v>
      </c>
      <c r="AU336" s="147" t="s">
        <v>83</v>
      </c>
      <c r="AY336" s="17" t="s">
        <v>165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172</v>
      </c>
      <c r="BM336" s="147" t="s">
        <v>3393</v>
      </c>
    </row>
    <row r="337" spans="2:65" s="1" customFormat="1" x14ac:dyDescent="0.2">
      <c r="B337" s="32"/>
      <c r="D337" s="149" t="s">
        <v>174</v>
      </c>
      <c r="F337" s="150" t="s">
        <v>3392</v>
      </c>
      <c r="I337" s="151"/>
      <c r="L337" s="32"/>
      <c r="M337" s="152"/>
      <c r="T337" s="56"/>
      <c r="AT337" s="17" t="s">
        <v>174</v>
      </c>
      <c r="AU337" s="17" t="s">
        <v>83</v>
      </c>
    </row>
    <row r="338" spans="2:65" s="11" customFormat="1" ht="20.85" customHeight="1" x14ac:dyDescent="0.2">
      <c r="B338" s="124"/>
      <c r="D338" s="125" t="s">
        <v>72</v>
      </c>
      <c r="E338" s="134" t="s">
        <v>3394</v>
      </c>
      <c r="F338" s="134" t="s">
        <v>3395</v>
      </c>
      <c r="I338" s="127"/>
      <c r="J338" s="135">
        <f>BK338</f>
        <v>0</v>
      </c>
      <c r="L338" s="124"/>
      <c r="M338" s="129"/>
      <c r="P338" s="130">
        <f>SUM(P339:P340)</f>
        <v>0</v>
      </c>
      <c r="R338" s="130">
        <f>SUM(R339:R340)</f>
        <v>0</v>
      </c>
      <c r="T338" s="131">
        <f>SUM(T339:T340)</f>
        <v>0</v>
      </c>
      <c r="AR338" s="125" t="s">
        <v>81</v>
      </c>
      <c r="AT338" s="132" t="s">
        <v>72</v>
      </c>
      <c r="AU338" s="132" t="s">
        <v>83</v>
      </c>
      <c r="AY338" s="125" t="s">
        <v>165</v>
      </c>
      <c r="BK338" s="133">
        <f>SUM(BK339:BK340)</f>
        <v>0</v>
      </c>
    </row>
    <row r="339" spans="2:65" s="1" customFormat="1" ht="16.5" customHeight="1" x14ac:dyDescent="0.2">
      <c r="B339" s="32"/>
      <c r="C339" s="136" t="s">
        <v>560</v>
      </c>
      <c r="D339" s="136" t="s">
        <v>167</v>
      </c>
      <c r="E339" s="137" t="s">
        <v>3396</v>
      </c>
      <c r="F339" s="138" t="s">
        <v>3397</v>
      </c>
      <c r="G339" s="139" t="s">
        <v>170</v>
      </c>
      <c r="H339" s="140">
        <v>0.5</v>
      </c>
      <c r="I339" s="141"/>
      <c r="J339" s="142">
        <f>ROUND(I339*H339,2)</f>
        <v>0</v>
      </c>
      <c r="K339" s="138" t="s">
        <v>1</v>
      </c>
      <c r="L339" s="32"/>
      <c r="M339" s="143" t="s">
        <v>1</v>
      </c>
      <c r="N339" s="144" t="s">
        <v>38</v>
      </c>
      <c r="P339" s="145">
        <f>O339*H339</f>
        <v>0</v>
      </c>
      <c r="Q339" s="145">
        <v>0</v>
      </c>
      <c r="R339" s="145">
        <f>Q339*H339</f>
        <v>0</v>
      </c>
      <c r="S339" s="145">
        <v>0</v>
      </c>
      <c r="T339" s="146">
        <f>S339*H339</f>
        <v>0</v>
      </c>
      <c r="AR339" s="147" t="s">
        <v>172</v>
      </c>
      <c r="AT339" s="147" t="s">
        <v>167</v>
      </c>
      <c r="AU339" s="147" t="s">
        <v>183</v>
      </c>
      <c r="AY339" s="17" t="s">
        <v>165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81</v>
      </c>
      <c r="BK339" s="148">
        <f>ROUND(I339*H339,2)</f>
        <v>0</v>
      </c>
      <c r="BL339" s="17" t="s">
        <v>172</v>
      </c>
      <c r="BM339" s="147" t="s">
        <v>3398</v>
      </c>
    </row>
    <row r="340" spans="2:65" s="1" customFormat="1" x14ac:dyDescent="0.2">
      <c r="B340" s="32"/>
      <c r="D340" s="149" t="s">
        <v>174</v>
      </c>
      <c r="F340" s="150" t="s">
        <v>3397</v>
      </c>
      <c r="I340" s="151"/>
      <c r="L340" s="32"/>
      <c r="M340" s="152"/>
      <c r="T340" s="56"/>
      <c r="AT340" s="17" t="s">
        <v>174</v>
      </c>
      <c r="AU340" s="17" t="s">
        <v>183</v>
      </c>
    </row>
    <row r="341" spans="2:65" s="11" customFormat="1" ht="20.85" customHeight="1" x14ac:dyDescent="0.2">
      <c r="B341" s="124"/>
      <c r="D341" s="125" t="s">
        <v>72</v>
      </c>
      <c r="E341" s="134" t="s">
        <v>3399</v>
      </c>
      <c r="F341" s="134" t="s">
        <v>3400</v>
      </c>
      <c r="I341" s="127"/>
      <c r="J341" s="135">
        <f>BK341</f>
        <v>0</v>
      </c>
      <c r="L341" s="124"/>
      <c r="M341" s="129"/>
      <c r="P341" s="130">
        <f>SUM(P342:P343)</f>
        <v>0</v>
      </c>
      <c r="R341" s="130">
        <f>SUM(R342:R343)</f>
        <v>0</v>
      </c>
      <c r="T341" s="131">
        <f>SUM(T342:T343)</f>
        <v>0</v>
      </c>
      <c r="AR341" s="125" t="s">
        <v>81</v>
      </c>
      <c r="AT341" s="132" t="s">
        <v>72</v>
      </c>
      <c r="AU341" s="132" t="s">
        <v>83</v>
      </c>
      <c r="AY341" s="125" t="s">
        <v>165</v>
      </c>
      <c r="BK341" s="133">
        <f>SUM(BK342:BK343)</f>
        <v>0</v>
      </c>
    </row>
    <row r="342" spans="2:65" s="1" customFormat="1" ht="16.5" customHeight="1" x14ac:dyDescent="0.2">
      <c r="B342" s="32"/>
      <c r="C342" s="136" t="s">
        <v>564</v>
      </c>
      <c r="D342" s="136" t="s">
        <v>167</v>
      </c>
      <c r="E342" s="137" t="s">
        <v>3396</v>
      </c>
      <c r="F342" s="138" t="s">
        <v>3397</v>
      </c>
      <c r="G342" s="139" t="s">
        <v>170</v>
      </c>
      <c r="H342" s="140">
        <v>11</v>
      </c>
      <c r="I342" s="141"/>
      <c r="J342" s="142">
        <f>ROUND(I342*H342,2)</f>
        <v>0</v>
      </c>
      <c r="K342" s="138" t="s">
        <v>1</v>
      </c>
      <c r="L342" s="32"/>
      <c r="M342" s="143" t="s">
        <v>1</v>
      </c>
      <c r="N342" s="144" t="s">
        <v>38</v>
      </c>
      <c r="P342" s="145">
        <f>O342*H342</f>
        <v>0</v>
      </c>
      <c r="Q342" s="145">
        <v>0</v>
      </c>
      <c r="R342" s="145">
        <f>Q342*H342</f>
        <v>0</v>
      </c>
      <c r="S342" s="145">
        <v>0</v>
      </c>
      <c r="T342" s="146">
        <f>S342*H342</f>
        <v>0</v>
      </c>
      <c r="AR342" s="147" t="s">
        <v>172</v>
      </c>
      <c r="AT342" s="147" t="s">
        <v>167</v>
      </c>
      <c r="AU342" s="147" t="s">
        <v>183</v>
      </c>
      <c r="AY342" s="17" t="s">
        <v>165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81</v>
      </c>
      <c r="BK342" s="148">
        <f>ROUND(I342*H342,2)</f>
        <v>0</v>
      </c>
      <c r="BL342" s="17" t="s">
        <v>172</v>
      </c>
      <c r="BM342" s="147" t="s">
        <v>3401</v>
      </c>
    </row>
    <row r="343" spans="2:65" s="1" customFormat="1" x14ac:dyDescent="0.2">
      <c r="B343" s="32"/>
      <c r="D343" s="149" t="s">
        <v>174</v>
      </c>
      <c r="F343" s="150" t="s">
        <v>3397</v>
      </c>
      <c r="I343" s="151"/>
      <c r="L343" s="32"/>
      <c r="M343" s="152"/>
      <c r="T343" s="56"/>
      <c r="AT343" s="17" t="s">
        <v>174</v>
      </c>
      <c r="AU343" s="17" t="s">
        <v>183</v>
      </c>
    </row>
    <row r="344" spans="2:65" s="11" customFormat="1" ht="20.85" customHeight="1" x14ac:dyDescent="0.2">
      <c r="B344" s="124"/>
      <c r="D344" s="125" t="s">
        <v>72</v>
      </c>
      <c r="E344" s="134" t="s">
        <v>3402</v>
      </c>
      <c r="F344" s="134" t="s">
        <v>3403</v>
      </c>
      <c r="I344" s="127"/>
      <c r="J344" s="135">
        <f>BK344</f>
        <v>0</v>
      </c>
      <c r="L344" s="124"/>
      <c r="M344" s="129"/>
      <c r="P344" s="130">
        <f>SUM(P345:P346)</f>
        <v>0</v>
      </c>
      <c r="R344" s="130">
        <f>SUM(R345:R346)</f>
        <v>0</v>
      </c>
      <c r="T344" s="131">
        <f>SUM(T345:T346)</f>
        <v>0</v>
      </c>
      <c r="AR344" s="125" t="s">
        <v>81</v>
      </c>
      <c r="AT344" s="132" t="s">
        <v>72</v>
      </c>
      <c r="AU344" s="132" t="s">
        <v>83</v>
      </c>
      <c r="AY344" s="125" t="s">
        <v>165</v>
      </c>
      <c r="BK344" s="133">
        <f>SUM(BK345:BK346)</f>
        <v>0</v>
      </c>
    </row>
    <row r="345" spans="2:65" s="1" customFormat="1" ht="16.5" customHeight="1" x14ac:dyDescent="0.2">
      <c r="B345" s="32"/>
      <c r="C345" s="136" t="s">
        <v>570</v>
      </c>
      <c r="D345" s="136" t="s">
        <v>167</v>
      </c>
      <c r="E345" s="137" t="s">
        <v>3404</v>
      </c>
      <c r="F345" s="138" t="s">
        <v>3405</v>
      </c>
      <c r="G345" s="139" t="s">
        <v>170</v>
      </c>
      <c r="H345" s="140">
        <v>3.25</v>
      </c>
      <c r="I345" s="141"/>
      <c r="J345" s="142">
        <f>ROUND(I345*H345,2)</f>
        <v>0</v>
      </c>
      <c r="K345" s="138" t="s">
        <v>1</v>
      </c>
      <c r="L345" s="32"/>
      <c r="M345" s="143" t="s">
        <v>1</v>
      </c>
      <c r="N345" s="144" t="s">
        <v>38</v>
      </c>
      <c r="P345" s="145">
        <f>O345*H345</f>
        <v>0</v>
      </c>
      <c r="Q345" s="145">
        <v>0</v>
      </c>
      <c r="R345" s="145">
        <f>Q345*H345</f>
        <v>0</v>
      </c>
      <c r="S345" s="145">
        <v>0</v>
      </c>
      <c r="T345" s="146">
        <f>S345*H345</f>
        <v>0</v>
      </c>
      <c r="AR345" s="147" t="s">
        <v>172</v>
      </c>
      <c r="AT345" s="147" t="s">
        <v>167</v>
      </c>
      <c r="AU345" s="147" t="s">
        <v>183</v>
      </c>
      <c r="AY345" s="17" t="s">
        <v>165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7" t="s">
        <v>81</v>
      </c>
      <c r="BK345" s="148">
        <f>ROUND(I345*H345,2)</f>
        <v>0</v>
      </c>
      <c r="BL345" s="17" t="s">
        <v>172</v>
      </c>
      <c r="BM345" s="147" t="s">
        <v>3406</v>
      </c>
    </row>
    <row r="346" spans="2:65" s="1" customFormat="1" x14ac:dyDescent="0.2">
      <c r="B346" s="32"/>
      <c r="D346" s="149" t="s">
        <v>174</v>
      </c>
      <c r="F346" s="150" t="s">
        <v>3405</v>
      </c>
      <c r="I346" s="151"/>
      <c r="L346" s="32"/>
      <c r="M346" s="152"/>
      <c r="T346" s="56"/>
      <c r="AT346" s="17" t="s">
        <v>174</v>
      </c>
      <c r="AU346" s="17" t="s">
        <v>183</v>
      </c>
    </row>
    <row r="347" spans="2:65" s="11" customFormat="1" ht="20.85" customHeight="1" x14ac:dyDescent="0.2">
      <c r="B347" s="124"/>
      <c r="D347" s="125" t="s">
        <v>72</v>
      </c>
      <c r="E347" s="134" t="s">
        <v>3407</v>
      </c>
      <c r="F347" s="134" t="s">
        <v>3408</v>
      </c>
      <c r="I347" s="127"/>
      <c r="J347" s="135">
        <f>BK347</f>
        <v>0</v>
      </c>
      <c r="L347" s="124"/>
      <c r="M347" s="129"/>
      <c r="P347" s="130">
        <f>SUM(P348:P349)</f>
        <v>0</v>
      </c>
      <c r="R347" s="130">
        <f>SUM(R348:R349)</f>
        <v>0</v>
      </c>
      <c r="T347" s="131">
        <f>SUM(T348:T349)</f>
        <v>0</v>
      </c>
      <c r="AR347" s="125" t="s">
        <v>81</v>
      </c>
      <c r="AT347" s="132" t="s">
        <v>72</v>
      </c>
      <c r="AU347" s="132" t="s">
        <v>83</v>
      </c>
      <c r="AY347" s="125" t="s">
        <v>165</v>
      </c>
      <c r="BK347" s="133">
        <f>SUM(BK348:BK349)</f>
        <v>0</v>
      </c>
    </row>
    <row r="348" spans="2:65" s="1" customFormat="1" ht="16.5" customHeight="1" x14ac:dyDescent="0.2">
      <c r="B348" s="32"/>
      <c r="C348" s="136" t="s">
        <v>579</v>
      </c>
      <c r="D348" s="136" t="s">
        <v>167</v>
      </c>
      <c r="E348" s="137" t="s">
        <v>3409</v>
      </c>
      <c r="F348" s="138" t="s">
        <v>3410</v>
      </c>
      <c r="G348" s="139" t="s">
        <v>3137</v>
      </c>
      <c r="H348" s="140">
        <v>11</v>
      </c>
      <c r="I348" s="141"/>
      <c r="J348" s="142">
        <f>ROUND(I348*H348,2)</f>
        <v>0</v>
      </c>
      <c r="K348" s="138" t="s">
        <v>1</v>
      </c>
      <c r="L348" s="32"/>
      <c r="M348" s="143" t="s">
        <v>1</v>
      </c>
      <c r="N348" s="144" t="s">
        <v>38</v>
      </c>
      <c r="P348" s="145">
        <f>O348*H348</f>
        <v>0</v>
      </c>
      <c r="Q348" s="145">
        <v>0</v>
      </c>
      <c r="R348" s="145">
        <f>Q348*H348</f>
        <v>0</v>
      </c>
      <c r="S348" s="145">
        <v>0</v>
      </c>
      <c r="T348" s="146">
        <f>S348*H348</f>
        <v>0</v>
      </c>
      <c r="AR348" s="147" t="s">
        <v>172</v>
      </c>
      <c r="AT348" s="147" t="s">
        <v>167</v>
      </c>
      <c r="AU348" s="147" t="s">
        <v>183</v>
      </c>
      <c r="AY348" s="17" t="s">
        <v>165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81</v>
      </c>
      <c r="BK348" s="148">
        <f>ROUND(I348*H348,2)</f>
        <v>0</v>
      </c>
      <c r="BL348" s="17" t="s">
        <v>172</v>
      </c>
      <c r="BM348" s="147" t="s">
        <v>3411</v>
      </c>
    </row>
    <row r="349" spans="2:65" s="1" customFormat="1" x14ac:dyDescent="0.2">
      <c r="B349" s="32"/>
      <c r="D349" s="149" t="s">
        <v>174</v>
      </c>
      <c r="F349" s="150" t="s">
        <v>3410</v>
      </c>
      <c r="I349" s="151"/>
      <c r="L349" s="32"/>
      <c r="M349" s="152"/>
      <c r="T349" s="56"/>
      <c r="AT349" s="17" t="s">
        <v>174</v>
      </c>
      <c r="AU349" s="17" t="s">
        <v>183</v>
      </c>
    </row>
    <row r="350" spans="2:65" s="11" customFormat="1" ht="20.85" customHeight="1" x14ac:dyDescent="0.2">
      <c r="B350" s="124"/>
      <c r="D350" s="125" t="s">
        <v>72</v>
      </c>
      <c r="E350" s="134" t="s">
        <v>3412</v>
      </c>
      <c r="F350" s="134" t="s">
        <v>3413</v>
      </c>
      <c r="I350" s="127"/>
      <c r="J350" s="135">
        <f>BK350</f>
        <v>0</v>
      </c>
      <c r="L350" s="124"/>
      <c r="M350" s="129"/>
      <c r="P350" s="130">
        <f>SUM(P351:P352)</f>
        <v>0</v>
      </c>
      <c r="R350" s="130">
        <f>SUM(R351:R352)</f>
        <v>0</v>
      </c>
      <c r="T350" s="131">
        <f>SUM(T351:T352)</f>
        <v>0</v>
      </c>
      <c r="AR350" s="125" t="s">
        <v>81</v>
      </c>
      <c r="AT350" s="132" t="s">
        <v>72</v>
      </c>
      <c r="AU350" s="132" t="s">
        <v>83</v>
      </c>
      <c r="AY350" s="125" t="s">
        <v>165</v>
      </c>
      <c r="BK350" s="133">
        <f>SUM(BK351:BK352)</f>
        <v>0</v>
      </c>
    </row>
    <row r="351" spans="2:65" s="1" customFormat="1" ht="16.5" customHeight="1" x14ac:dyDescent="0.2">
      <c r="B351" s="32"/>
      <c r="C351" s="136" t="s">
        <v>585</v>
      </c>
      <c r="D351" s="136" t="s">
        <v>167</v>
      </c>
      <c r="E351" s="137" t="s">
        <v>3414</v>
      </c>
      <c r="F351" s="138" t="s">
        <v>3415</v>
      </c>
      <c r="G351" s="139" t="s">
        <v>303</v>
      </c>
      <c r="H351" s="140">
        <v>250</v>
      </c>
      <c r="I351" s="141"/>
      <c r="J351" s="142">
        <f>ROUND(I351*H351,2)</f>
        <v>0</v>
      </c>
      <c r="K351" s="138" t="s">
        <v>1</v>
      </c>
      <c r="L351" s="32"/>
      <c r="M351" s="143" t="s">
        <v>1</v>
      </c>
      <c r="N351" s="144" t="s">
        <v>38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172</v>
      </c>
      <c r="AT351" s="147" t="s">
        <v>167</v>
      </c>
      <c r="AU351" s="147" t="s">
        <v>183</v>
      </c>
      <c r="AY351" s="17" t="s">
        <v>165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81</v>
      </c>
      <c r="BK351" s="148">
        <f>ROUND(I351*H351,2)</f>
        <v>0</v>
      </c>
      <c r="BL351" s="17" t="s">
        <v>172</v>
      </c>
      <c r="BM351" s="147" t="s">
        <v>3416</v>
      </c>
    </row>
    <row r="352" spans="2:65" s="1" customFormat="1" x14ac:dyDescent="0.2">
      <c r="B352" s="32"/>
      <c r="D352" s="149" t="s">
        <v>174</v>
      </c>
      <c r="F352" s="150" t="s">
        <v>3415</v>
      </c>
      <c r="I352" s="151"/>
      <c r="L352" s="32"/>
      <c r="M352" s="152"/>
      <c r="T352" s="56"/>
      <c r="AT352" s="17" t="s">
        <v>174</v>
      </c>
      <c r="AU352" s="17" t="s">
        <v>183</v>
      </c>
    </row>
    <row r="353" spans="2:65" s="11" customFormat="1" ht="20.85" customHeight="1" x14ac:dyDescent="0.2">
      <c r="B353" s="124"/>
      <c r="D353" s="125" t="s">
        <v>72</v>
      </c>
      <c r="E353" s="134" t="s">
        <v>3417</v>
      </c>
      <c r="F353" s="134" t="s">
        <v>3418</v>
      </c>
      <c r="I353" s="127"/>
      <c r="J353" s="135">
        <f>BK353</f>
        <v>0</v>
      </c>
      <c r="L353" s="124"/>
      <c r="M353" s="129"/>
      <c r="P353" s="130">
        <f>SUM(P354:P355)</f>
        <v>0</v>
      </c>
      <c r="R353" s="130">
        <f>SUM(R354:R355)</f>
        <v>0</v>
      </c>
      <c r="T353" s="131">
        <f>SUM(T354:T355)</f>
        <v>0</v>
      </c>
      <c r="AR353" s="125" t="s">
        <v>81</v>
      </c>
      <c r="AT353" s="132" t="s">
        <v>72</v>
      </c>
      <c r="AU353" s="132" t="s">
        <v>83</v>
      </c>
      <c r="AY353" s="125" t="s">
        <v>165</v>
      </c>
      <c r="BK353" s="133">
        <f>SUM(BK354:BK355)</f>
        <v>0</v>
      </c>
    </row>
    <row r="354" spans="2:65" s="1" customFormat="1" ht="24.2" customHeight="1" x14ac:dyDescent="0.2">
      <c r="B354" s="32"/>
      <c r="C354" s="136" t="s">
        <v>269</v>
      </c>
      <c r="D354" s="136" t="s">
        <v>167</v>
      </c>
      <c r="E354" s="137" t="s">
        <v>3419</v>
      </c>
      <c r="F354" s="138" t="s">
        <v>3420</v>
      </c>
      <c r="G354" s="139" t="s">
        <v>303</v>
      </c>
      <c r="H354" s="140">
        <v>250</v>
      </c>
      <c r="I354" s="141"/>
      <c r="J354" s="142">
        <f>ROUND(I354*H354,2)</f>
        <v>0</v>
      </c>
      <c r="K354" s="138" t="s">
        <v>1</v>
      </c>
      <c r="L354" s="32"/>
      <c r="M354" s="143" t="s">
        <v>1</v>
      </c>
      <c r="N354" s="144" t="s">
        <v>38</v>
      </c>
      <c r="P354" s="145">
        <f>O354*H354</f>
        <v>0</v>
      </c>
      <c r="Q354" s="145">
        <v>0</v>
      </c>
      <c r="R354" s="145">
        <f>Q354*H354</f>
        <v>0</v>
      </c>
      <c r="S354" s="145">
        <v>0</v>
      </c>
      <c r="T354" s="146">
        <f>S354*H354</f>
        <v>0</v>
      </c>
      <c r="AR354" s="147" t="s">
        <v>172</v>
      </c>
      <c r="AT354" s="147" t="s">
        <v>167</v>
      </c>
      <c r="AU354" s="147" t="s">
        <v>183</v>
      </c>
      <c r="AY354" s="17" t="s">
        <v>165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7" t="s">
        <v>81</v>
      </c>
      <c r="BK354" s="148">
        <f>ROUND(I354*H354,2)</f>
        <v>0</v>
      </c>
      <c r="BL354" s="17" t="s">
        <v>172</v>
      </c>
      <c r="BM354" s="147" t="s">
        <v>3421</v>
      </c>
    </row>
    <row r="355" spans="2:65" s="1" customFormat="1" x14ac:dyDescent="0.2">
      <c r="B355" s="32"/>
      <c r="D355" s="149" t="s">
        <v>174</v>
      </c>
      <c r="F355" s="150" t="s">
        <v>3420</v>
      </c>
      <c r="I355" s="151"/>
      <c r="L355" s="32"/>
      <c r="M355" s="152"/>
      <c r="T355" s="56"/>
      <c r="AT355" s="17" t="s">
        <v>174</v>
      </c>
      <c r="AU355" s="17" t="s">
        <v>183</v>
      </c>
    </row>
    <row r="356" spans="2:65" s="11" customFormat="1" ht="20.85" customHeight="1" x14ac:dyDescent="0.2">
      <c r="B356" s="124"/>
      <c r="D356" s="125" t="s">
        <v>72</v>
      </c>
      <c r="E356" s="134" t="s">
        <v>3422</v>
      </c>
      <c r="F356" s="134" t="s">
        <v>3423</v>
      </c>
      <c r="I356" s="127"/>
      <c r="J356" s="135">
        <f>BK356</f>
        <v>0</v>
      </c>
      <c r="L356" s="124"/>
      <c r="M356" s="129"/>
      <c r="P356" s="130">
        <f>SUM(P357:P358)</f>
        <v>0</v>
      </c>
      <c r="R356" s="130">
        <f>SUM(R357:R358)</f>
        <v>0</v>
      </c>
      <c r="T356" s="131">
        <f>SUM(T357:T358)</f>
        <v>0</v>
      </c>
      <c r="AR356" s="125" t="s">
        <v>81</v>
      </c>
      <c r="AT356" s="132" t="s">
        <v>72</v>
      </c>
      <c r="AU356" s="132" t="s">
        <v>83</v>
      </c>
      <c r="AY356" s="125" t="s">
        <v>165</v>
      </c>
      <c r="BK356" s="133">
        <f>SUM(BK357:BK358)</f>
        <v>0</v>
      </c>
    </row>
    <row r="357" spans="2:65" s="1" customFormat="1" ht="16.5" customHeight="1" x14ac:dyDescent="0.2">
      <c r="B357" s="32"/>
      <c r="C357" s="136" t="s">
        <v>1612</v>
      </c>
      <c r="D357" s="136" t="s">
        <v>167</v>
      </c>
      <c r="E357" s="137" t="s">
        <v>3424</v>
      </c>
      <c r="F357" s="138" t="s">
        <v>3425</v>
      </c>
      <c r="G357" s="139" t="s">
        <v>303</v>
      </c>
      <c r="H357" s="140">
        <v>250</v>
      </c>
      <c r="I357" s="141"/>
      <c r="J357" s="142">
        <f>ROUND(I357*H357,2)</f>
        <v>0</v>
      </c>
      <c r="K357" s="138" t="s">
        <v>1</v>
      </c>
      <c r="L357" s="32"/>
      <c r="M357" s="143" t="s">
        <v>1</v>
      </c>
      <c r="N357" s="144" t="s">
        <v>38</v>
      </c>
      <c r="P357" s="145">
        <f>O357*H357</f>
        <v>0</v>
      </c>
      <c r="Q357" s="145">
        <v>0</v>
      </c>
      <c r="R357" s="145">
        <f>Q357*H357</f>
        <v>0</v>
      </c>
      <c r="S357" s="145">
        <v>0</v>
      </c>
      <c r="T357" s="146">
        <f>S357*H357</f>
        <v>0</v>
      </c>
      <c r="AR357" s="147" t="s">
        <v>172</v>
      </c>
      <c r="AT357" s="147" t="s">
        <v>167</v>
      </c>
      <c r="AU357" s="147" t="s">
        <v>183</v>
      </c>
      <c r="AY357" s="17" t="s">
        <v>165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7" t="s">
        <v>81</v>
      </c>
      <c r="BK357" s="148">
        <f>ROUND(I357*H357,2)</f>
        <v>0</v>
      </c>
      <c r="BL357" s="17" t="s">
        <v>172</v>
      </c>
      <c r="BM357" s="147" t="s">
        <v>3426</v>
      </c>
    </row>
    <row r="358" spans="2:65" s="1" customFormat="1" x14ac:dyDescent="0.2">
      <c r="B358" s="32"/>
      <c r="D358" s="149" t="s">
        <v>174</v>
      </c>
      <c r="F358" s="150" t="s">
        <v>3425</v>
      </c>
      <c r="I358" s="151"/>
      <c r="L358" s="32"/>
      <c r="M358" s="152"/>
      <c r="T358" s="56"/>
      <c r="AT358" s="17" t="s">
        <v>174</v>
      </c>
      <c r="AU358" s="17" t="s">
        <v>183</v>
      </c>
    </row>
    <row r="359" spans="2:65" s="11" customFormat="1" ht="20.85" customHeight="1" x14ac:dyDescent="0.2">
      <c r="B359" s="124"/>
      <c r="D359" s="125" t="s">
        <v>72</v>
      </c>
      <c r="E359" s="134" t="s">
        <v>3427</v>
      </c>
      <c r="F359" s="134" t="s">
        <v>3428</v>
      </c>
      <c r="I359" s="127"/>
      <c r="J359" s="135">
        <f>BK359</f>
        <v>0</v>
      </c>
      <c r="L359" s="124"/>
      <c r="M359" s="129"/>
      <c r="P359" s="130">
        <f>SUM(P360:P361)</f>
        <v>0</v>
      </c>
      <c r="R359" s="130">
        <f>SUM(R360:R361)</f>
        <v>0</v>
      </c>
      <c r="T359" s="131">
        <f>SUM(T360:T361)</f>
        <v>0</v>
      </c>
      <c r="AR359" s="125" t="s">
        <v>81</v>
      </c>
      <c r="AT359" s="132" t="s">
        <v>72</v>
      </c>
      <c r="AU359" s="132" t="s">
        <v>83</v>
      </c>
      <c r="AY359" s="125" t="s">
        <v>165</v>
      </c>
      <c r="BK359" s="133">
        <f>SUM(BK360:BK361)</f>
        <v>0</v>
      </c>
    </row>
    <row r="360" spans="2:65" s="1" customFormat="1" ht="16.5" customHeight="1" x14ac:dyDescent="0.2">
      <c r="B360" s="32"/>
      <c r="C360" s="136" t="s">
        <v>1617</v>
      </c>
      <c r="D360" s="136" t="s">
        <v>167</v>
      </c>
      <c r="E360" s="137" t="s">
        <v>3429</v>
      </c>
      <c r="F360" s="138" t="s">
        <v>3415</v>
      </c>
      <c r="G360" s="139" t="s">
        <v>303</v>
      </c>
      <c r="H360" s="140">
        <v>250</v>
      </c>
      <c r="I360" s="141"/>
      <c r="J360" s="142">
        <f>ROUND(I360*H360,2)</f>
        <v>0</v>
      </c>
      <c r="K360" s="138" t="s">
        <v>1</v>
      </c>
      <c r="L360" s="32"/>
      <c r="M360" s="143" t="s">
        <v>1</v>
      </c>
      <c r="N360" s="144" t="s">
        <v>38</v>
      </c>
      <c r="P360" s="145">
        <f>O360*H360</f>
        <v>0</v>
      </c>
      <c r="Q360" s="145">
        <v>0</v>
      </c>
      <c r="R360" s="145">
        <f>Q360*H360</f>
        <v>0</v>
      </c>
      <c r="S360" s="145">
        <v>0</v>
      </c>
      <c r="T360" s="146">
        <f>S360*H360</f>
        <v>0</v>
      </c>
      <c r="AR360" s="147" t="s">
        <v>172</v>
      </c>
      <c r="AT360" s="147" t="s">
        <v>167</v>
      </c>
      <c r="AU360" s="147" t="s">
        <v>183</v>
      </c>
      <c r="AY360" s="17" t="s">
        <v>165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81</v>
      </c>
      <c r="BK360" s="148">
        <f>ROUND(I360*H360,2)</f>
        <v>0</v>
      </c>
      <c r="BL360" s="17" t="s">
        <v>172</v>
      </c>
      <c r="BM360" s="147" t="s">
        <v>3430</v>
      </c>
    </row>
    <row r="361" spans="2:65" s="1" customFormat="1" x14ac:dyDescent="0.2">
      <c r="B361" s="32"/>
      <c r="D361" s="149" t="s">
        <v>174</v>
      </c>
      <c r="F361" s="150" t="s">
        <v>3415</v>
      </c>
      <c r="I361" s="151"/>
      <c r="L361" s="32"/>
      <c r="M361" s="152"/>
      <c r="T361" s="56"/>
      <c r="AT361" s="17" t="s">
        <v>174</v>
      </c>
      <c r="AU361" s="17" t="s">
        <v>183</v>
      </c>
    </row>
    <row r="362" spans="2:65" s="11" customFormat="1" ht="20.85" customHeight="1" x14ac:dyDescent="0.2">
      <c r="B362" s="124"/>
      <c r="D362" s="125" t="s">
        <v>72</v>
      </c>
      <c r="E362" s="134" t="s">
        <v>3431</v>
      </c>
      <c r="F362" s="134" t="s">
        <v>3432</v>
      </c>
      <c r="I362" s="127"/>
      <c r="J362" s="135">
        <f>BK362</f>
        <v>0</v>
      </c>
      <c r="L362" s="124"/>
      <c r="M362" s="129"/>
      <c r="P362" s="130">
        <f>SUM(P363:P364)</f>
        <v>0</v>
      </c>
      <c r="R362" s="130">
        <f>SUM(R363:R364)</f>
        <v>0</v>
      </c>
      <c r="T362" s="131">
        <f>SUM(T363:T364)</f>
        <v>0</v>
      </c>
      <c r="AR362" s="125" t="s">
        <v>81</v>
      </c>
      <c r="AT362" s="132" t="s">
        <v>72</v>
      </c>
      <c r="AU362" s="132" t="s">
        <v>83</v>
      </c>
      <c r="AY362" s="125" t="s">
        <v>165</v>
      </c>
      <c r="BK362" s="133">
        <f>SUM(BK363:BK364)</f>
        <v>0</v>
      </c>
    </row>
    <row r="363" spans="2:65" s="1" customFormat="1" ht="16.5" customHeight="1" x14ac:dyDescent="0.2">
      <c r="B363" s="32"/>
      <c r="C363" s="136" t="s">
        <v>1624</v>
      </c>
      <c r="D363" s="136" t="s">
        <v>167</v>
      </c>
      <c r="E363" s="137" t="s">
        <v>3433</v>
      </c>
      <c r="F363" s="138" t="s">
        <v>3434</v>
      </c>
      <c r="G363" s="139" t="s">
        <v>170</v>
      </c>
      <c r="H363" s="140">
        <v>52.5</v>
      </c>
      <c r="I363" s="141"/>
      <c r="J363" s="142">
        <f>ROUND(I363*H363,2)</f>
        <v>0</v>
      </c>
      <c r="K363" s="138" t="s">
        <v>1</v>
      </c>
      <c r="L363" s="32"/>
      <c r="M363" s="143" t="s">
        <v>1</v>
      </c>
      <c r="N363" s="144" t="s">
        <v>38</v>
      </c>
      <c r="P363" s="145">
        <f>O363*H363</f>
        <v>0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172</v>
      </c>
      <c r="AT363" s="147" t="s">
        <v>167</v>
      </c>
      <c r="AU363" s="147" t="s">
        <v>183</v>
      </c>
      <c r="AY363" s="17" t="s">
        <v>165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7" t="s">
        <v>81</v>
      </c>
      <c r="BK363" s="148">
        <f>ROUND(I363*H363,2)</f>
        <v>0</v>
      </c>
      <c r="BL363" s="17" t="s">
        <v>172</v>
      </c>
      <c r="BM363" s="147" t="s">
        <v>3435</v>
      </c>
    </row>
    <row r="364" spans="2:65" s="1" customFormat="1" x14ac:dyDescent="0.2">
      <c r="B364" s="32"/>
      <c r="D364" s="149" t="s">
        <v>174</v>
      </c>
      <c r="F364" s="150" t="s">
        <v>3434</v>
      </c>
      <c r="I364" s="151"/>
      <c r="L364" s="32"/>
      <c r="M364" s="152"/>
      <c r="T364" s="56"/>
      <c r="AT364" s="17" t="s">
        <v>174</v>
      </c>
      <c r="AU364" s="17" t="s">
        <v>183</v>
      </c>
    </row>
    <row r="365" spans="2:65" s="11" customFormat="1" ht="20.85" customHeight="1" x14ac:dyDescent="0.2">
      <c r="B365" s="124"/>
      <c r="D365" s="125" t="s">
        <v>72</v>
      </c>
      <c r="E365" s="134" t="s">
        <v>3436</v>
      </c>
      <c r="F365" s="134" t="s">
        <v>3437</v>
      </c>
      <c r="I365" s="127"/>
      <c r="J365" s="135">
        <f>BK365</f>
        <v>0</v>
      </c>
      <c r="L365" s="124"/>
      <c r="M365" s="129"/>
      <c r="P365" s="130">
        <f>SUM(P366:P367)</f>
        <v>0</v>
      </c>
      <c r="R365" s="130">
        <f>SUM(R366:R367)</f>
        <v>0</v>
      </c>
      <c r="T365" s="131">
        <f>SUM(T366:T367)</f>
        <v>0</v>
      </c>
      <c r="AR365" s="125" t="s">
        <v>81</v>
      </c>
      <c r="AT365" s="132" t="s">
        <v>72</v>
      </c>
      <c r="AU365" s="132" t="s">
        <v>83</v>
      </c>
      <c r="AY365" s="125" t="s">
        <v>165</v>
      </c>
      <c r="BK365" s="133">
        <f>SUM(BK366:BK367)</f>
        <v>0</v>
      </c>
    </row>
    <row r="366" spans="2:65" s="1" customFormat="1" ht="16.5" customHeight="1" x14ac:dyDescent="0.2">
      <c r="B366" s="32"/>
      <c r="C366" s="136" t="s">
        <v>1631</v>
      </c>
      <c r="D366" s="136" t="s">
        <v>167</v>
      </c>
      <c r="E366" s="137" t="s">
        <v>3438</v>
      </c>
      <c r="F366" s="138" t="s">
        <v>3439</v>
      </c>
      <c r="G366" s="139" t="s">
        <v>170</v>
      </c>
      <c r="H366" s="140">
        <v>25.75</v>
      </c>
      <c r="I366" s="141"/>
      <c r="J366" s="142">
        <f>ROUND(I366*H366,2)</f>
        <v>0</v>
      </c>
      <c r="K366" s="138" t="s">
        <v>1</v>
      </c>
      <c r="L366" s="32"/>
      <c r="M366" s="143" t="s">
        <v>1</v>
      </c>
      <c r="N366" s="144" t="s">
        <v>38</v>
      </c>
      <c r="P366" s="145">
        <f>O366*H366</f>
        <v>0</v>
      </c>
      <c r="Q366" s="145">
        <v>0</v>
      </c>
      <c r="R366" s="145">
        <f>Q366*H366</f>
        <v>0</v>
      </c>
      <c r="S366" s="145">
        <v>0</v>
      </c>
      <c r="T366" s="146">
        <f>S366*H366</f>
        <v>0</v>
      </c>
      <c r="AR366" s="147" t="s">
        <v>172</v>
      </c>
      <c r="AT366" s="147" t="s">
        <v>167</v>
      </c>
      <c r="AU366" s="147" t="s">
        <v>183</v>
      </c>
      <c r="AY366" s="17" t="s">
        <v>165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7" t="s">
        <v>81</v>
      </c>
      <c r="BK366" s="148">
        <f>ROUND(I366*H366,2)</f>
        <v>0</v>
      </c>
      <c r="BL366" s="17" t="s">
        <v>172</v>
      </c>
      <c r="BM366" s="147" t="s">
        <v>3440</v>
      </c>
    </row>
    <row r="367" spans="2:65" s="1" customFormat="1" x14ac:dyDescent="0.2">
      <c r="B367" s="32"/>
      <c r="D367" s="149" t="s">
        <v>174</v>
      </c>
      <c r="F367" s="150" t="s">
        <v>3439</v>
      </c>
      <c r="I367" s="151"/>
      <c r="L367" s="32"/>
      <c r="M367" s="152"/>
      <c r="T367" s="56"/>
      <c r="AT367" s="17" t="s">
        <v>174</v>
      </c>
      <c r="AU367" s="17" t="s">
        <v>183</v>
      </c>
    </row>
    <row r="368" spans="2:65" s="11" customFormat="1" ht="20.85" customHeight="1" x14ac:dyDescent="0.2">
      <c r="B368" s="124"/>
      <c r="D368" s="125" t="s">
        <v>72</v>
      </c>
      <c r="E368" s="134" t="s">
        <v>3441</v>
      </c>
      <c r="F368" s="134" t="s">
        <v>3442</v>
      </c>
      <c r="I368" s="127"/>
      <c r="J368" s="135">
        <f>BK368</f>
        <v>0</v>
      </c>
      <c r="L368" s="124"/>
      <c r="M368" s="129"/>
      <c r="P368" s="130">
        <f>SUM(P369:P370)</f>
        <v>0</v>
      </c>
      <c r="R368" s="130">
        <f>SUM(R369:R370)</f>
        <v>0</v>
      </c>
      <c r="T368" s="131">
        <f>SUM(T369:T370)</f>
        <v>0</v>
      </c>
      <c r="AR368" s="125" t="s">
        <v>81</v>
      </c>
      <c r="AT368" s="132" t="s">
        <v>72</v>
      </c>
      <c r="AU368" s="132" t="s">
        <v>83</v>
      </c>
      <c r="AY368" s="125" t="s">
        <v>165</v>
      </c>
      <c r="BK368" s="133">
        <f>SUM(BK369:BK370)</f>
        <v>0</v>
      </c>
    </row>
    <row r="369" spans="2:65" s="1" customFormat="1" ht="16.5" customHeight="1" x14ac:dyDescent="0.2">
      <c r="B369" s="32"/>
      <c r="C369" s="136" t="s">
        <v>1636</v>
      </c>
      <c r="D369" s="136" t="s">
        <v>167</v>
      </c>
      <c r="E369" s="137" t="s">
        <v>3443</v>
      </c>
      <c r="F369" s="138" t="s">
        <v>3444</v>
      </c>
      <c r="G369" s="139" t="s">
        <v>192</v>
      </c>
      <c r="H369" s="140">
        <v>125</v>
      </c>
      <c r="I369" s="141"/>
      <c r="J369" s="142">
        <f>ROUND(I369*H369,2)</f>
        <v>0</v>
      </c>
      <c r="K369" s="138" t="s">
        <v>1</v>
      </c>
      <c r="L369" s="32"/>
      <c r="M369" s="143" t="s">
        <v>1</v>
      </c>
      <c r="N369" s="144" t="s">
        <v>38</v>
      </c>
      <c r="P369" s="145">
        <f>O369*H369</f>
        <v>0</v>
      </c>
      <c r="Q369" s="145">
        <v>0</v>
      </c>
      <c r="R369" s="145">
        <f>Q369*H369</f>
        <v>0</v>
      </c>
      <c r="S369" s="145">
        <v>0</v>
      </c>
      <c r="T369" s="146">
        <f>S369*H369</f>
        <v>0</v>
      </c>
      <c r="AR369" s="147" t="s">
        <v>172</v>
      </c>
      <c r="AT369" s="147" t="s">
        <v>167</v>
      </c>
      <c r="AU369" s="147" t="s">
        <v>183</v>
      </c>
      <c r="AY369" s="17" t="s">
        <v>165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7" t="s">
        <v>81</v>
      </c>
      <c r="BK369" s="148">
        <f>ROUND(I369*H369,2)</f>
        <v>0</v>
      </c>
      <c r="BL369" s="17" t="s">
        <v>172</v>
      </c>
      <c r="BM369" s="147" t="s">
        <v>3445</v>
      </c>
    </row>
    <row r="370" spans="2:65" s="1" customFormat="1" x14ac:dyDescent="0.2">
      <c r="B370" s="32"/>
      <c r="D370" s="149" t="s">
        <v>174</v>
      </c>
      <c r="F370" s="150" t="s">
        <v>3444</v>
      </c>
      <c r="I370" s="151"/>
      <c r="L370" s="32"/>
      <c r="M370" s="197"/>
      <c r="N370" s="198"/>
      <c r="O370" s="198"/>
      <c r="P370" s="198"/>
      <c r="Q370" s="198"/>
      <c r="R370" s="198"/>
      <c r="S370" s="198"/>
      <c r="T370" s="199"/>
      <c r="AT370" s="17" t="s">
        <v>174</v>
      </c>
      <c r="AU370" s="17" t="s">
        <v>183</v>
      </c>
    </row>
    <row r="371" spans="2:65" s="1" customFormat="1" ht="6.95" customHeight="1" x14ac:dyDescent="0.2">
      <c r="B371" s="44"/>
      <c r="C371" s="45"/>
      <c r="D371" s="45"/>
      <c r="E371" s="45"/>
      <c r="F371" s="45"/>
      <c r="G371" s="45"/>
      <c r="H371" s="45"/>
      <c r="I371" s="45"/>
      <c r="J371" s="45"/>
      <c r="K371" s="45"/>
      <c r="L371" s="32"/>
    </row>
  </sheetData>
  <sheetProtection algorithmName="SHA-512" hashValue="GXQGpo6caBoGbNAl2oHgK8y3P7rHOZfXlRnE2T/KPHzKItWExLG/xBdLJiD9yQSqq8fmEfDArMcc0fm4Q+EfEQ==" saltValue="9nuNYZQXO+ar2rZorOXU2XmEWyHF+I+kE8Vewjodq0QekhzWud/WM9667h2FZaZGCknVyd0CpyXv5GlUqhcFQA==" spinCount="100000" sheet="1" objects="1" scenarios="1" formatColumns="0" formatRows="0" autoFilter="0"/>
  <autoFilter ref="C167:K370" xr:uid="{00000000-0009-0000-0000-00000D000000}"/>
  <mergeCells count="9">
    <mergeCell ref="E87:H87"/>
    <mergeCell ref="E158:H158"/>
    <mergeCell ref="E160:H16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39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122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3446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ROUND(J170,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ROUND((SUM(BE170:BE392)),  2)</f>
        <v>0</v>
      </c>
      <c r="I33" s="96">
        <v>0.21</v>
      </c>
      <c r="J33" s="86">
        <f>ROUND(((SUM(BE170:BE392))*I33),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ROUND((SUM(BF170:BF392)),  2)</f>
        <v>0</v>
      </c>
      <c r="I34" s="96">
        <v>0.12</v>
      </c>
      <c r="J34" s="86">
        <f>ROUND(((SUM(BF170:BF392))*I34),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ROUND((SUM(BG170:BG392)),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ROUND((SUM(BH170:BH392)),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ROUND((SUM(BI170:BI392)),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01-86-02 - ZAST Chotyně - oprava osvětlení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J170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3447</v>
      </c>
      <c r="E97" s="110"/>
      <c r="F97" s="110"/>
      <c r="G97" s="110"/>
      <c r="H97" s="110"/>
      <c r="I97" s="110"/>
      <c r="J97" s="111">
        <f>J171</f>
        <v>0</v>
      </c>
      <c r="L97" s="108"/>
    </row>
    <row r="98" spans="2:12" s="9" customFormat="1" ht="19.899999999999999" customHeight="1" x14ac:dyDescent="0.2">
      <c r="B98" s="112"/>
      <c r="D98" s="113" t="s">
        <v>3084</v>
      </c>
      <c r="E98" s="114"/>
      <c r="F98" s="114"/>
      <c r="G98" s="114"/>
      <c r="H98" s="114"/>
      <c r="I98" s="114"/>
      <c r="J98" s="115">
        <f>J172</f>
        <v>0</v>
      </c>
      <c r="L98" s="112"/>
    </row>
    <row r="99" spans="2:12" s="9" customFormat="1" ht="19.899999999999999" customHeight="1" x14ac:dyDescent="0.2">
      <c r="B99" s="112"/>
      <c r="D99" s="113" t="s">
        <v>3085</v>
      </c>
      <c r="E99" s="114"/>
      <c r="F99" s="114"/>
      <c r="G99" s="114"/>
      <c r="H99" s="114"/>
      <c r="I99" s="114"/>
      <c r="J99" s="115">
        <f>J175</f>
        <v>0</v>
      </c>
      <c r="L99" s="112"/>
    </row>
    <row r="100" spans="2:12" s="9" customFormat="1" ht="14.85" customHeight="1" x14ac:dyDescent="0.2">
      <c r="B100" s="112"/>
      <c r="D100" s="113" t="s">
        <v>3086</v>
      </c>
      <c r="E100" s="114"/>
      <c r="F100" s="114"/>
      <c r="G100" s="114"/>
      <c r="H100" s="114"/>
      <c r="I100" s="114"/>
      <c r="J100" s="115">
        <f>J176</f>
        <v>0</v>
      </c>
      <c r="L100" s="112"/>
    </row>
    <row r="101" spans="2:12" s="9" customFormat="1" ht="14.85" customHeight="1" x14ac:dyDescent="0.2">
      <c r="B101" s="112"/>
      <c r="D101" s="113" t="s">
        <v>3087</v>
      </c>
      <c r="E101" s="114"/>
      <c r="F101" s="114"/>
      <c r="G101" s="114"/>
      <c r="H101" s="114"/>
      <c r="I101" s="114"/>
      <c r="J101" s="115">
        <f>J199</f>
        <v>0</v>
      </c>
      <c r="L101" s="112"/>
    </row>
    <row r="102" spans="2:12" s="9" customFormat="1" ht="14.85" customHeight="1" x14ac:dyDescent="0.2">
      <c r="B102" s="112"/>
      <c r="D102" s="113" t="s">
        <v>3088</v>
      </c>
      <c r="E102" s="114"/>
      <c r="F102" s="114"/>
      <c r="G102" s="114"/>
      <c r="H102" s="114"/>
      <c r="I102" s="114"/>
      <c r="J102" s="115">
        <f>J208</f>
        <v>0</v>
      </c>
      <c r="L102" s="112"/>
    </row>
    <row r="103" spans="2:12" s="9" customFormat="1" ht="14.85" customHeight="1" x14ac:dyDescent="0.2">
      <c r="B103" s="112"/>
      <c r="D103" s="113" t="s">
        <v>3089</v>
      </c>
      <c r="E103" s="114"/>
      <c r="F103" s="114"/>
      <c r="G103" s="114"/>
      <c r="H103" s="114"/>
      <c r="I103" s="114"/>
      <c r="J103" s="115">
        <f>J213</f>
        <v>0</v>
      </c>
      <c r="L103" s="112"/>
    </row>
    <row r="104" spans="2:12" s="9" customFormat="1" ht="14.85" customHeight="1" x14ac:dyDescent="0.2">
      <c r="B104" s="112"/>
      <c r="D104" s="113" t="s">
        <v>3090</v>
      </c>
      <c r="E104" s="114"/>
      <c r="F104" s="114"/>
      <c r="G104" s="114"/>
      <c r="H104" s="114"/>
      <c r="I104" s="114"/>
      <c r="J104" s="115">
        <f>J220</f>
        <v>0</v>
      </c>
      <c r="L104" s="112"/>
    </row>
    <row r="105" spans="2:12" s="9" customFormat="1" ht="19.899999999999999" customHeight="1" x14ac:dyDescent="0.2">
      <c r="B105" s="112"/>
      <c r="D105" s="113" t="s">
        <v>3448</v>
      </c>
      <c r="E105" s="114"/>
      <c r="F105" s="114"/>
      <c r="G105" s="114"/>
      <c r="H105" s="114"/>
      <c r="I105" s="114"/>
      <c r="J105" s="115">
        <f>J227</f>
        <v>0</v>
      </c>
      <c r="L105" s="112"/>
    </row>
    <row r="106" spans="2:12" s="9" customFormat="1" ht="19.899999999999999" customHeight="1" x14ac:dyDescent="0.2">
      <c r="B106" s="112"/>
      <c r="D106" s="113" t="s">
        <v>3449</v>
      </c>
      <c r="E106" s="114"/>
      <c r="F106" s="114"/>
      <c r="G106" s="114"/>
      <c r="H106" s="114"/>
      <c r="I106" s="114"/>
      <c r="J106" s="115">
        <f>J230</f>
        <v>0</v>
      </c>
      <c r="L106" s="112"/>
    </row>
    <row r="107" spans="2:12" s="9" customFormat="1" ht="19.899999999999999" customHeight="1" x14ac:dyDescent="0.2">
      <c r="B107" s="112"/>
      <c r="D107" s="113" t="s">
        <v>3450</v>
      </c>
      <c r="E107" s="114"/>
      <c r="F107" s="114"/>
      <c r="G107" s="114"/>
      <c r="H107" s="114"/>
      <c r="I107" s="114"/>
      <c r="J107" s="115">
        <f>J243</f>
        <v>0</v>
      </c>
      <c r="L107" s="112"/>
    </row>
    <row r="108" spans="2:12" s="8" customFormat="1" ht="24.95" customHeight="1" x14ac:dyDescent="0.2">
      <c r="B108" s="108"/>
      <c r="D108" s="109" t="s">
        <v>3093</v>
      </c>
      <c r="E108" s="110"/>
      <c r="F108" s="110"/>
      <c r="G108" s="110"/>
      <c r="H108" s="110"/>
      <c r="I108" s="110"/>
      <c r="J108" s="111">
        <f>J246</f>
        <v>0</v>
      </c>
      <c r="L108" s="108"/>
    </row>
    <row r="109" spans="2:12" s="9" customFormat="1" ht="19.899999999999999" customHeight="1" x14ac:dyDescent="0.2">
      <c r="B109" s="112"/>
      <c r="D109" s="113" t="s">
        <v>3094</v>
      </c>
      <c r="E109" s="114"/>
      <c r="F109" s="114"/>
      <c r="G109" s="114"/>
      <c r="H109" s="114"/>
      <c r="I109" s="114"/>
      <c r="J109" s="115">
        <f>J247</f>
        <v>0</v>
      </c>
      <c r="L109" s="112"/>
    </row>
    <row r="110" spans="2:12" s="9" customFormat="1" ht="14.85" customHeight="1" x14ac:dyDescent="0.2">
      <c r="B110" s="112"/>
      <c r="D110" s="113" t="s">
        <v>3451</v>
      </c>
      <c r="E110" s="114"/>
      <c r="F110" s="114"/>
      <c r="G110" s="114"/>
      <c r="H110" s="114"/>
      <c r="I110" s="114"/>
      <c r="J110" s="115">
        <f>J248</f>
        <v>0</v>
      </c>
      <c r="L110" s="112"/>
    </row>
    <row r="111" spans="2:12" s="9" customFormat="1" ht="14.85" customHeight="1" x14ac:dyDescent="0.2">
      <c r="B111" s="112"/>
      <c r="D111" s="113" t="s">
        <v>3096</v>
      </c>
      <c r="E111" s="114"/>
      <c r="F111" s="114"/>
      <c r="G111" s="114"/>
      <c r="H111" s="114"/>
      <c r="I111" s="114"/>
      <c r="J111" s="115">
        <f>J251</f>
        <v>0</v>
      </c>
      <c r="L111" s="112"/>
    </row>
    <row r="112" spans="2:12" s="9" customFormat="1" ht="14.85" customHeight="1" x14ac:dyDescent="0.2">
      <c r="B112" s="112"/>
      <c r="D112" s="113" t="s">
        <v>3097</v>
      </c>
      <c r="E112" s="114"/>
      <c r="F112" s="114"/>
      <c r="G112" s="114"/>
      <c r="H112" s="114"/>
      <c r="I112" s="114"/>
      <c r="J112" s="115">
        <f>J254</f>
        <v>0</v>
      </c>
      <c r="L112" s="112"/>
    </row>
    <row r="113" spans="2:12" s="9" customFormat="1" ht="14.85" customHeight="1" x14ac:dyDescent="0.2">
      <c r="B113" s="112"/>
      <c r="D113" s="113" t="s">
        <v>3099</v>
      </c>
      <c r="E113" s="114"/>
      <c r="F113" s="114"/>
      <c r="G113" s="114"/>
      <c r="H113" s="114"/>
      <c r="I113" s="114"/>
      <c r="J113" s="115">
        <f>J257</f>
        <v>0</v>
      </c>
      <c r="L113" s="112"/>
    </row>
    <row r="114" spans="2:12" s="9" customFormat="1" ht="14.85" customHeight="1" x14ac:dyDescent="0.2">
      <c r="B114" s="112"/>
      <c r="D114" s="113" t="s">
        <v>3100</v>
      </c>
      <c r="E114" s="114"/>
      <c r="F114" s="114"/>
      <c r="G114" s="114"/>
      <c r="H114" s="114"/>
      <c r="I114" s="114"/>
      <c r="J114" s="115">
        <f>J262</f>
        <v>0</v>
      </c>
      <c r="L114" s="112"/>
    </row>
    <row r="115" spans="2:12" s="9" customFormat="1" ht="14.85" customHeight="1" x14ac:dyDescent="0.2">
      <c r="B115" s="112"/>
      <c r="D115" s="113" t="s">
        <v>3101</v>
      </c>
      <c r="E115" s="114"/>
      <c r="F115" s="114"/>
      <c r="G115" s="114"/>
      <c r="H115" s="114"/>
      <c r="I115" s="114"/>
      <c r="J115" s="115">
        <f>J269</f>
        <v>0</v>
      </c>
      <c r="L115" s="112"/>
    </row>
    <row r="116" spans="2:12" s="9" customFormat="1" ht="14.85" customHeight="1" x14ac:dyDescent="0.2">
      <c r="B116" s="112"/>
      <c r="D116" s="113" t="s">
        <v>3102</v>
      </c>
      <c r="E116" s="114"/>
      <c r="F116" s="114"/>
      <c r="G116" s="114"/>
      <c r="H116" s="114"/>
      <c r="I116" s="114"/>
      <c r="J116" s="115">
        <f>J272</f>
        <v>0</v>
      </c>
      <c r="L116" s="112"/>
    </row>
    <row r="117" spans="2:12" s="9" customFormat="1" ht="19.899999999999999" customHeight="1" x14ac:dyDescent="0.2">
      <c r="B117" s="112"/>
      <c r="D117" s="113" t="s">
        <v>3103</v>
      </c>
      <c r="E117" s="114"/>
      <c r="F117" s="114"/>
      <c r="G117" s="114"/>
      <c r="H117" s="114"/>
      <c r="I117" s="114"/>
      <c r="J117" s="115">
        <f>J279</f>
        <v>0</v>
      </c>
      <c r="L117" s="112"/>
    </row>
    <row r="118" spans="2:12" s="9" customFormat="1" ht="14.85" customHeight="1" x14ac:dyDescent="0.2">
      <c r="B118" s="112"/>
      <c r="D118" s="113" t="s">
        <v>3104</v>
      </c>
      <c r="E118" s="114"/>
      <c r="F118" s="114"/>
      <c r="G118" s="114"/>
      <c r="H118" s="114"/>
      <c r="I118" s="114"/>
      <c r="J118" s="115">
        <f>J280</f>
        <v>0</v>
      </c>
      <c r="L118" s="112"/>
    </row>
    <row r="119" spans="2:12" s="9" customFormat="1" ht="14.85" customHeight="1" x14ac:dyDescent="0.2">
      <c r="B119" s="112"/>
      <c r="D119" s="113" t="s">
        <v>3105</v>
      </c>
      <c r="E119" s="114"/>
      <c r="F119" s="114"/>
      <c r="G119" s="114"/>
      <c r="H119" s="114"/>
      <c r="I119" s="114"/>
      <c r="J119" s="115">
        <f>J283</f>
        <v>0</v>
      </c>
      <c r="L119" s="112"/>
    </row>
    <row r="120" spans="2:12" s="9" customFormat="1" ht="14.85" customHeight="1" x14ac:dyDescent="0.2">
      <c r="B120" s="112"/>
      <c r="D120" s="113" t="s">
        <v>3106</v>
      </c>
      <c r="E120" s="114"/>
      <c r="F120" s="114"/>
      <c r="G120" s="114"/>
      <c r="H120" s="114"/>
      <c r="I120" s="114"/>
      <c r="J120" s="115">
        <f>J288</f>
        <v>0</v>
      </c>
      <c r="L120" s="112"/>
    </row>
    <row r="121" spans="2:12" s="9" customFormat="1" ht="14.85" customHeight="1" x14ac:dyDescent="0.2">
      <c r="B121" s="112"/>
      <c r="D121" s="113" t="s">
        <v>3099</v>
      </c>
      <c r="E121" s="114"/>
      <c r="F121" s="114"/>
      <c r="G121" s="114"/>
      <c r="H121" s="114"/>
      <c r="I121" s="114"/>
      <c r="J121" s="115">
        <f>J293</f>
        <v>0</v>
      </c>
      <c r="L121" s="112"/>
    </row>
    <row r="122" spans="2:12" s="9" customFormat="1" ht="14.85" customHeight="1" x14ac:dyDescent="0.2">
      <c r="B122" s="112"/>
      <c r="D122" s="113" t="s">
        <v>3452</v>
      </c>
      <c r="E122" s="114"/>
      <c r="F122" s="114"/>
      <c r="G122" s="114"/>
      <c r="H122" s="114"/>
      <c r="I122" s="114"/>
      <c r="J122" s="115">
        <f>J296</f>
        <v>0</v>
      </c>
      <c r="L122" s="112"/>
    </row>
    <row r="123" spans="2:12" s="9" customFormat="1" ht="14.85" customHeight="1" x14ac:dyDescent="0.2">
      <c r="B123" s="112"/>
      <c r="D123" s="113" t="s">
        <v>3100</v>
      </c>
      <c r="E123" s="114"/>
      <c r="F123" s="114"/>
      <c r="G123" s="114"/>
      <c r="H123" s="114"/>
      <c r="I123" s="114"/>
      <c r="J123" s="115">
        <f>J299</f>
        <v>0</v>
      </c>
      <c r="L123" s="112"/>
    </row>
    <row r="124" spans="2:12" s="9" customFormat="1" ht="14.85" customHeight="1" x14ac:dyDescent="0.2">
      <c r="B124" s="112"/>
      <c r="D124" s="113" t="s">
        <v>3101</v>
      </c>
      <c r="E124" s="114"/>
      <c r="F124" s="114"/>
      <c r="G124" s="114"/>
      <c r="H124" s="114"/>
      <c r="I124" s="114"/>
      <c r="J124" s="115">
        <f>J308</f>
        <v>0</v>
      </c>
      <c r="L124" s="112"/>
    </row>
    <row r="125" spans="2:12" s="9" customFormat="1" ht="14.85" customHeight="1" x14ac:dyDescent="0.2">
      <c r="B125" s="112"/>
      <c r="D125" s="113" t="s">
        <v>3453</v>
      </c>
      <c r="E125" s="114"/>
      <c r="F125" s="114"/>
      <c r="G125" s="114"/>
      <c r="H125" s="114"/>
      <c r="I125" s="114"/>
      <c r="J125" s="115">
        <f>J311</f>
        <v>0</v>
      </c>
      <c r="L125" s="112"/>
    </row>
    <row r="126" spans="2:12" s="9" customFormat="1" ht="14.85" customHeight="1" x14ac:dyDescent="0.2">
      <c r="B126" s="112"/>
      <c r="D126" s="113" t="s">
        <v>3107</v>
      </c>
      <c r="E126" s="114"/>
      <c r="F126" s="114"/>
      <c r="G126" s="114"/>
      <c r="H126" s="114"/>
      <c r="I126" s="114"/>
      <c r="J126" s="115">
        <f>J314</f>
        <v>0</v>
      </c>
      <c r="L126" s="112"/>
    </row>
    <row r="127" spans="2:12" s="9" customFormat="1" ht="14.85" customHeight="1" x14ac:dyDescent="0.2">
      <c r="B127" s="112"/>
      <c r="D127" s="113" t="s">
        <v>3108</v>
      </c>
      <c r="E127" s="114"/>
      <c r="F127" s="114"/>
      <c r="G127" s="114"/>
      <c r="H127" s="114"/>
      <c r="I127" s="114"/>
      <c r="J127" s="115">
        <f>J317</f>
        <v>0</v>
      </c>
      <c r="L127" s="112"/>
    </row>
    <row r="128" spans="2:12" s="9" customFormat="1" ht="14.85" customHeight="1" x14ac:dyDescent="0.2">
      <c r="B128" s="112"/>
      <c r="D128" s="113" t="s">
        <v>3109</v>
      </c>
      <c r="E128" s="114"/>
      <c r="F128" s="114"/>
      <c r="G128" s="114"/>
      <c r="H128" s="114"/>
      <c r="I128" s="114"/>
      <c r="J128" s="115">
        <f>J320</f>
        <v>0</v>
      </c>
      <c r="L128" s="112"/>
    </row>
    <row r="129" spans="2:12" s="9" customFormat="1" ht="14.85" customHeight="1" x14ac:dyDescent="0.2">
      <c r="B129" s="112"/>
      <c r="D129" s="113" t="s">
        <v>3110</v>
      </c>
      <c r="E129" s="114"/>
      <c r="F129" s="114"/>
      <c r="G129" s="114"/>
      <c r="H129" s="114"/>
      <c r="I129" s="114"/>
      <c r="J129" s="115">
        <f>J323</f>
        <v>0</v>
      </c>
      <c r="L129" s="112"/>
    </row>
    <row r="130" spans="2:12" s="9" customFormat="1" ht="14.85" customHeight="1" x14ac:dyDescent="0.2">
      <c r="B130" s="112"/>
      <c r="D130" s="113" t="s">
        <v>3111</v>
      </c>
      <c r="E130" s="114"/>
      <c r="F130" s="114"/>
      <c r="G130" s="114"/>
      <c r="H130" s="114"/>
      <c r="I130" s="114"/>
      <c r="J130" s="115">
        <f>J326</f>
        <v>0</v>
      </c>
      <c r="L130" s="112"/>
    </row>
    <row r="131" spans="2:12" s="9" customFormat="1" ht="14.85" customHeight="1" x14ac:dyDescent="0.2">
      <c r="B131" s="112"/>
      <c r="D131" s="113" t="s">
        <v>3113</v>
      </c>
      <c r="E131" s="114"/>
      <c r="F131" s="114"/>
      <c r="G131" s="114"/>
      <c r="H131" s="114"/>
      <c r="I131" s="114"/>
      <c r="J131" s="115">
        <f>J329</f>
        <v>0</v>
      </c>
      <c r="L131" s="112"/>
    </row>
    <row r="132" spans="2:12" s="9" customFormat="1" ht="14.85" customHeight="1" x14ac:dyDescent="0.2">
      <c r="B132" s="112"/>
      <c r="D132" s="113" t="s">
        <v>3102</v>
      </c>
      <c r="E132" s="114"/>
      <c r="F132" s="114"/>
      <c r="G132" s="114"/>
      <c r="H132" s="114"/>
      <c r="I132" s="114"/>
      <c r="J132" s="115">
        <f>J332</f>
        <v>0</v>
      </c>
      <c r="L132" s="112"/>
    </row>
    <row r="133" spans="2:12" s="9" customFormat="1" ht="14.85" customHeight="1" x14ac:dyDescent="0.2">
      <c r="B133" s="112"/>
      <c r="D133" s="113" t="s">
        <v>3114</v>
      </c>
      <c r="E133" s="114"/>
      <c r="F133" s="114"/>
      <c r="G133" s="114"/>
      <c r="H133" s="114"/>
      <c r="I133" s="114"/>
      <c r="J133" s="115">
        <f>J339</f>
        <v>0</v>
      </c>
      <c r="L133" s="112"/>
    </row>
    <row r="134" spans="2:12" s="9" customFormat="1" ht="14.85" customHeight="1" x14ac:dyDescent="0.2">
      <c r="B134" s="112"/>
      <c r="D134" s="113" t="s">
        <v>3115</v>
      </c>
      <c r="E134" s="114"/>
      <c r="F134" s="114"/>
      <c r="G134" s="114"/>
      <c r="H134" s="114"/>
      <c r="I134" s="114"/>
      <c r="J134" s="115">
        <f>J342</f>
        <v>0</v>
      </c>
      <c r="L134" s="112"/>
    </row>
    <row r="135" spans="2:12" s="9" customFormat="1" ht="14.85" customHeight="1" x14ac:dyDescent="0.2">
      <c r="B135" s="112"/>
      <c r="D135" s="113" t="s">
        <v>3116</v>
      </c>
      <c r="E135" s="114"/>
      <c r="F135" s="114"/>
      <c r="G135" s="114"/>
      <c r="H135" s="114"/>
      <c r="I135" s="114"/>
      <c r="J135" s="115">
        <f>J345</f>
        <v>0</v>
      </c>
      <c r="L135" s="112"/>
    </row>
    <row r="136" spans="2:12" s="9" customFormat="1" ht="14.85" customHeight="1" x14ac:dyDescent="0.2">
      <c r="B136" s="112"/>
      <c r="D136" s="113" t="s">
        <v>3454</v>
      </c>
      <c r="E136" s="114"/>
      <c r="F136" s="114"/>
      <c r="G136" s="114"/>
      <c r="H136" s="114"/>
      <c r="I136" s="114"/>
      <c r="J136" s="115">
        <f>J350</f>
        <v>0</v>
      </c>
      <c r="L136" s="112"/>
    </row>
    <row r="137" spans="2:12" s="9" customFormat="1" ht="14.85" customHeight="1" x14ac:dyDescent="0.2">
      <c r="B137" s="112"/>
      <c r="D137" s="113" t="s">
        <v>3118</v>
      </c>
      <c r="E137" s="114"/>
      <c r="F137" s="114"/>
      <c r="G137" s="114"/>
      <c r="H137" s="114"/>
      <c r="I137" s="114"/>
      <c r="J137" s="115">
        <f>J353</f>
        <v>0</v>
      </c>
      <c r="L137" s="112"/>
    </row>
    <row r="138" spans="2:12" s="8" customFormat="1" ht="24.95" customHeight="1" x14ac:dyDescent="0.2">
      <c r="B138" s="108"/>
      <c r="D138" s="109" t="s">
        <v>3455</v>
      </c>
      <c r="E138" s="110"/>
      <c r="F138" s="110"/>
      <c r="G138" s="110"/>
      <c r="H138" s="110"/>
      <c r="I138" s="110"/>
      <c r="J138" s="111">
        <f>J356</f>
        <v>0</v>
      </c>
      <c r="L138" s="108"/>
    </row>
    <row r="139" spans="2:12" s="9" customFormat="1" ht="19.899999999999999" customHeight="1" x14ac:dyDescent="0.2">
      <c r="B139" s="112"/>
      <c r="D139" s="113" t="s">
        <v>3120</v>
      </c>
      <c r="E139" s="114"/>
      <c r="F139" s="114"/>
      <c r="G139" s="114"/>
      <c r="H139" s="114"/>
      <c r="I139" s="114"/>
      <c r="J139" s="115">
        <f>J357</f>
        <v>0</v>
      </c>
      <c r="L139" s="112"/>
    </row>
    <row r="140" spans="2:12" s="9" customFormat="1" ht="14.85" customHeight="1" x14ac:dyDescent="0.2">
      <c r="B140" s="112"/>
      <c r="D140" s="113" t="s">
        <v>3121</v>
      </c>
      <c r="E140" s="114"/>
      <c r="F140" s="114"/>
      <c r="G140" s="114"/>
      <c r="H140" s="114"/>
      <c r="I140" s="114"/>
      <c r="J140" s="115">
        <f>J360</f>
        <v>0</v>
      </c>
      <c r="L140" s="112"/>
    </row>
    <row r="141" spans="2:12" s="9" customFormat="1" ht="14.85" customHeight="1" x14ac:dyDescent="0.2">
      <c r="B141" s="112"/>
      <c r="D141" s="113" t="s">
        <v>3456</v>
      </c>
      <c r="E141" s="114"/>
      <c r="F141" s="114"/>
      <c r="G141" s="114"/>
      <c r="H141" s="114"/>
      <c r="I141" s="114"/>
      <c r="J141" s="115">
        <f>J363</f>
        <v>0</v>
      </c>
      <c r="L141" s="112"/>
    </row>
    <row r="142" spans="2:12" s="9" customFormat="1" ht="14.85" customHeight="1" x14ac:dyDescent="0.2">
      <c r="B142" s="112"/>
      <c r="D142" s="113" t="s">
        <v>3123</v>
      </c>
      <c r="E142" s="114"/>
      <c r="F142" s="114"/>
      <c r="G142" s="114"/>
      <c r="H142" s="114"/>
      <c r="I142" s="114"/>
      <c r="J142" s="115">
        <f>J366</f>
        <v>0</v>
      </c>
      <c r="L142" s="112"/>
    </row>
    <row r="143" spans="2:12" s="9" customFormat="1" ht="14.85" customHeight="1" x14ac:dyDescent="0.2">
      <c r="B143" s="112"/>
      <c r="D143" s="113" t="s">
        <v>3457</v>
      </c>
      <c r="E143" s="114"/>
      <c r="F143" s="114"/>
      <c r="G143" s="114"/>
      <c r="H143" s="114"/>
      <c r="I143" s="114"/>
      <c r="J143" s="115">
        <f>J369</f>
        <v>0</v>
      </c>
      <c r="L143" s="112"/>
    </row>
    <row r="144" spans="2:12" s="9" customFormat="1" ht="14.85" customHeight="1" x14ac:dyDescent="0.2">
      <c r="B144" s="112"/>
      <c r="D144" s="113" t="s">
        <v>3125</v>
      </c>
      <c r="E144" s="114"/>
      <c r="F144" s="114"/>
      <c r="G144" s="114"/>
      <c r="H144" s="114"/>
      <c r="I144" s="114"/>
      <c r="J144" s="115">
        <f>J372</f>
        <v>0</v>
      </c>
      <c r="L144" s="112"/>
    </row>
    <row r="145" spans="2:12" s="9" customFormat="1" ht="14.85" customHeight="1" x14ac:dyDescent="0.2">
      <c r="B145" s="112"/>
      <c r="D145" s="113" t="s">
        <v>3126</v>
      </c>
      <c r="E145" s="114"/>
      <c r="F145" s="114"/>
      <c r="G145" s="114"/>
      <c r="H145" s="114"/>
      <c r="I145" s="114"/>
      <c r="J145" s="115">
        <f>J375</f>
        <v>0</v>
      </c>
      <c r="L145" s="112"/>
    </row>
    <row r="146" spans="2:12" s="9" customFormat="1" ht="14.85" customHeight="1" x14ac:dyDescent="0.2">
      <c r="B146" s="112"/>
      <c r="D146" s="113" t="s">
        <v>3127</v>
      </c>
      <c r="E146" s="114"/>
      <c r="F146" s="114"/>
      <c r="G146" s="114"/>
      <c r="H146" s="114"/>
      <c r="I146" s="114"/>
      <c r="J146" s="115">
        <f>J378</f>
        <v>0</v>
      </c>
      <c r="L146" s="112"/>
    </row>
    <row r="147" spans="2:12" s="9" customFormat="1" ht="14.85" customHeight="1" x14ac:dyDescent="0.2">
      <c r="B147" s="112"/>
      <c r="D147" s="113" t="s">
        <v>3128</v>
      </c>
      <c r="E147" s="114"/>
      <c r="F147" s="114"/>
      <c r="G147" s="114"/>
      <c r="H147" s="114"/>
      <c r="I147" s="114"/>
      <c r="J147" s="115">
        <f>J381</f>
        <v>0</v>
      </c>
      <c r="L147" s="112"/>
    </row>
    <row r="148" spans="2:12" s="9" customFormat="1" ht="14.85" customHeight="1" x14ac:dyDescent="0.2">
      <c r="B148" s="112"/>
      <c r="D148" s="113" t="s">
        <v>3129</v>
      </c>
      <c r="E148" s="114"/>
      <c r="F148" s="114"/>
      <c r="G148" s="114"/>
      <c r="H148" s="114"/>
      <c r="I148" s="114"/>
      <c r="J148" s="115">
        <f>J384</f>
        <v>0</v>
      </c>
      <c r="L148" s="112"/>
    </row>
    <row r="149" spans="2:12" s="9" customFormat="1" ht="14.85" customHeight="1" x14ac:dyDescent="0.2">
      <c r="B149" s="112"/>
      <c r="D149" s="113" t="s">
        <v>3130</v>
      </c>
      <c r="E149" s="114"/>
      <c r="F149" s="114"/>
      <c r="G149" s="114"/>
      <c r="H149" s="114"/>
      <c r="I149" s="114"/>
      <c r="J149" s="115">
        <f>J387</f>
        <v>0</v>
      </c>
      <c r="L149" s="112"/>
    </row>
    <row r="150" spans="2:12" s="9" customFormat="1" ht="14.85" customHeight="1" x14ac:dyDescent="0.2">
      <c r="B150" s="112"/>
      <c r="D150" s="113" t="s">
        <v>3131</v>
      </c>
      <c r="E150" s="114"/>
      <c r="F150" s="114"/>
      <c r="G150" s="114"/>
      <c r="H150" s="114"/>
      <c r="I150" s="114"/>
      <c r="J150" s="115">
        <f>J390</f>
        <v>0</v>
      </c>
      <c r="L150" s="112"/>
    </row>
    <row r="151" spans="2:12" s="1" customFormat="1" ht="21.75" customHeight="1" x14ac:dyDescent="0.2">
      <c r="B151" s="32"/>
      <c r="L151" s="32"/>
    </row>
    <row r="152" spans="2:12" s="1" customFormat="1" ht="6.95" customHeight="1" x14ac:dyDescent="0.2"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2"/>
    </row>
    <row r="156" spans="2:12" s="1" customFormat="1" ht="6.95" customHeight="1" x14ac:dyDescent="0.2">
      <c r="B156" s="46"/>
      <c r="C156" s="47"/>
      <c r="D156" s="47"/>
      <c r="E156" s="47"/>
      <c r="F156" s="47"/>
      <c r="G156" s="47"/>
      <c r="H156" s="47"/>
      <c r="I156" s="47"/>
      <c r="J156" s="47"/>
      <c r="K156" s="47"/>
      <c r="L156" s="32"/>
    </row>
    <row r="157" spans="2:12" s="1" customFormat="1" ht="24.95" customHeight="1" x14ac:dyDescent="0.2">
      <c r="B157" s="32"/>
      <c r="C157" s="21" t="s">
        <v>150</v>
      </c>
      <c r="L157" s="32"/>
    </row>
    <row r="158" spans="2:12" s="1" customFormat="1" ht="6.95" customHeight="1" x14ac:dyDescent="0.2">
      <c r="B158" s="32"/>
      <c r="L158" s="32"/>
    </row>
    <row r="159" spans="2:12" s="1" customFormat="1" ht="12" customHeight="1" x14ac:dyDescent="0.2">
      <c r="B159" s="32"/>
      <c r="C159" s="27" t="s">
        <v>16</v>
      </c>
      <c r="L159" s="32"/>
    </row>
    <row r="160" spans="2:12" s="1" customFormat="1" ht="26.25" customHeight="1" x14ac:dyDescent="0.2">
      <c r="B160" s="32"/>
      <c r="E160" s="254" t="str">
        <f>E7</f>
        <v>Prostá rekonstrukce trati v úseku Chrastava - Hrádek nad Nisou (ÚOŽI)_24.02.2025_v.8</v>
      </c>
      <c r="F160" s="255"/>
      <c r="G160" s="255"/>
      <c r="H160" s="255"/>
      <c r="L160" s="32"/>
    </row>
    <row r="161" spans="2:65" s="1" customFormat="1" ht="12" customHeight="1" x14ac:dyDescent="0.2">
      <c r="B161" s="32"/>
      <c r="C161" s="27" t="s">
        <v>138</v>
      </c>
      <c r="L161" s="32"/>
    </row>
    <row r="162" spans="2:65" s="1" customFormat="1" ht="16.5" customHeight="1" x14ac:dyDescent="0.2">
      <c r="B162" s="32"/>
      <c r="E162" s="251" t="str">
        <f>E9</f>
        <v>SO 01-86-02 - ZAST Chotyně - oprava osvětlení</v>
      </c>
      <c r="F162" s="253"/>
      <c r="G162" s="253"/>
      <c r="H162" s="253"/>
      <c r="L162" s="32"/>
    </row>
    <row r="163" spans="2:65" s="1" customFormat="1" ht="6.95" customHeight="1" x14ac:dyDescent="0.2">
      <c r="B163" s="32"/>
      <c r="L163" s="32"/>
    </row>
    <row r="164" spans="2:65" s="1" customFormat="1" ht="12" customHeight="1" x14ac:dyDescent="0.2">
      <c r="B164" s="32"/>
      <c r="C164" s="27" t="s">
        <v>20</v>
      </c>
      <c r="F164" s="25" t="str">
        <f>F12</f>
        <v xml:space="preserve"> </v>
      </c>
      <c r="I164" s="27" t="s">
        <v>22</v>
      </c>
      <c r="J164" s="52" t="str">
        <f>IF(J12="","",J12)</f>
        <v>24. 1. 2025</v>
      </c>
      <c r="L164" s="32"/>
    </row>
    <row r="165" spans="2:65" s="1" customFormat="1" ht="6.95" customHeight="1" x14ac:dyDescent="0.2">
      <c r="B165" s="32"/>
      <c r="L165" s="32"/>
    </row>
    <row r="166" spans="2:65" s="1" customFormat="1" ht="15.2" customHeight="1" x14ac:dyDescent="0.2">
      <c r="B166" s="32"/>
      <c r="C166" s="27" t="s">
        <v>24</v>
      </c>
      <c r="F166" s="25" t="str">
        <f>E15</f>
        <v xml:space="preserve"> </v>
      </c>
      <c r="I166" s="27" t="s">
        <v>29</v>
      </c>
      <c r="J166" s="30" t="str">
        <f>E21</f>
        <v xml:space="preserve"> </v>
      </c>
      <c r="L166" s="32"/>
    </row>
    <row r="167" spans="2:65" s="1" customFormat="1" ht="15.2" customHeight="1" x14ac:dyDescent="0.2">
      <c r="B167" s="32"/>
      <c r="C167" s="27" t="s">
        <v>27</v>
      </c>
      <c r="F167" s="25" t="str">
        <f>IF(E18="","",E18)</f>
        <v>Vyplň údaj</v>
      </c>
      <c r="I167" s="27" t="s">
        <v>31</v>
      </c>
      <c r="J167" s="30" t="str">
        <f>E24</f>
        <v xml:space="preserve"> </v>
      </c>
      <c r="L167" s="32"/>
    </row>
    <row r="168" spans="2:65" s="1" customFormat="1" ht="10.35" customHeight="1" x14ac:dyDescent="0.2">
      <c r="B168" s="32"/>
      <c r="L168" s="32"/>
    </row>
    <row r="169" spans="2:65" s="10" customFormat="1" ht="29.25" customHeight="1" x14ac:dyDescent="0.2">
      <c r="B169" s="116"/>
      <c r="C169" s="117" t="s">
        <v>151</v>
      </c>
      <c r="D169" s="118" t="s">
        <v>58</v>
      </c>
      <c r="E169" s="118" t="s">
        <v>54</v>
      </c>
      <c r="F169" s="118" t="s">
        <v>55</v>
      </c>
      <c r="G169" s="118" t="s">
        <v>152</v>
      </c>
      <c r="H169" s="118" t="s">
        <v>153</v>
      </c>
      <c r="I169" s="118" t="s">
        <v>154</v>
      </c>
      <c r="J169" s="118" t="s">
        <v>142</v>
      </c>
      <c r="K169" s="119" t="s">
        <v>155</v>
      </c>
      <c r="L169" s="116"/>
      <c r="M169" s="59" t="s">
        <v>1</v>
      </c>
      <c r="N169" s="60" t="s">
        <v>37</v>
      </c>
      <c r="O169" s="60" t="s">
        <v>156</v>
      </c>
      <c r="P169" s="60" t="s">
        <v>157</v>
      </c>
      <c r="Q169" s="60" t="s">
        <v>158</v>
      </c>
      <c r="R169" s="60" t="s">
        <v>159</v>
      </c>
      <c r="S169" s="60" t="s">
        <v>160</v>
      </c>
      <c r="T169" s="61" t="s">
        <v>161</v>
      </c>
    </row>
    <row r="170" spans="2:65" s="1" customFormat="1" ht="22.9" customHeight="1" x14ac:dyDescent="0.25">
      <c r="B170" s="32"/>
      <c r="C170" s="64" t="s">
        <v>162</v>
      </c>
      <c r="J170" s="120">
        <f>BK170</f>
        <v>0</v>
      </c>
      <c r="L170" s="32"/>
      <c r="M170" s="62"/>
      <c r="N170" s="53"/>
      <c r="O170" s="53"/>
      <c r="P170" s="121">
        <f>P171+P246+P356</f>
        <v>0</v>
      </c>
      <c r="Q170" s="53"/>
      <c r="R170" s="121">
        <f>R171+R246+R356</f>
        <v>0</v>
      </c>
      <c r="S170" s="53"/>
      <c r="T170" s="122">
        <f>T171+T246+T356</f>
        <v>0</v>
      </c>
      <c r="AT170" s="17" t="s">
        <v>72</v>
      </c>
      <c r="AU170" s="17" t="s">
        <v>144</v>
      </c>
      <c r="BK170" s="123">
        <f>BK171+BK246+BK356</f>
        <v>0</v>
      </c>
    </row>
    <row r="171" spans="2:65" s="11" customFormat="1" ht="25.9" customHeight="1" x14ac:dyDescent="0.2">
      <c r="B171" s="124"/>
      <c r="D171" s="125" t="s">
        <v>72</v>
      </c>
      <c r="E171" s="126" t="s">
        <v>2700</v>
      </c>
      <c r="F171" s="126" t="s">
        <v>3458</v>
      </c>
      <c r="I171" s="127"/>
      <c r="J171" s="128">
        <f>BK171</f>
        <v>0</v>
      </c>
      <c r="L171" s="124"/>
      <c r="M171" s="129"/>
      <c r="P171" s="130">
        <f>P172+P175+P227+P230+P243</f>
        <v>0</v>
      </c>
      <c r="R171" s="130">
        <f>R172+R175+R227+R230+R243</f>
        <v>0</v>
      </c>
      <c r="T171" s="131">
        <f>T172+T175+T227+T230+T243</f>
        <v>0</v>
      </c>
      <c r="AR171" s="125" t="s">
        <v>81</v>
      </c>
      <c r="AT171" s="132" t="s">
        <v>72</v>
      </c>
      <c r="AU171" s="132" t="s">
        <v>73</v>
      </c>
      <c r="AY171" s="125" t="s">
        <v>165</v>
      </c>
      <c r="BK171" s="133">
        <f>BK172+BK175+BK227+BK230+BK243</f>
        <v>0</v>
      </c>
    </row>
    <row r="172" spans="2:65" s="11" customFormat="1" ht="22.9" customHeight="1" x14ac:dyDescent="0.2">
      <c r="B172" s="124"/>
      <c r="D172" s="125" t="s">
        <v>72</v>
      </c>
      <c r="E172" s="134" t="s">
        <v>3133</v>
      </c>
      <c r="F172" s="134" t="s">
        <v>3134</v>
      </c>
      <c r="I172" s="127"/>
      <c r="J172" s="135">
        <f>BK172</f>
        <v>0</v>
      </c>
      <c r="L172" s="124"/>
      <c r="M172" s="129"/>
      <c r="P172" s="130">
        <f>SUM(P173:P174)</f>
        <v>0</v>
      </c>
      <c r="R172" s="130">
        <f>SUM(R173:R174)</f>
        <v>0</v>
      </c>
      <c r="T172" s="131">
        <f>SUM(T173:T174)</f>
        <v>0</v>
      </c>
      <c r="AR172" s="125" t="s">
        <v>81</v>
      </c>
      <c r="AT172" s="132" t="s">
        <v>72</v>
      </c>
      <c r="AU172" s="132" t="s">
        <v>81</v>
      </c>
      <c r="AY172" s="125" t="s">
        <v>165</v>
      </c>
      <c r="BK172" s="133">
        <f>SUM(BK173:BK174)</f>
        <v>0</v>
      </c>
    </row>
    <row r="173" spans="2:65" s="1" customFormat="1" ht="16.5" customHeight="1" x14ac:dyDescent="0.2">
      <c r="B173" s="32"/>
      <c r="C173" s="136" t="s">
        <v>81</v>
      </c>
      <c r="D173" s="136" t="s">
        <v>167</v>
      </c>
      <c r="E173" s="137" t="s">
        <v>3135</v>
      </c>
      <c r="F173" s="138" t="s">
        <v>3459</v>
      </c>
      <c r="G173" s="139" t="s">
        <v>3137</v>
      </c>
      <c r="H173" s="140">
        <v>1</v>
      </c>
      <c r="I173" s="141"/>
      <c r="J173" s="142">
        <f>ROUND(I173*H173,2)</f>
        <v>0</v>
      </c>
      <c r="K173" s="138" t="s">
        <v>1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3460</v>
      </c>
    </row>
    <row r="174" spans="2:65" s="1" customFormat="1" x14ac:dyDescent="0.2">
      <c r="B174" s="32"/>
      <c r="D174" s="149" t="s">
        <v>174</v>
      </c>
      <c r="F174" s="150" t="s">
        <v>3459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1" customFormat="1" ht="22.9" customHeight="1" x14ac:dyDescent="0.2">
      <c r="B175" s="124"/>
      <c r="D175" s="125" t="s">
        <v>72</v>
      </c>
      <c r="E175" s="134" t="s">
        <v>3139</v>
      </c>
      <c r="F175" s="134" t="s">
        <v>3140</v>
      </c>
      <c r="I175" s="127"/>
      <c r="J175" s="135">
        <f>BK175</f>
        <v>0</v>
      </c>
      <c r="L175" s="124"/>
      <c r="M175" s="129"/>
      <c r="P175" s="130">
        <f>P176+P199+P208+P213+P220</f>
        <v>0</v>
      </c>
      <c r="R175" s="130">
        <f>R176+R199+R208+R213+R220</f>
        <v>0</v>
      </c>
      <c r="T175" s="131">
        <f>T176+T199+T208+T213+T220</f>
        <v>0</v>
      </c>
      <c r="AR175" s="125" t="s">
        <v>81</v>
      </c>
      <c r="AT175" s="132" t="s">
        <v>72</v>
      </c>
      <c r="AU175" s="132" t="s">
        <v>81</v>
      </c>
      <c r="AY175" s="125" t="s">
        <v>165</v>
      </c>
      <c r="BK175" s="133">
        <f>BK176+BK199+BK208+BK213+BK220</f>
        <v>0</v>
      </c>
    </row>
    <row r="176" spans="2:65" s="11" customFormat="1" ht="20.85" customHeight="1" x14ac:dyDescent="0.2">
      <c r="B176" s="124"/>
      <c r="D176" s="125" t="s">
        <v>72</v>
      </c>
      <c r="E176" s="134" t="s">
        <v>3141</v>
      </c>
      <c r="F176" s="134" t="s">
        <v>3142</v>
      </c>
      <c r="I176" s="127"/>
      <c r="J176" s="135">
        <f>BK176</f>
        <v>0</v>
      </c>
      <c r="L176" s="124"/>
      <c r="M176" s="129"/>
      <c r="P176" s="130">
        <f>SUM(P177:P198)</f>
        <v>0</v>
      </c>
      <c r="R176" s="130">
        <f>SUM(R177:R198)</f>
        <v>0</v>
      </c>
      <c r="T176" s="131">
        <f>SUM(T177:T198)</f>
        <v>0</v>
      </c>
      <c r="AR176" s="125" t="s">
        <v>81</v>
      </c>
      <c r="AT176" s="132" t="s">
        <v>72</v>
      </c>
      <c r="AU176" s="132" t="s">
        <v>83</v>
      </c>
      <c r="AY176" s="125" t="s">
        <v>165</v>
      </c>
      <c r="BK176" s="133">
        <f>SUM(BK177:BK198)</f>
        <v>0</v>
      </c>
    </row>
    <row r="177" spans="2:65" s="1" customFormat="1" ht="55.5" customHeight="1" x14ac:dyDescent="0.2">
      <c r="B177" s="32"/>
      <c r="C177" s="136" t="s">
        <v>83</v>
      </c>
      <c r="D177" s="136" t="s">
        <v>167</v>
      </c>
      <c r="E177" s="137" t="s">
        <v>3143</v>
      </c>
      <c r="F177" s="138" t="s">
        <v>3144</v>
      </c>
      <c r="G177" s="139" t="s">
        <v>3137</v>
      </c>
      <c r="H177" s="140">
        <v>1</v>
      </c>
      <c r="I177" s="141"/>
      <c r="J177" s="142">
        <f>ROUND(I177*H177,2)</f>
        <v>0</v>
      </c>
      <c r="K177" s="138" t="s">
        <v>1</v>
      </c>
      <c r="L177" s="32"/>
      <c r="M177" s="143" t="s">
        <v>1</v>
      </c>
      <c r="N177" s="144" t="s">
        <v>38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172</v>
      </c>
      <c r="AT177" s="147" t="s">
        <v>167</v>
      </c>
      <c r="AU177" s="147" t="s">
        <v>183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3461</v>
      </c>
    </row>
    <row r="178" spans="2:65" s="1" customFormat="1" ht="29.25" x14ac:dyDescent="0.2">
      <c r="B178" s="32"/>
      <c r="D178" s="149" t="s">
        <v>174</v>
      </c>
      <c r="F178" s="150" t="s">
        <v>3144</v>
      </c>
      <c r="I178" s="151"/>
      <c r="L178" s="32"/>
      <c r="M178" s="152"/>
      <c r="T178" s="56"/>
      <c r="AT178" s="17" t="s">
        <v>174</v>
      </c>
      <c r="AU178" s="17" t="s">
        <v>183</v>
      </c>
    </row>
    <row r="179" spans="2:65" s="1" customFormat="1" ht="16.5" customHeight="1" x14ac:dyDescent="0.2">
      <c r="B179" s="32"/>
      <c r="C179" s="136" t="s">
        <v>183</v>
      </c>
      <c r="D179" s="136" t="s">
        <v>167</v>
      </c>
      <c r="E179" s="137" t="s">
        <v>3146</v>
      </c>
      <c r="F179" s="138" t="s">
        <v>3147</v>
      </c>
      <c r="G179" s="139" t="s">
        <v>3148</v>
      </c>
      <c r="H179" s="140">
        <v>1</v>
      </c>
      <c r="I179" s="141"/>
      <c r="J179" s="142">
        <f>ROUND(I179*H179,2)</f>
        <v>0</v>
      </c>
      <c r="K179" s="138" t="s">
        <v>1</v>
      </c>
      <c r="L179" s="32"/>
      <c r="M179" s="143" t="s">
        <v>1</v>
      </c>
      <c r="N179" s="144" t="s">
        <v>38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172</v>
      </c>
      <c r="AT179" s="147" t="s">
        <v>167</v>
      </c>
      <c r="AU179" s="147" t="s">
        <v>183</v>
      </c>
      <c r="AY179" s="17" t="s">
        <v>165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81</v>
      </c>
      <c r="BK179" s="148">
        <f>ROUND(I179*H179,2)</f>
        <v>0</v>
      </c>
      <c r="BL179" s="17" t="s">
        <v>172</v>
      </c>
      <c r="BM179" s="147" t="s">
        <v>3462</v>
      </c>
    </row>
    <row r="180" spans="2:65" s="1" customFormat="1" x14ac:dyDescent="0.2">
      <c r="B180" s="32"/>
      <c r="D180" s="149" t="s">
        <v>174</v>
      </c>
      <c r="F180" s="150" t="s">
        <v>3147</v>
      </c>
      <c r="I180" s="151"/>
      <c r="L180" s="32"/>
      <c r="M180" s="152"/>
      <c r="T180" s="56"/>
      <c r="AT180" s="17" t="s">
        <v>174</v>
      </c>
      <c r="AU180" s="17" t="s">
        <v>183</v>
      </c>
    </row>
    <row r="181" spans="2:65" s="1" customFormat="1" ht="16.5" customHeight="1" x14ac:dyDescent="0.2">
      <c r="B181" s="32"/>
      <c r="C181" s="136" t="s">
        <v>172</v>
      </c>
      <c r="D181" s="136" t="s">
        <v>167</v>
      </c>
      <c r="E181" s="137" t="s">
        <v>3150</v>
      </c>
      <c r="F181" s="138" t="s">
        <v>3151</v>
      </c>
      <c r="G181" s="139" t="s">
        <v>3148</v>
      </c>
      <c r="H181" s="140">
        <v>1</v>
      </c>
      <c r="I181" s="141"/>
      <c r="J181" s="142">
        <f>ROUND(I181*H181,2)</f>
        <v>0</v>
      </c>
      <c r="K181" s="138" t="s">
        <v>1</v>
      </c>
      <c r="L181" s="32"/>
      <c r="M181" s="143" t="s">
        <v>1</v>
      </c>
      <c r="N181" s="144" t="s">
        <v>38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172</v>
      </c>
      <c r="AT181" s="147" t="s">
        <v>167</v>
      </c>
      <c r="AU181" s="147" t="s">
        <v>183</v>
      </c>
      <c r="AY181" s="17" t="s">
        <v>165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81</v>
      </c>
      <c r="BK181" s="148">
        <f>ROUND(I181*H181,2)</f>
        <v>0</v>
      </c>
      <c r="BL181" s="17" t="s">
        <v>172</v>
      </c>
      <c r="BM181" s="147" t="s">
        <v>3463</v>
      </c>
    </row>
    <row r="182" spans="2:65" s="1" customFormat="1" x14ac:dyDescent="0.2">
      <c r="B182" s="32"/>
      <c r="D182" s="149" t="s">
        <v>174</v>
      </c>
      <c r="F182" s="150" t="s">
        <v>3151</v>
      </c>
      <c r="I182" s="151"/>
      <c r="L182" s="32"/>
      <c r="M182" s="152"/>
      <c r="T182" s="56"/>
      <c r="AT182" s="17" t="s">
        <v>174</v>
      </c>
      <c r="AU182" s="17" t="s">
        <v>183</v>
      </c>
    </row>
    <row r="183" spans="2:65" s="1" customFormat="1" ht="16.5" customHeight="1" x14ac:dyDescent="0.2">
      <c r="B183" s="32"/>
      <c r="C183" s="136" t="s">
        <v>196</v>
      </c>
      <c r="D183" s="136" t="s">
        <v>167</v>
      </c>
      <c r="E183" s="137" t="s">
        <v>3153</v>
      </c>
      <c r="F183" s="138" t="s">
        <v>3154</v>
      </c>
      <c r="G183" s="139" t="s">
        <v>3148</v>
      </c>
      <c r="H183" s="140">
        <v>5</v>
      </c>
      <c r="I183" s="141"/>
      <c r="J183" s="142">
        <f>ROUND(I183*H183,2)</f>
        <v>0</v>
      </c>
      <c r="K183" s="138" t="s">
        <v>1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183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3464</v>
      </c>
    </row>
    <row r="184" spans="2:65" s="1" customFormat="1" x14ac:dyDescent="0.2">
      <c r="B184" s="32"/>
      <c r="D184" s="149" t="s">
        <v>174</v>
      </c>
      <c r="F184" s="150" t="s">
        <v>3154</v>
      </c>
      <c r="I184" s="151"/>
      <c r="L184" s="32"/>
      <c r="M184" s="152"/>
      <c r="T184" s="56"/>
      <c r="AT184" s="17" t="s">
        <v>174</v>
      </c>
      <c r="AU184" s="17" t="s">
        <v>183</v>
      </c>
    </row>
    <row r="185" spans="2:65" s="1" customFormat="1" ht="16.5" customHeight="1" x14ac:dyDescent="0.2">
      <c r="B185" s="32"/>
      <c r="C185" s="136" t="s">
        <v>200</v>
      </c>
      <c r="D185" s="136" t="s">
        <v>167</v>
      </c>
      <c r="E185" s="137" t="s">
        <v>3465</v>
      </c>
      <c r="F185" s="138" t="s">
        <v>3466</v>
      </c>
      <c r="G185" s="139" t="s">
        <v>3148</v>
      </c>
      <c r="H185" s="140">
        <v>1</v>
      </c>
      <c r="I185" s="141"/>
      <c r="J185" s="142">
        <f>ROUND(I185*H185,2)</f>
        <v>0</v>
      </c>
      <c r="K185" s="138" t="s">
        <v>1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172</v>
      </c>
      <c r="AT185" s="147" t="s">
        <v>167</v>
      </c>
      <c r="AU185" s="147" t="s">
        <v>183</v>
      </c>
      <c r="AY185" s="17" t="s">
        <v>165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172</v>
      </c>
      <c r="BM185" s="147" t="s">
        <v>3467</v>
      </c>
    </row>
    <row r="186" spans="2:65" s="1" customFormat="1" x14ac:dyDescent="0.2">
      <c r="B186" s="32"/>
      <c r="D186" s="149" t="s">
        <v>174</v>
      </c>
      <c r="F186" s="150" t="s">
        <v>3466</v>
      </c>
      <c r="I186" s="151"/>
      <c r="L186" s="32"/>
      <c r="M186" s="152"/>
      <c r="T186" s="56"/>
      <c r="AT186" s="17" t="s">
        <v>174</v>
      </c>
      <c r="AU186" s="17" t="s">
        <v>183</v>
      </c>
    </row>
    <row r="187" spans="2:65" s="1" customFormat="1" ht="16.5" customHeight="1" x14ac:dyDescent="0.2">
      <c r="B187" s="32"/>
      <c r="C187" s="136" t="s">
        <v>204</v>
      </c>
      <c r="D187" s="136" t="s">
        <v>167</v>
      </c>
      <c r="E187" s="137" t="s">
        <v>3156</v>
      </c>
      <c r="F187" s="138" t="s">
        <v>3157</v>
      </c>
      <c r="G187" s="139" t="s">
        <v>3148</v>
      </c>
      <c r="H187" s="140">
        <v>3</v>
      </c>
      <c r="I187" s="141"/>
      <c r="J187" s="142">
        <f>ROUND(I187*H187,2)</f>
        <v>0</v>
      </c>
      <c r="K187" s="138" t="s">
        <v>1</v>
      </c>
      <c r="L187" s="32"/>
      <c r="M187" s="143" t="s">
        <v>1</v>
      </c>
      <c r="N187" s="144" t="s">
        <v>38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172</v>
      </c>
      <c r="AT187" s="147" t="s">
        <v>167</v>
      </c>
      <c r="AU187" s="147" t="s">
        <v>183</v>
      </c>
      <c r="AY187" s="17" t="s">
        <v>165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172</v>
      </c>
      <c r="BM187" s="147" t="s">
        <v>3468</v>
      </c>
    </row>
    <row r="188" spans="2:65" s="1" customFormat="1" x14ac:dyDescent="0.2">
      <c r="B188" s="32"/>
      <c r="D188" s="149" t="s">
        <v>174</v>
      </c>
      <c r="F188" s="150" t="s">
        <v>3157</v>
      </c>
      <c r="I188" s="151"/>
      <c r="L188" s="32"/>
      <c r="M188" s="152"/>
      <c r="T188" s="56"/>
      <c r="AT188" s="17" t="s">
        <v>174</v>
      </c>
      <c r="AU188" s="17" t="s">
        <v>183</v>
      </c>
    </row>
    <row r="189" spans="2:65" s="1" customFormat="1" ht="16.5" customHeight="1" x14ac:dyDescent="0.2">
      <c r="B189" s="32"/>
      <c r="C189" s="136" t="s">
        <v>209</v>
      </c>
      <c r="D189" s="136" t="s">
        <v>167</v>
      </c>
      <c r="E189" s="137" t="s">
        <v>3159</v>
      </c>
      <c r="F189" s="138" t="s">
        <v>3160</v>
      </c>
      <c r="G189" s="139" t="s">
        <v>3148</v>
      </c>
      <c r="H189" s="140">
        <v>1</v>
      </c>
      <c r="I189" s="141"/>
      <c r="J189" s="142">
        <f>ROUND(I189*H189,2)</f>
        <v>0</v>
      </c>
      <c r="K189" s="138" t="s">
        <v>1</v>
      </c>
      <c r="L189" s="32"/>
      <c r="M189" s="143" t="s">
        <v>1</v>
      </c>
      <c r="N189" s="144" t="s">
        <v>38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172</v>
      </c>
      <c r="AT189" s="147" t="s">
        <v>167</v>
      </c>
      <c r="AU189" s="147" t="s">
        <v>183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3469</v>
      </c>
    </row>
    <row r="190" spans="2:65" s="1" customFormat="1" x14ac:dyDescent="0.2">
      <c r="B190" s="32"/>
      <c r="D190" s="149" t="s">
        <v>174</v>
      </c>
      <c r="F190" s="150" t="s">
        <v>3160</v>
      </c>
      <c r="I190" s="151"/>
      <c r="L190" s="32"/>
      <c r="M190" s="152"/>
      <c r="T190" s="56"/>
      <c r="AT190" s="17" t="s">
        <v>174</v>
      </c>
      <c r="AU190" s="17" t="s">
        <v>183</v>
      </c>
    </row>
    <row r="191" spans="2:65" s="1" customFormat="1" ht="16.5" customHeight="1" x14ac:dyDescent="0.2">
      <c r="B191" s="32"/>
      <c r="C191" s="136" t="s">
        <v>216</v>
      </c>
      <c r="D191" s="136" t="s">
        <v>167</v>
      </c>
      <c r="E191" s="137" t="s">
        <v>3470</v>
      </c>
      <c r="F191" s="138" t="s">
        <v>3471</v>
      </c>
      <c r="G191" s="139" t="s">
        <v>3148</v>
      </c>
      <c r="H191" s="140">
        <v>1</v>
      </c>
      <c r="I191" s="141"/>
      <c r="J191" s="142">
        <f>ROUND(I191*H191,2)</f>
        <v>0</v>
      </c>
      <c r="K191" s="138" t="s">
        <v>1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183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3472</v>
      </c>
    </row>
    <row r="192" spans="2:65" s="1" customFormat="1" x14ac:dyDescent="0.2">
      <c r="B192" s="32"/>
      <c r="D192" s="149" t="s">
        <v>174</v>
      </c>
      <c r="F192" s="150" t="s">
        <v>3471</v>
      </c>
      <c r="I192" s="151"/>
      <c r="L192" s="32"/>
      <c r="M192" s="152"/>
      <c r="T192" s="56"/>
      <c r="AT192" s="17" t="s">
        <v>174</v>
      </c>
      <c r="AU192" s="17" t="s">
        <v>183</v>
      </c>
    </row>
    <row r="193" spans="2:65" s="1" customFormat="1" ht="24.2" customHeight="1" x14ac:dyDescent="0.2">
      <c r="B193" s="32"/>
      <c r="C193" s="136" t="s">
        <v>221</v>
      </c>
      <c r="D193" s="136" t="s">
        <v>167</v>
      </c>
      <c r="E193" s="137" t="s">
        <v>3162</v>
      </c>
      <c r="F193" s="138" t="s">
        <v>3163</v>
      </c>
      <c r="G193" s="139" t="s">
        <v>3148</v>
      </c>
      <c r="H193" s="140">
        <v>1</v>
      </c>
      <c r="I193" s="141"/>
      <c r="J193" s="142">
        <f>ROUND(I193*H193,2)</f>
        <v>0</v>
      </c>
      <c r="K193" s="138" t="s">
        <v>1</v>
      </c>
      <c r="L193" s="32"/>
      <c r="M193" s="143" t="s">
        <v>1</v>
      </c>
      <c r="N193" s="144" t="s">
        <v>38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172</v>
      </c>
      <c r="AT193" s="147" t="s">
        <v>167</v>
      </c>
      <c r="AU193" s="147" t="s">
        <v>183</v>
      </c>
      <c r="AY193" s="17" t="s">
        <v>165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81</v>
      </c>
      <c r="BK193" s="148">
        <f>ROUND(I193*H193,2)</f>
        <v>0</v>
      </c>
      <c r="BL193" s="17" t="s">
        <v>172</v>
      </c>
      <c r="BM193" s="147" t="s">
        <v>3473</v>
      </c>
    </row>
    <row r="194" spans="2:65" s="1" customFormat="1" x14ac:dyDescent="0.2">
      <c r="B194" s="32"/>
      <c r="D194" s="149" t="s">
        <v>174</v>
      </c>
      <c r="F194" s="150" t="s">
        <v>3163</v>
      </c>
      <c r="I194" s="151"/>
      <c r="L194" s="32"/>
      <c r="M194" s="152"/>
      <c r="T194" s="56"/>
      <c r="AT194" s="17" t="s">
        <v>174</v>
      </c>
      <c r="AU194" s="17" t="s">
        <v>183</v>
      </c>
    </row>
    <row r="195" spans="2:65" s="1" customFormat="1" ht="24.2" customHeight="1" x14ac:dyDescent="0.2">
      <c r="B195" s="32"/>
      <c r="C195" s="136" t="s">
        <v>226</v>
      </c>
      <c r="D195" s="136" t="s">
        <v>167</v>
      </c>
      <c r="E195" s="137" t="s">
        <v>3165</v>
      </c>
      <c r="F195" s="138" t="s">
        <v>3166</v>
      </c>
      <c r="G195" s="139" t="s">
        <v>3148</v>
      </c>
      <c r="H195" s="140">
        <v>1</v>
      </c>
      <c r="I195" s="141"/>
      <c r="J195" s="142">
        <f>ROUND(I195*H195,2)</f>
        <v>0</v>
      </c>
      <c r="K195" s="138" t="s">
        <v>1</v>
      </c>
      <c r="L195" s="32"/>
      <c r="M195" s="143" t="s">
        <v>1</v>
      </c>
      <c r="N195" s="144" t="s">
        <v>38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172</v>
      </c>
      <c r="AT195" s="147" t="s">
        <v>167</v>
      </c>
      <c r="AU195" s="147" t="s">
        <v>183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3474</v>
      </c>
    </row>
    <row r="196" spans="2:65" s="1" customFormat="1" x14ac:dyDescent="0.2">
      <c r="B196" s="32"/>
      <c r="D196" s="149" t="s">
        <v>174</v>
      </c>
      <c r="F196" s="150" t="s">
        <v>3166</v>
      </c>
      <c r="I196" s="151"/>
      <c r="L196" s="32"/>
      <c r="M196" s="152"/>
      <c r="T196" s="56"/>
      <c r="AT196" s="17" t="s">
        <v>174</v>
      </c>
      <c r="AU196" s="17" t="s">
        <v>183</v>
      </c>
    </row>
    <row r="197" spans="2:65" s="1" customFormat="1" ht="16.5" customHeight="1" x14ac:dyDescent="0.2">
      <c r="B197" s="32"/>
      <c r="C197" s="136" t="s">
        <v>8</v>
      </c>
      <c r="D197" s="136" t="s">
        <v>167</v>
      </c>
      <c r="E197" s="137" t="s">
        <v>3168</v>
      </c>
      <c r="F197" s="138" t="s">
        <v>3169</v>
      </c>
      <c r="G197" s="139" t="s">
        <v>3148</v>
      </c>
      <c r="H197" s="140">
        <v>2</v>
      </c>
      <c r="I197" s="141"/>
      <c r="J197" s="142">
        <f>ROUND(I197*H197,2)</f>
        <v>0</v>
      </c>
      <c r="K197" s="138" t="s">
        <v>1</v>
      </c>
      <c r="L197" s="32"/>
      <c r="M197" s="143" t="s">
        <v>1</v>
      </c>
      <c r="N197" s="144" t="s">
        <v>38</v>
      </c>
      <c r="P197" s="145">
        <f>O197*H197</f>
        <v>0</v>
      </c>
      <c r="Q197" s="145">
        <v>0</v>
      </c>
      <c r="R197" s="145">
        <f>Q197*H197</f>
        <v>0</v>
      </c>
      <c r="S197" s="145">
        <v>0</v>
      </c>
      <c r="T197" s="146">
        <f>S197*H197</f>
        <v>0</v>
      </c>
      <c r="AR197" s="147" t="s">
        <v>172</v>
      </c>
      <c r="AT197" s="147" t="s">
        <v>167</v>
      </c>
      <c r="AU197" s="147" t="s">
        <v>183</v>
      </c>
      <c r="AY197" s="17" t="s">
        <v>165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81</v>
      </c>
      <c r="BK197" s="148">
        <f>ROUND(I197*H197,2)</f>
        <v>0</v>
      </c>
      <c r="BL197" s="17" t="s">
        <v>172</v>
      </c>
      <c r="BM197" s="147" t="s">
        <v>3475</v>
      </c>
    </row>
    <row r="198" spans="2:65" s="1" customFormat="1" x14ac:dyDescent="0.2">
      <c r="B198" s="32"/>
      <c r="D198" s="149" t="s">
        <v>174</v>
      </c>
      <c r="F198" s="150" t="s">
        <v>3169</v>
      </c>
      <c r="I198" s="151"/>
      <c r="L198" s="32"/>
      <c r="M198" s="152"/>
      <c r="T198" s="56"/>
      <c r="AT198" s="17" t="s">
        <v>174</v>
      </c>
      <c r="AU198" s="17" t="s">
        <v>183</v>
      </c>
    </row>
    <row r="199" spans="2:65" s="11" customFormat="1" ht="20.85" customHeight="1" x14ac:dyDescent="0.2">
      <c r="B199" s="124"/>
      <c r="D199" s="125" t="s">
        <v>72</v>
      </c>
      <c r="E199" s="134" t="s">
        <v>3171</v>
      </c>
      <c r="F199" s="134" t="s">
        <v>3172</v>
      </c>
      <c r="I199" s="127"/>
      <c r="J199" s="135">
        <f>BK199</f>
        <v>0</v>
      </c>
      <c r="L199" s="124"/>
      <c r="M199" s="129"/>
      <c r="P199" s="130">
        <f>SUM(P200:P207)</f>
        <v>0</v>
      </c>
      <c r="R199" s="130">
        <f>SUM(R200:R207)</f>
        <v>0</v>
      </c>
      <c r="T199" s="131">
        <f>SUM(T200:T207)</f>
        <v>0</v>
      </c>
      <c r="AR199" s="125" t="s">
        <v>81</v>
      </c>
      <c r="AT199" s="132" t="s">
        <v>72</v>
      </c>
      <c r="AU199" s="132" t="s">
        <v>83</v>
      </c>
      <c r="AY199" s="125" t="s">
        <v>165</v>
      </c>
      <c r="BK199" s="133">
        <f>SUM(BK200:BK207)</f>
        <v>0</v>
      </c>
    </row>
    <row r="200" spans="2:65" s="1" customFormat="1" ht="16.5" customHeight="1" x14ac:dyDescent="0.2">
      <c r="B200" s="32"/>
      <c r="C200" s="136" t="s">
        <v>243</v>
      </c>
      <c r="D200" s="136" t="s">
        <v>167</v>
      </c>
      <c r="E200" s="137" t="s">
        <v>3476</v>
      </c>
      <c r="F200" s="138" t="s">
        <v>3477</v>
      </c>
      <c r="G200" s="139" t="s">
        <v>3148</v>
      </c>
      <c r="H200" s="140">
        <v>1</v>
      </c>
      <c r="I200" s="141"/>
      <c r="J200" s="142">
        <f>ROUND(I200*H200,2)</f>
        <v>0</v>
      </c>
      <c r="K200" s="138" t="s">
        <v>1</v>
      </c>
      <c r="L200" s="32"/>
      <c r="M200" s="143" t="s">
        <v>1</v>
      </c>
      <c r="N200" s="144" t="s">
        <v>38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172</v>
      </c>
      <c r="AT200" s="147" t="s">
        <v>167</v>
      </c>
      <c r="AU200" s="147" t="s">
        <v>183</v>
      </c>
      <c r="AY200" s="17" t="s">
        <v>165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81</v>
      </c>
      <c r="BK200" s="148">
        <f>ROUND(I200*H200,2)</f>
        <v>0</v>
      </c>
      <c r="BL200" s="17" t="s">
        <v>172</v>
      </c>
      <c r="BM200" s="147" t="s">
        <v>3478</v>
      </c>
    </row>
    <row r="201" spans="2:65" s="1" customFormat="1" x14ac:dyDescent="0.2">
      <c r="B201" s="32"/>
      <c r="D201" s="149" t="s">
        <v>174</v>
      </c>
      <c r="F201" s="150" t="s">
        <v>3477</v>
      </c>
      <c r="I201" s="151"/>
      <c r="L201" s="32"/>
      <c r="M201" s="152"/>
      <c r="T201" s="56"/>
      <c r="AT201" s="17" t="s">
        <v>174</v>
      </c>
      <c r="AU201" s="17" t="s">
        <v>183</v>
      </c>
    </row>
    <row r="202" spans="2:65" s="1" customFormat="1" ht="16.5" customHeight="1" x14ac:dyDescent="0.2">
      <c r="B202" s="32"/>
      <c r="C202" s="136" t="s">
        <v>250</v>
      </c>
      <c r="D202" s="136" t="s">
        <v>167</v>
      </c>
      <c r="E202" s="137" t="s">
        <v>3173</v>
      </c>
      <c r="F202" s="138" t="s">
        <v>3174</v>
      </c>
      <c r="G202" s="139" t="s">
        <v>3148</v>
      </c>
      <c r="H202" s="140">
        <v>1</v>
      </c>
      <c r="I202" s="141"/>
      <c r="J202" s="142">
        <f>ROUND(I202*H202,2)</f>
        <v>0</v>
      </c>
      <c r="K202" s="138" t="s">
        <v>1</v>
      </c>
      <c r="L202" s="32"/>
      <c r="M202" s="143" t="s">
        <v>1</v>
      </c>
      <c r="N202" s="144" t="s">
        <v>38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172</v>
      </c>
      <c r="AT202" s="147" t="s">
        <v>167</v>
      </c>
      <c r="AU202" s="147" t="s">
        <v>183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3479</v>
      </c>
    </row>
    <row r="203" spans="2:65" s="1" customFormat="1" x14ac:dyDescent="0.2">
      <c r="B203" s="32"/>
      <c r="D203" s="149" t="s">
        <v>174</v>
      </c>
      <c r="F203" s="150" t="s">
        <v>3174</v>
      </c>
      <c r="I203" s="151"/>
      <c r="L203" s="32"/>
      <c r="M203" s="152"/>
      <c r="T203" s="56"/>
      <c r="AT203" s="17" t="s">
        <v>174</v>
      </c>
      <c r="AU203" s="17" t="s">
        <v>183</v>
      </c>
    </row>
    <row r="204" spans="2:65" s="1" customFormat="1" ht="16.5" customHeight="1" x14ac:dyDescent="0.2">
      <c r="B204" s="32"/>
      <c r="C204" s="136" t="s">
        <v>258</v>
      </c>
      <c r="D204" s="136" t="s">
        <v>167</v>
      </c>
      <c r="E204" s="137" t="s">
        <v>3176</v>
      </c>
      <c r="F204" s="138" t="s">
        <v>3177</v>
      </c>
      <c r="G204" s="139" t="s">
        <v>3148</v>
      </c>
      <c r="H204" s="140">
        <v>2</v>
      </c>
      <c r="I204" s="141"/>
      <c r="J204" s="142">
        <f>ROUND(I204*H204,2)</f>
        <v>0</v>
      </c>
      <c r="K204" s="138" t="s">
        <v>1</v>
      </c>
      <c r="L204" s="32"/>
      <c r="M204" s="143" t="s">
        <v>1</v>
      </c>
      <c r="N204" s="144" t="s">
        <v>38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172</v>
      </c>
      <c r="AT204" s="147" t="s">
        <v>167</v>
      </c>
      <c r="AU204" s="147" t="s">
        <v>183</v>
      </c>
      <c r="AY204" s="17" t="s">
        <v>165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81</v>
      </c>
      <c r="BK204" s="148">
        <f>ROUND(I204*H204,2)</f>
        <v>0</v>
      </c>
      <c r="BL204" s="17" t="s">
        <v>172</v>
      </c>
      <c r="BM204" s="147" t="s">
        <v>3480</v>
      </c>
    </row>
    <row r="205" spans="2:65" s="1" customFormat="1" x14ac:dyDescent="0.2">
      <c r="B205" s="32"/>
      <c r="D205" s="149" t="s">
        <v>174</v>
      </c>
      <c r="F205" s="150" t="s">
        <v>3177</v>
      </c>
      <c r="I205" s="151"/>
      <c r="L205" s="32"/>
      <c r="M205" s="152"/>
      <c r="T205" s="56"/>
      <c r="AT205" s="17" t="s">
        <v>174</v>
      </c>
      <c r="AU205" s="17" t="s">
        <v>183</v>
      </c>
    </row>
    <row r="206" spans="2:65" s="1" customFormat="1" ht="16.5" customHeight="1" x14ac:dyDescent="0.2">
      <c r="B206" s="32"/>
      <c r="C206" s="136" t="s">
        <v>264</v>
      </c>
      <c r="D206" s="136" t="s">
        <v>167</v>
      </c>
      <c r="E206" s="137" t="s">
        <v>3179</v>
      </c>
      <c r="F206" s="138" t="s">
        <v>3180</v>
      </c>
      <c r="G206" s="139" t="s">
        <v>3148</v>
      </c>
      <c r="H206" s="140">
        <v>3</v>
      </c>
      <c r="I206" s="141"/>
      <c r="J206" s="142">
        <f>ROUND(I206*H206,2)</f>
        <v>0</v>
      </c>
      <c r="K206" s="138" t="s">
        <v>1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183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3481</v>
      </c>
    </row>
    <row r="207" spans="2:65" s="1" customFormat="1" x14ac:dyDescent="0.2">
      <c r="B207" s="32"/>
      <c r="D207" s="149" t="s">
        <v>174</v>
      </c>
      <c r="F207" s="150" t="s">
        <v>3180</v>
      </c>
      <c r="I207" s="151"/>
      <c r="L207" s="32"/>
      <c r="M207" s="152"/>
      <c r="T207" s="56"/>
      <c r="AT207" s="17" t="s">
        <v>174</v>
      </c>
      <c r="AU207" s="17" t="s">
        <v>183</v>
      </c>
    </row>
    <row r="208" spans="2:65" s="11" customFormat="1" ht="20.85" customHeight="1" x14ac:dyDescent="0.2">
      <c r="B208" s="124"/>
      <c r="D208" s="125" t="s">
        <v>72</v>
      </c>
      <c r="E208" s="134" t="s">
        <v>3182</v>
      </c>
      <c r="F208" s="134" t="s">
        <v>3183</v>
      </c>
      <c r="I208" s="127"/>
      <c r="J208" s="135">
        <f>BK208</f>
        <v>0</v>
      </c>
      <c r="L208" s="124"/>
      <c r="M208" s="129"/>
      <c r="P208" s="130">
        <f>SUM(P209:P212)</f>
        <v>0</v>
      </c>
      <c r="R208" s="130">
        <f>SUM(R209:R212)</f>
        <v>0</v>
      </c>
      <c r="T208" s="131">
        <f>SUM(T209:T212)</f>
        <v>0</v>
      </c>
      <c r="AR208" s="125" t="s">
        <v>81</v>
      </c>
      <c r="AT208" s="132" t="s">
        <v>72</v>
      </c>
      <c r="AU208" s="132" t="s">
        <v>83</v>
      </c>
      <c r="AY208" s="125" t="s">
        <v>165</v>
      </c>
      <c r="BK208" s="133">
        <f>SUM(BK209:BK212)</f>
        <v>0</v>
      </c>
    </row>
    <row r="209" spans="2:65" s="1" customFormat="1" ht="16.5" customHeight="1" x14ac:dyDescent="0.2">
      <c r="B209" s="32"/>
      <c r="C209" s="136" t="s">
        <v>270</v>
      </c>
      <c r="D209" s="136" t="s">
        <v>167</v>
      </c>
      <c r="E209" s="137" t="s">
        <v>3184</v>
      </c>
      <c r="F209" s="138" t="s">
        <v>3185</v>
      </c>
      <c r="G209" s="139" t="s">
        <v>3148</v>
      </c>
      <c r="H209" s="140">
        <v>1</v>
      </c>
      <c r="I209" s="141"/>
      <c r="J209" s="142">
        <f>ROUND(I209*H209,2)</f>
        <v>0</v>
      </c>
      <c r="K209" s="138" t="s">
        <v>1</v>
      </c>
      <c r="L209" s="32"/>
      <c r="M209" s="143" t="s">
        <v>1</v>
      </c>
      <c r="N209" s="144" t="s">
        <v>38</v>
      </c>
      <c r="P209" s="145">
        <f>O209*H209</f>
        <v>0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AR209" s="147" t="s">
        <v>172</v>
      </c>
      <c r="AT209" s="147" t="s">
        <v>167</v>
      </c>
      <c r="AU209" s="147" t="s">
        <v>183</v>
      </c>
      <c r="AY209" s="17" t="s">
        <v>165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81</v>
      </c>
      <c r="BK209" s="148">
        <f>ROUND(I209*H209,2)</f>
        <v>0</v>
      </c>
      <c r="BL209" s="17" t="s">
        <v>172</v>
      </c>
      <c r="BM209" s="147" t="s">
        <v>3482</v>
      </c>
    </row>
    <row r="210" spans="2:65" s="1" customFormat="1" x14ac:dyDescent="0.2">
      <c r="B210" s="32"/>
      <c r="D210" s="149" t="s">
        <v>174</v>
      </c>
      <c r="F210" s="150" t="s">
        <v>3185</v>
      </c>
      <c r="I210" s="151"/>
      <c r="L210" s="32"/>
      <c r="M210" s="152"/>
      <c r="T210" s="56"/>
      <c r="AT210" s="17" t="s">
        <v>174</v>
      </c>
      <c r="AU210" s="17" t="s">
        <v>183</v>
      </c>
    </row>
    <row r="211" spans="2:65" s="1" customFormat="1" ht="16.5" customHeight="1" x14ac:dyDescent="0.2">
      <c r="B211" s="32"/>
      <c r="C211" s="136" t="s">
        <v>278</v>
      </c>
      <c r="D211" s="136" t="s">
        <v>167</v>
      </c>
      <c r="E211" s="137" t="s">
        <v>3187</v>
      </c>
      <c r="F211" s="138" t="s">
        <v>3188</v>
      </c>
      <c r="G211" s="139" t="s">
        <v>3148</v>
      </c>
      <c r="H211" s="140">
        <v>7</v>
      </c>
      <c r="I211" s="141"/>
      <c r="J211" s="142">
        <f>ROUND(I211*H211,2)</f>
        <v>0</v>
      </c>
      <c r="K211" s="138" t="s">
        <v>1</v>
      </c>
      <c r="L211" s="32"/>
      <c r="M211" s="143" t="s">
        <v>1</v>
      </c>
      <c r="N211" s="144" t="s">
        <v>38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172</v>
      </c>
      <c r="AT211" s="147" t="s">
        <v>167</v>
      </c>
      <c r="AU211" s="147" t="s">
        <v>183</v>
      </c>
      <c r="AY211" s="17" t="s">
        <v>165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81</v>
      </c>
      <c r="BK211" s="148">
        <f>ROUND(I211*H211,2)</f>
        <v>0</v>
      </c>
      <c r="BL211" s="17" t="s">
        <v>172</v>
      </c>
      <c r="BM211" s="147" t="s">
        <v>3483</v>
      </c>
    </row>
    <row r="212" spans="2:65" s="1" customFormat="1" x14ac:dyDescent="0.2">
      <c r="B212" s="32"/>
      <c r="D212" s="149" t="s">
        <v>174</v>
      </c>
      <c r="F212" s="150" t="s">
        <v>3188</v>
      </c>
      <c r="I212" s="151"/>
      <c r="L212" s="32"/>
      <c r="M212" s="152"/>
      <c r="T212" s="56"/>
      <c r="AT212" s="17" t="s">
        <v>174</v>
      </c>
      <c r="AU212" s="17" t="s">
        <v>183</v>
      </c>
    </row>
    <row r="213" spans="2:65" s="11" customFormat="1" ht="20.85" customHeight="1" x14ac:dyDescent="0.2">
      <c r="B213" s="124"/>
      <c r="D213" s="125" t="s">
        <v>72</v>
      </c>
      <c r="E213" s="134" t="s">
        <v>3190</v>
      </c>
      <c r="F213" s="134" t="s">
        <v>3191</v>
      </c>
      <c r="I213" s="127"/>
      <c r="J213" s="135">
        <f>BK213</f>
        <v>0</v>
      </c>
      <c r="L213" s="124"/>
      <c r="M213" s="129"/>
      <c r="P213" s="130">
        <f>SUM(P214:P219)</f>
        <v>0</v>
      </c>
      <c r="R213" s="130">
        <f>SUM(R214:R219)</f>
        <v>0</v>
      </c>
      <c r="T213" s="131">
        <f>SUM(T214:T219)</f>
        <v>0</v>
      </c>
      <c r="AR213" s="125" t="s">
        <v>81</v>
      </c>
      <c r="AT213" s="132" t="s">
        <v>72</v>
      </c>
      <c r="AU213" s="132" t="s">
        <v>83</v>
      </c>
      <c r="AY213" s="125" t="s">
        <v>165</v>
      </c>
      <c r="BK213" s="133">
        <f>SUM(BK214:BK219)</f>
        <v>0</v>
      </c>
    </row>
    <row r="214" spans="2:65" s="1" customFormat="1" ht="16.5" customHeight="1" x14ac:dyDescent="0.2">
      <c r="B214" s="32"/>
      <c r="C214" s="136" t="s">
        <v>284</v>
      </c>
      <c r="D214" s="136" t="s">
        <v>167</v>
      </c>
      <c r="E214" s="137" t="s">
        <v>3192</v>
      </c>
      <c r="F214" s="138" t="s">
        <v>3193</v>
      </c>
      <c r="G214" s="139" t="s">
        <v>3148</v>
      </c>
      <c r="H214" s="140">
        <v>1</v>
      </c>
      <c r="I214" s="141"/>
      <c r="J214" s="142">
        <f>ROUND(I214*H214,2)</f>
        <v>0</v>
      </c>
      <c r="K214" s="138" t="s">
        <v>1</v>
      </c>
      <c r="L214" s="32"/>
      <c r="M214" s="143" t="s">
        <v>1</v>
      </c>
      <c r="N214" s="144" t="s">
        <v>38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172</v>
      </c>
      <c r="AT214" s="147" t="s">
        <v>167</v>
      </c>
      <c r="AU214" s="147" t="s">
        <v>183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3484</v>
      </c>
    </row>
    <row r="215" spans="2:65" s="1" customFormat="1" x14ac:dyDescent="0.2">
      <c r="B215" s="32"/>
      <c r="D215" s="149" t="s">
        <v>174</v>
      </c>
      <c r="F215" s="150" t="s">
        <v>3193</v>
      </c>
      <c r="I215" s="151"/>
      <c r="L215" s="32"/>
      <c r="M215" s="152"/>
      <c r="T215" s="56"/>
      <c r="AT215" s="17" t="s">
        <v>174</v>
      </c>
      <c r="AU215" s="17" t="s">
        <v>183</v>
      </c>
    </row>
    <row r="216" spans="2:65" s="1" customFormat="1" ht="21.75" customHeight="1" x14ac:dyDescent="0.2">
      <c r="B216" s="32"/>
      <c r="C216" s="136" t="s">
        <v>289</v>
      </c>
      <c r="D216" s="136" t="s">
        <v>167</v>
      </c>
      <c r="E216" s="137" t="s">
        <v>3195</v>
      </c>
      <c r="F216" s="138" t="s">
        <v>3196</v>
      </c>
      <c r="G216" s="139" t="s">
        <v>3148</v>
      </c>
      <c r="H216" s="140">
        <v>1</v>
      </c>
      <c r="I216" s="141"/>
      <c r="J216" s="142">
        <f>ROUND(I216*H216,2)</f>
        <v>0</v>
      </c>
      <c r="K216" s="138" t="s">
        <v>1</v>
      </c>
      <c r="L216" s="32"/>
      <c r="M216" s="143" t="s">
        <v>1</v>
      </c>
      <c r="N216" s="144" t="s">
        <v>38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172</v>
      </c>
      <c r="AT216" s="147" t="s">
        <v>167</v>
      </c>
      <c r="AU216" s="147" t="s">
        <v>183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3485</v>
      </c>
    </row>
    <row r="217" spans="2:65" s="1" customFormat="1" x14ac:dyDescent="0.2">
      <c r="B217" s="32"/>
      <c r="D217" s="149" t="s">
        <v>174</v>
      </c>
      <c r="F217" s="150" t="s">
        <v>3196</v>
      </c>
      <c r="I217" s="151"/>
      <c r="L217" s="32"/>
      <c r="M217" s="152"/>
      <c r="T217" s="56"/>
      <c r="AT217" s="17" t="s">
        <v>174</v>
      </c>
      <c r="AU217" s="17" t="s">
        <v>183</v>
      </c>
    </row>
    <row r="218" spans="2:65" s="1" customFormat="1" ht="16.5" customHeight="1" x14ac:dyDescent="0.2">
      <c r="B218" s="32"/>
      <c r="C218" s="136" t="s">
        <v>7</v>
      </c>
      <c r="D218" s="136" t="s">
        <v>167</v>
      </c>
      <c r="E218" s="137" t="s">
        <v>3198</v>
      </c>
      <c r="F218" s="138" t="s">
        <v>3199</v>
      </c>
      <c r="G218" s="139" t="s">
        <v>3148</v>
      </c>
      <c r="H218" s="140">
        <v>1</v>
      </c>
      <c r="I218" s="141"/>
      <c r="J218" s="142">
        <f>ROUND(I218*H218,2)</f>
        <v>0</v>
      </c>
      <c r="K218" s="138" t="s">
        <v>1</v>
      </c>
      <c r="L218" s="32"/>
      <c r="M218" s="143" t="s">
        <v>1</v>
      </c>
      <c r="N218" s="144" t="s">
        <v>38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172</v>
      </c>
      <c r="AT218" s="147" t="s">
        <v>167</v>
      </c>
      <c r="AU218" s="147" t="s">
        <v>183</v>
      </c>
      <c r="AY218" s="17" t="s">
        <v>165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81</v>
      </c>
      <c r="BK218" s="148">
        <f>ROUND(I218*H218,2)</f>
        <v>0</v>
      </c>
      <c r="BL218" s="17" t="s">
        <v>172</v>
      </c>
      <c r="BM218" s="147" t="s">
        <v>3486</v>
      </c>
    </row>
    <row r="219" spans="2:65" s="1" customFormat="1" x14ac:dyDescent="0.2">
      <c r="B219" s="32"/>
      <c r="D219" s="149" t="s">
        <v>174</v>
      </c>
      <c r="F219" s="150" t="s">
        <v>3199</v>
      </c>
      <c r="I219" s="151"/>
      <c r="L219" s="32"/>
      <c r="M219" s="152"/>
      <c r="T219" s="56"/>
      <c r="AT219" s="17" t="s">
        <v>174</v>
      </c>
      <c r="AU219" s="17" t="s">
        <v>183</v>
      </c>
    </row>
    <row r="220" spans="2:65" s="11" customFormat="1" ht="20.85" customHeight="1" x14ac:dyDescent="0.2">
      <c r="B220" s="124"/>
      <c r="D220" s="125" t="s">
        <v>72</v>
      </c>
      <c r="E220" s="134" t="s">
        <v>3201</v>
      </c>
      <c r="F220" s="134" t="s">
        <v>3202</v>
      </c>
      <c r="I220" s="127"/>
      <c r="J220" s="135">
        <f>BK220</f>
        <v>0</v>
      </c>
      <c r="L220" s="124"/>
      <c r="M220" s="129"/>
      <c r="P220" s="130">
        <f>SUM(P221:P226)</f>
        <v>0</v>
      </c>
      <c r="R220" s="130">
        <f>SUM(R221:R226)</f>
        <v>0</v>
      </c>
      <c r="T220" s="131">
        <f>SUM(T221:T226)</f>
        <v>0</v>
      </c>
      <c r="AR220" s="125" t="s">
        <v>81</v>
      </c>
      <c r="AT220" s="132" t="s">
        <v>72</v>
      </c>
      <c r="AU220" s="132" t="s">
        <v>83</v>
      </c>
      <c r="AY220" s="125" t="s">
        <v>165</v>
      </c>
      <c r="BK220" s="133">
        <f>SUM(BK221:BK226)</f>
        <v>0</v>
      </c>
    </row>
    <row r="221" spans="2:65" s="1" customFormat="1" ht="16.5" customHeight="1" x14ac:dyDescent="0.2">
      <c r="B221" s="32"/>
      <c r="C221" s="136" t="s">
        <v>305</v>
      </c>
      <c r="D221" s="136" t="s">
        <v>167</v>
      </c>
      <c r="E221" s="137" t="s">
        <v>3203</v>
      </c>
      <c r="F221" s="138" t="s">
        <v>3204</v>
      </c>
      <c r="G221" s="139" t="s">
        <v>3148</v>
      </c>
      <c r="H221" s="140">
        <v>1</v>
      </c>
      <c r="I221" s="141"/>
      <c r="J221" s="142">
        <f>ROUND(I221*H221,2)</f>
        <v>0</v>
      </c>
      <c r="K221" s="138" t="s">
        <v>1</v>
      </c>
      <c r="L221" s="32"/>
      <c r="M221" s="143" t="s">
        <v>1</v>
      </c>
      <c r="N221" s="144" t="s">
        <v>38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172</v>
      </c>
      <c r="AT221" s="147" t="s">
        <v>167</v>
      </c>
      <c r="AU221" s="147" t="s">
        <v>183</v>
      </c>
      <c r="AY221" s="17" t="s">
        <v>165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81</v>
      </c>
      <c r="BK221" s="148">
        <f>ROUND(I221*H221,2)</f>
        <v>0</v>
      </c>
      <c r="BL221" s="17" t="s">
        <v>172</v>
      </c>
      <c r="BM221" s="147" t="s">
        <v>3487</v>
      </c>
    </row>
    <row r="222" spans="2:65" s="1" customFormat="1" x14ac:dyDescent="0.2">
      <c r="B222" s="32"/>
      <c r="D222" s="149" t="s">
        <v>174</v>
      </c>
      <c r="F222" s="150" t="s">
        <v>3204</v>
      </c>
      <c r="I222" s="151"/>
      <c r="L222" s="32"/>
      <c r="M222" s="152"/>
      <c r="T222" s="56"/>
      <c r="AT222" s="17" t="s">
        <v>174</v>
      </c>
      <c r="AU222" s="17" t="s">
        <v>183</v>
      </c>
    </row>
    <row r="223" spans="2:65" s="1" customFormat="1" ht="16.5" customHeight="1" x14ac:dyDescent="0.2">
      <c r="B223" s="32"/>
      <c r="C223" s="136" t="s">
        <v>309</v>
      </c>
      <c r="D223" s="136" t="s">
        <v>167</v>
      </c>
      <c r="E223" s="137" t="s">
        <v>3206</v>
      </c>
      <c r="F223" s="138" t="s">
        <v>3207</v>
      </c>
      <c r="G223" s="139" t="s">
        <v>3148</v>
      </c>
      <c r="H223" s="140">
        <v>1</v>
      </c>
      <c r="I223" s="141"/>
      <c r="J223" s="142">
        <f>ROUND(I223*H223,2)</f>
        <v>0</v>
      </c>
      <c r="K223" s="138" t="s">
        <v>1</v>
      </c>
      <c r="L223" s="32"/>
      <c r="M223" s="143" t="s">
        <v>1</v>
      </c>
      <c r="N223" s="144" t="s">
        <v>38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172</v>
      </c>
      <c r="AT223" s="147" t="s">
        <v>167</v>
      </c>
      <c r="AU223" s="147" t="s">
        <v>183</v>
      </c>
      <c r="AY223" s="17" t="s">
        <v>165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81</v>
      </c>
      <c r="BK223" s="148">
        <f>ROUND(I223*H223,2)</f>
        <v>0</v>
      </c>
      <c r="BL223" s="17" t="s">
        <v>172</v>
      </c>
      <c r="BM223" s="147" t="s">
        <v>3488</v>
      </c>
    </row>
    <row r="224" spans="2:65" s="1" customFormat="1" x14ac:dyDescent="0.2">
      <c r="B224" s="32"/>
      <c r="D224" s="149" t="s">
        <v>174</v>
      </c>
      <c r="F224" s="150" t="s">
        <v>3207</v>
      </c>
      <c r="I224" s="151"/>
      <c r="L224" s="32"/>
      <c r="M224" s="152"/>
      <c r="T224" s="56"/>
      <c r="AT224" s="17" t="s">
        <v>174</v>
      </c>
      <c r="AU224" s="17" t="s">
        <v>183</v>
      </c>
    </row>
    <row r="225" spans="2:65" s="1" customFormat="1" ht="16.5" customHeight="1" x14ac:dyDescent="0.2">
      <c r="B225" s="32"/>
      <c r="C225" s="136" t="s">
        <v>314</v>
      </c>
      <c r="D225" s="136" t="s">
        <v>167</v>
      </c>
      <c r="E225" s="137" t="s">
        <v>3209</v>
      </c>
      <c r="F225" s="138" t="s">
        <v>3210</v>
      </c>
      <c r="G225" s="139" t="s">
        <v>3148</v>
      </c>
      <c r="H225" s="140">
        <v>1</v>
      </c>
      <c r="I225" s="141"/>
      <c r="J225" s="142">
        <f>ROUND(I225*H225,2)</f>
        <v>0</v>
      </c>
      <c r="K225" s="138" t="s">
        <v>1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183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3489</v>
      </c>
    </row>
    <row r="226" spans="2:65" s="1" customFormat="1" x14ac:dyDescent="0.2">
      <c r="B226" s="32"/>
      <c r="D226" s="149" t="s">
        <v>174</v>
      </c>
      <c r="F226" s="150" t="s">
        <v>3210</v>
      </c>
      <c r="I226" s="151"/>
      <c r="L226" s="32"/>
      <c r="M226" s="152"/>
      <c r="T226" s="56"/>
      <c r="AT226" s="17" t="s">
        <v>174</v>
      </c>
      <c r="AU226" s="17" t="s">
        <v>183</v>
      </c>
    </row>
    <row r="227" spans="2:65" s="11" customFormat="1" ht="22.9" customHeight="1" x14ac:dyDescent="0.2">
      <c r="B227" s="124"/>
      <c r="D227" s="125" t="s">
        <v>72</v>
      </c>
      <c r="E227" s="134" t="s">
        <v>3490</v>
      </c>
      <c r="F227" s="134" t="s">
        <v>3491</v>
      </c>
      <c r="I227" s="127"/>
      <c r="J227" s="135">
        <f>BK227</f>
        <v>0</v>
      </c>
      <c r="L227" s="124"/>
      <c r="M227" s="129"/>
      <c r="P227" s="130">
        <f>SUM(P228:P229)</f>
        <v>0</v>
      </c>
      <c r="R227" s="130">
        <f>SUM(R228:R229)</f>
        <v>0</v>
      </c>
      <c r="T227" s="131">
        <f>SUM(T228:T229)</f>
        <v>0</v>
      </c>
      <c r="AR227" s="125" t="s">
        <v>81</v>
      </c>
      <c r="AT227" s="132" t="s">
        <v>72</v>
      </c>
      <c r="AU227" s="132" t="s">
        <v>81</v>
      </c>
      <c r="AY227" s="125" t="s">
        <v>165</v>
      </c>
      <c r="BK227" s="133">
        <f>SUM(BK228:BK229)</f>
        <v>0</v>
      </c>
    </row>
    <row r="228" spans="2:65" s="1" customFormat="1" ht="16.5" customHeight="1" x14ac:dyDescent="0.2">
      <c r="B228" s="32"/>
      <c r="C228" s="136" t="s">
        <v>323</v>
      </c>
      <c r="D228" s="136" t="s">
        <v>167</v>
      </c>
      <c r="E228" s="137" t="s">
        <v>3492</v>
      </c>
      <c r="F228" s="138" t="s">
        <v>3493</v>
      </c>
      <c r="G228" s="139" t="s">
        <v>3137</v>
      </c>
      <c r="H228" s="140">
        <v>1</v>
      </c>
      <c r="I228" s="141"/>
      <c r="J228" s="142">
        <f>ROUND(I228*H228,2)</f>
        <v>0</v>
      </c>
      <c r="K228" s="138" t="s">
        <v>1</v>
      </c>
      <c r="L228" s="32"/>
      <c r="M228" s="143" t="s">
        <v>1</v>
      </c>
      <c r="N228" s="144" t="s">
        <v>38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172</v>
      </c>
      <c r="AT228" s="147" t="s">
        <v>167</v>
      </c>
      <c r="AU228" s="147" t="s">
        <v>83</v>
      </c>
      <c r="AY228" s="17" t="s">
        <v>165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172</v>
      </c>
      <c r="BM228" s="147" t="s">
        <v>3494</v>
      </c>
    </row>
    <row r="229" spans="2:65" s="1" customFormat="1" x14ac:dyDescent="0.2">
      <c r="B229" s="32"/>
      <c r="D229" s="149" t="s">
        <v>174</v>
      </c>
      <c r="F229" s="150" t="s">
        <v>3493</v>
      </c>
      <c r="I229" s="151"/>
      <c r="L229" s="32"/>
      <c r="M229" s="152"/>
      <c r="T229" s="56"/>
      <c r="AT229" s="17" t="s">
        <v>174</v>
      </c>
      <c r="AU229" s="17" t="s">
        <v>83</v>
      </c>
    </row>
    <row r="230" spans="2:65" s="11" customFormat="1" ht="22.9" customHeight="1" x14ac:dyDescent="0.2">
      <c r="B230" s="124"/>
      <c r="D230" s="125" t="s">
        <v>72</v>
      </c>
      <c r="E230" s="134" t="s">
        <v>3212</v>
      </c>
      <c r="F230" s="134" t="s">
        <v>3213</v>
      </c>
      <c r="I230" s="127"/>
      <c r="J230" s="135">
        <f>BK230</f>
        <v>0</v>
      </c>
      <c r="L230" s="124"/>
      <c r="M230" s="129"/>
      <c r="P230" s="130">
        <f>SUM(P231:P242)</f>
        <v>0</v>
      </c>
      <c r="R230" s="130">
        <f>SUM(R231:R242)</f>
        <v>0</v>
      </c>
      <c r="T230" s="131">
        <f>SUM(T231:T242)</f>
        <v>0</v>
      </c>
      <c r="AR230" s="125" t="s">
        <v>81</v>
      </c>
      <c r="AT230" s="132" t="s">
        <v>72</v>
      </c>
      <c r="AU230" s="132" t="s">
        <v>81</v>
      </c>
      <c r="AY230" s="125" t="s">
        <v>165</v>
      </c>
      <c r="BK230" s="133">
        <f>SUM(BK231:BK242)</f>
        <v>0</v>
      </c>
    </row>
    <row r="231" spans="2:65" s="1" customFormat="1" ht="24.2" customHeight="1" x14ac:dyDescent="0.2">
      <c r="B231" s="32"/>
      <c r="C231" s="136" t="s">
        <v>328</v>
      </c>
      <c r="D231" s="136" t="s">
        <v>167</v>
      </c>
      <c r="E231" s="137" t="s">
        <v>3214</v>
      </c>
      <c r="F231" s="138" t="s">
        <v>3215</v>
      </c>
      <c r="G231" s="139" t="s">
        <v>3137</v>
      </c>
      <c r="H231" s="140">
        <v>6</v>
      </c>
      <c r="I231" s="141"/>
      <c r="J231" s="142">
        <f>ROUND(I231*H231,2)</f>
        <v>0</v>
      </c>
      <c r="K231" s="138" t="s">
        <v>1</v>
      </c>
      <c r="L231" s="32"/>
      <c r="M231" s="143" t="s">
        <v>1</v>
      </c>
      <c r="N231" s="144" t="s">
        <v>38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172</v>
      </c>
      <c r="AT231" s="147" t="s">
        <v>167</v>
      </c>
      <c r="AU231" s="147" t="s">
        <v>83</v>
      </c>
      <c r="AY231" s="17" t="s">
        <v>165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172</v>
      </c>
      <c r="BM231" s="147" t="s">
        <v>3495</v>
      </c>
    </row>
    <row r="232" spans="2:65" s="1" customFormat="1" x14ac:dyDescent="0.2">
      <c r="B232" s="32"/>
      <c r="D232" s="149" t="s">
        <v>174</v>
      </c>
      <c r="F232" s="150" t="s">
        <v>3215</v>
      </c>
      <c r="I232" s="151"/>
      <c r="L232" s="32"/>
      <c r="M232" s="152"/>
      <c r="T232" s="56"/>
      <c r="AT232" s="17" t="s">
        <v>174</v>
      </c>
      <c r="AU232" s="17" t="s">
        <v>83</v>
      </c>
    </row>
    <row r="233" spans="2:65" s="1" customFormat="1" ht="24.2" customHeight="1" x14ac:dyDescent="0.2">
      <c r="B233" s="32"/>
      <c r="C233" s="136" t="s">
        <v>342</v>
      </c>
      <c r="D233" s="136" t="s">
        <v>167</v>
      </c>
      <c r="E233" s="137" t="s">
        <v>3217</v>
      </c>
      <c r="F233" s="138" t="s">
        <v>3218</v>
      </c>
      <c r="G233" s="139" t="s">
        <v>3137</v>
      </c>
      <c r="H233" s="140">
        <v>2</v>
      </c>
      <c r="I233" s="141"/>
      <c r="J233" s="142">
        <f>ROUND(I233*H233,2)</f>
        <v>0</v>
      </c>
      <c r="K233" s="138" t="s">
        <v>1</v>
      </c>
      <c r="L233" s="32"/>
      <c r="M233" s="143" t="s">
        <v>1</v>
      </c>
      <c r="N233" s="144" t="s">
        <v>38</v>
      </c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AR233" s="147" t="s">
        <v>172</v>
      </c>
      <c r="AT233" s="147" t="s">
        <v>167</v>
      </c>
      <c r="AU233" s="147" t="s">
        <v>83</v>
      </c>
      <c r="AY233" s="17" t="s">
        <v>165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81</v>
      </c>
      <c r="BK233" s="148">
        <f>ROUND(I233*H233,2)</f>
        <v>0</v>
      </c>
      <c r="BL233" s="17" t="s">
        <v>172</v>
      </c>
      <c r="BM233" s="147" t="s">
        <v>3496</v>
      </c>
    </row>
    <row r="234" spans="2:65" s="1" customFormat="1" x14ac:dyDescent="0.2">
      <c r="B234" s="32"/>
      <c r="D234" s="149" t="s">
        <v>174</v>
      </c>
      <c r="F234" s="150" t="s">
        <v>3218</v>
      </c>
      <c r="I234" s="151"/>
      <c r="L234" s="32"/>
      <c r="M234" s="152"/>
      <c r="T234" s="56"/>
      <c r="AT234" s="17" t="s">
        <v>174</v>
      </c>
      <c r="AU234" s="17" t="s">
        <v>83</v>
      </c>
    </row>
    <row r="235" spans="2:65" s="1" customFormat="1" ht="24.2" customHeight="1" x14ac:dyDescent="0.2">
      <c r="B235" s="32"/>
      <c r="C235" s="136" t="s">
        <v>348</v>
      </c>
      <c r="D235" s="136" t="s">
        <v>167</v>
      </c>
      <c r="E235" s="137" t="s">
        <v>3220</v>
      </c>
      <c r="F235" s="138" t="s">
        <v>3221</v>
      </c>
      <c r="G235" s="139" t="s">
        <v>3137</v>
      </c>
      <c r="H235" s="140">
        <v>15</v>
      </c>
      <c r="I235" s="141"/>
      <c r="J235" s="142">
        <f>ROUND(I235*H235,2)</f>
        <v>0</v>
      </c>
      <c r="K235" s="138" t="s">
        <v>1</v>
      </c>
      <c r="L235" s="32"/>
      <c r="M235" s="143" t="s">
        <v>1</v>
      </c>
      <c r="N235" s="144" t="s">
        <v>38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172</v>
      </c>
      <c r="AT235" s="147" t="s">
        <v>167</v>
      </c>
      <c r="AU235" s="147" t="s">
        <v>83</v>
      </c>
      <c r="AY235" s="17" t="s">
        <v>165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172</v>
      </c>
      <c r="BM235" s="147" t="s">
        <v>3497</v>
      </c>
    </row>
    <row r="236" spans="2:65" s="1" customFormat="1" x14ac:dyDescent="0.2">
      <c r="B236" s="32"/>
      <c r="D236" s="149" t="s">
        <v>174</v>
      </c>
      <c r="F236" s="150" t="s">
        <v>3221</v>
      </c>
      <c r="I236" s="151"/>
      <c r="L236" s="32"/>
      <c r="M236" s="152"/>
      <c r="T236" s="56"/>
      <c r="AT236" s="17" t="s">
        <v>174</v>
      </c>
      <c r="AU236" s="17" t="s">
        <v>83</v>
      </c>
    </row>
    <row r="237" spans="2:65" s="1" customFormat="1" ht="24.2" customHeight="1" x14ac:dyDescent="0.2">
      <c r="B237" s="32"/>
      <c r="C237" s="136" t="s">
        <v>361</v>
      </c>
      <c r="D237" s="136" t="s">
        <v>167</v>
      </c>
      <c r="E237" s="137" t="s">
        <v>3223</v>
      </c>
      <c r="F237" s="138" t="s">
        <v>3224</v>
      </c>
      <c r="G237" s="139" t="s">
        <v>3137</v>
      </c>
      <c r="H237" s="140">
        <v>1</v>
      </c>
      <c r="I237" s="141"/>
      <c r="J237" s="142">
        <f>ROUND(I237*H237,2)</f>
        <v>0</v>
      </c>
      <c r="K237" s="138" t="s">
        <v>1</v>
      </c>
      <c r="L237" s="32"/>
      <c r="M237" s="143" t="s">
        <v>1</v>
      </c>
      <c r="N237" s="144" t="s">
        <v>38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172</v>
      </c>
      <c r="AT237" s="147" t="s">
        <v>167</v>
      </c>
      <c r="AU237" s="147" t="s">
        <v>83</v>
      </c>
      <c r="AY237" s="17" t="s">
        <v>165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81</v>
      </c>
      <c r="BK237" s="148">
        <f>ROUND(I237*H237,2)</f>
        <v>0</v>
      </c>
      <c r="BL237" s="17" t="s">
        <v>172</v>
      </c>
      <c r="BM237" s="147" t="s">
        <v>3498</v>
      </c>
    </row>
    <row r="238" spans="2:65" s="1" customFormat="1" x14ac:dyDescent="0.2">
      <c r="B238" s="32"/>
      <c r="D238" s="149" t="s">
        <v>174</v>
      </c>
      <c r="F238" s="150" t="s">
        <v>3224</v>
      </c>
      <c r="I238" s="151"/>
      <c r="L238" s="32"/>
      <c r="M238" s="152"/>
      <c r="T238" s="56"/>
      <c r="AT238" s="17" t="s">
        <v>174</v>
      </c>
      <c r="AU238" s="17" t="s">
        <v>83</v>
      </c>
    </row>
    <row r="239" spans="2:65" s="1" customFormat="1" ht="16.5" customHeight="1" x14ac:dyDescent="0.2">
      <c r="B239" s="32"/>
      <c r="C239" s="136" t="s">
        <v>367</v>
      </c>
      <c r="D239" s="136" t="s">
        <v>167</v>
      </c>
      <c r="E239" s="137" t="s">
        <v>3226</v>
      </c>
      <c r="F239" s="138" t="s">
        <v>3227</v>
      </c>
      <c r="G239" s="139" t="s">
        <v>3137</v>
      </c>
      <c r="H239" s="140">
        <v>2</v>
      </c>
      <c r="I239" s="141"/>
      <c r="J239" s="142">
        <f>ROUND(I239*H239,2)</f>
        <v>0</v>
      </c>
      <c r="K239" s="138" t="s">
        <v>1</v>
      </c>
      <c r="L239" s="32"/>
      <c r="M239" s="143" t="s">
        <v>1</v>
      </c>
      <c r="N239" s="144" t="s">
        <v>38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172</v>
      </c>
      <c r="AT239" s="147" t="s">
        <v>167</v>
      </c>
      <c r="AU239" s="147" t="s">
        <v>83</v>
      </c>
      <c r="AY239" s="17" t="s">
        <v>165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81</v>
      </c>
      <c r="BK239" s="148">
        <f>ROUND(I239*H239,2)</f>
        <v>0</v>
      </c>
      <c r="BL239" s="17" t="s">
        <v>172</v>
      </c>
      <c r="BM239" s="147" t="s">
        <v>3499</v>
      </c>
    </row>
    <row r="240" spans="2:65" s="1" customFormat="1" x14ac:dyDescent="0.2">
      <c r="B240" s="32"/>
      <c r="D240" s="149" t="s">
        <v>174</v>
      </c>
      <c r="F240" s="150" t="s">
        <v>3227</v>
      </c>
      <c r="I240" s="151"/>
      <c r="L240" s="32"/>
      <c r="M240" s="152"/>
      <c r="T240" s="56"/>
      <c r="AT240" s="17" t="s">
        <v>174</v>
      </c>
      <c r="AU240" s="17" t="s">
        <v>83</v>
      </c>
    </row>
    <row r="241" spans="2:65" s="1" customFormat="1" ht="24.2" customHeight="1" x14ac:dyDescent="0.2">
      <c r="B241" s="32"/>
      <c r="C241" s="136" t="s">
        <v>377</v>
      </c>
      <c r="D241" s="136" t="s">
        <v>167</v>
      </c>
      <c r="E241" s="137" t="s">
        <v>3500</v>
      </c>
      <c r="F241" s="138" t="s">
        <v>3501</v>
      </c>
      <c r="G241" s="139" t="s">
        <v>3137</v>
      </c>
      <c r="H241" s="140">
        <v>3</v>
      </c>
      <c r="I241" s="141"/>
      <c r="J241" s="142">
        <f>ROUND(I241*H241,2)</f>
        <v>0</v>
      </c>
      <c r="K241" s="138" t="s">
        <v>1</v>
      </c>
      <c r="L241" s="32"/>
      <c r="M241" s="143" t="s">
        <v>1</v>
      </c>
      <c r="N241" s="144" t="s">
        <v>38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172</v>
      </c>
      <c r="AT241" s="147" t="s">
        <v>167</v>
      </c>
      <c r="AU241" s="147" t="s">
        <v>83</v>
      </c>
      <c r="AY241" s="17" t="s">
        <v>165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81</v>
      </c>
      <c r="BK241" s="148">
        <f>ROUND(I241*H241,2)</f>
        <v>0</v>
      </c>
      <c r="BL241" s="17" t="s">
        <v>172</v>
      </c>
      <c r="BM241" s="147" t="s">
        <v>3502</v>
      </c>
    </row>
    <row r="242" spans="2:65" s="1" customFormat="1" x14ac:dyDescent="0.2">
      <c r="B242" s="32"/>
      <c r="D242" s="149" t="s">
        <v>174</v>
      </c>
      <c r="F242" s="150" t="s">
        <v>3501</v>
      </c>
      <c r="I242" s="151"/>
      <c r="L242" s="32"/>
      <c r="M242" s="152"/>
      <c r="T242" s="56"/>
      <c r="AT242" s="17" t="s">
        <v>174</v>
      </c>
      <c r="AU242" s="17" t="s">
        <v>83</v>
      </c>
    </row>
    <row r="243" spans="2:65" s="11" customFormat="1" ht="22.9" customHeight="1" x14ac:dyDescent="0.2">
      <c r="B243" s="124"/>
      <c r="D243" s="125" t="s">
        <v>72</v>
      </c>
      <c r="E243" s="134" t="s">
        <v>3229</v>
      </c>
      <c r="F243" s="134" t="s">
        <v>3230</v>
      </c>
      <c r="I243" s="127"/>
      <c r="J243" s="135">
        <f>BK243</f>
        <v>0</v>
      </c>
      <c r="L243" s="124"/>
      <c r="M243" s="129"/>
      <c r="P243" s="130">
        <f>SUM(P244:P245)</f>
        <v>0</v>
      </c>
      <c r="R243" s="130">
        <f>SUM(R244:R245)</f>
        <v>0</v>
      </c>
      <c r="T243" s="131">
        <f>SUM(T244:T245)</f>
        <v>0</v>
      </c>
      <c r="AR243" s="125" t="s">
        <v>81</v>
      </c>
      <c r="AT243" s="132" t="s">
        <v>72</v>
      </c>
      <c r="AU243" s="132" t="s">
        <v>81</v>
      </c>
      <c r="AY243" s="125" t="s">
        <v>165</v>
      </c>
      <c r="BK243" s="133">
        <f>SUM(BK244:BK245)</f>
        <v>0</v>
      </c>
    </row>
    <row r="244" spans="2:65" s="1" customFormat="1" ht="16.5" customHeight="1" x14ac:dyDescent="0.2">
      <c r="B244" s="32"/>
      <c r="C244" s="136" t="s">
        <v>382</v>
      </c>
      <c r="D244" s="136" t="s">
        <v>167</v>
      </c>
      <c r="E244" s="137" t="s">
        <v>3503</v>
      </c>
      <c r="F244" s="138" t="s">
        <v>3232</v>
      </c>
      <c r="G244" s="139" t="s">
        <v>3233</v>
      </c>
      <c r="H244" s="140">
        <v>1</v>
      </c>
      <c r="I244" s="141"/>
      <c r="J244" s="142">
        <f>ROUND(I244*H244,2)</f>
        <v>0</v>
      </c>
      <c r="K244" s="138" t="s">
        <v>1</v>
      </c>
      <c r="L244" s="32"/>
      <c r="M244" s="143" t="s">
        <v>1</v>
      </c>
      <c r="N244" s="144" t="s">
        <v>38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172</v>
      </c>
      <c r="AT244" s="147" t="s">
        <v>167</v>
      </c>
      <c r="AU244" s="147" t="s">
        <v>83</v>
      </c>
      <c r="AY244" s="17" t="s">
        <v>165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81</v>
      </c>
      <c r="BK244" s="148">
        <f>ROUND(I244*H244,2)</f>
        <v>0</v>
      </c>
      <c r="BL244" s="17" t="s">
        <v>172</v>
      </c>
      <c r="BM244" s="147" t="s">
        <v>3504</v>
      </c>
    </row>
    <row r="245" spans="2:65" s="1" customFormat="1" x14ac:dyDescent="0.2">
      <c r="B245" s="32"/>
      <c r="D245" s="149" t="s">
        <v>174</v>
      </c>
      <c r="F245" s="150" t="s">
        <v>3232</v>
      </c>
      <c r="I245" s="151"/>
      <c r="L245" s="32"/>
      <c r="M245" s="152"/>
      <c r="T245" s="56"/>
      <c r="AT245" s="17" t="s">
        <v>174</v>
      </c>
      <c r="AU245" s="17" t="s">
        <v>83</v>
      </c>
    </row>
    <row r="246" spans="2:65" s="11" customFormat="1" ht="25.9" customHeight="1" x14ac:dyDescent="0.2">
      <c r="B246" s="124"/>
      <c r="D246" s="125" t="s">
        <v>72</v>
      </c>
      <c r="E246" s="126" t="s">
        <v>3235</v>
      </c>
      <c r="F246" s="126" t="s">
        <v>3236</v>
      </c>
      <c r="I246" s="127"/>
      <c r="J246" s="128">
        <f>BK246</f>
        <v>0</v>
      </c>
      <c r="L246" s="124"/>
      <c r="M246" s="129"/>
      <c r="P246" s="130">
        <f>P247+P279</f>
        <v>0</v>
      </c>
      <c r="R246" s="130">
        <f>R247+R279</f>
        <v>0</v>
      </c>
      <c r="T246" s="131">
        <f>T247+T279</f>
        <v>0</v>
      </c>
      <c r="AR246" s="125" t="s">
        <v>81</v>
      </c>
      <c r="AT246" s="132" t="s">
        <v>72</v>
      </c>
      <c r="AU246" s="132" t="s">
        <v>73</v>
      </c>
      <c r="AY246" s="125" t="s">
        <v>165</v>
      </c>
      <c r="BK246" s="133">
        <f>BK247+BK279</f>
        <v>0</v>
      </c>
    </row>
    <row r="247" spans="2:65" s="11" customFormat="1" ht="22.9" customHeight="1" x14ac:dyDescent="0.2">
      <c r="B247" s="124"/>
      <c r="D247" s="125" t="s">
        <v>72</v>
      </c>
      <c r="E247" s="134" t="s">
        <v>3237</v>
      </c>
      <c r="F247" s="134" t="s">
        <v>3238</v>
      </c>
      <c r="I247" s="127"/>
      <c r="J247" s="135">
        <f>BK247</f>
        <v>0</v>
      </c>
      <c r="L247" s="124"/>
      <c r="M247" s="129"/>
      <c r="P247" s="130">
        <f>P248+P251+P254+P257+P262+P269+P272</f>
        <v>0</v>
      </c>
      <c r="R247" s="130">
        <f>R248+R251+R254+R257+R262+R269+R272</f>
        <v>0</v>
      </c>
      <c r="T247" s="131">
        <f>T248+T251+T254+T257+T262+T269+T272</f>
        <v>0</v>
      </c>
      <c r="AR247" s="125" t="s">
        <v>81</v>
      </c>
      <c r="AT247" s="132" t="s">
        <v>72</v>
      </c>
      <c r="AU247" s="132" t="s">
        <v>81</v>
      </c>
      <c r="AY247" s="125" t="s">
        <v>165</v>
      </c>
      <c r="BK247" s="133">
        <f>BK248+BK251+BK254+BK257+BK262+BK269+BK272</f>
        <v>0</v>
      </c>
    </row>
    <row r="248" spans="2:65" s="11" customFormat="1" ht="20.85" customHeight="1" x14ac:dyDescent="0.2">
      <c r="B248" s="124"/>
      <c r="D248" s="125" t="s">
        <v>72</v>
      </c>
      <c r="E248" s="134" t="s">
        <v>3239</v>
      </c>
      <c r="F248" s="134" t="s">
        <v>3505</v>
      </c>
      <c r="I248" s="127"/>
      <c r="J248" s="135">
        <f>BK248</f>
        <v>0</v>
      </c>
      <c r="L248" s="124"/>
      <c r="M248" s="129"/>
      <c r="P248" s="130">
        <f>SUM(P249:P250)</f>
        <v>0</v>
      </c>
      <c r="R248" s="130">
        <f>SUM(R249:R250)</f>
        <v>0</v>
      </c>
      <c r="T248" s="131">
        <f>SUM(T249:T250)</f>
        <v>0</v>
      </c>
      <c r="AR248" s="125" t="s">
        <v>81</v>
      </c>
      <c r="AT248" s="132" t="s">
        <v>72</v>
      </c>
      <c r="AU248" s="132" t="s">
        <v>83</v>
      </c>
      <c r="AY248" s="125" t="s">
        <v>165</v>
      </c>
      <c r="BK248" s="133">
        <f>SUM(BK249:BK250)</f>
        <v>0</v>
      </c>
    </row>
    <row r="249" spans="2:65" s="1" customFormat="1" ht="16.5" customHeight="1" x14ac:dyDescent="0.2">
      <c r="B249" s="32"/>
      <c r="C249" s="136" t="s">
        <v>388</v>
      </c>
      <c r="D249" s="136" t="s">
        <v>167</v>
      </c>
      <c r="E249" s="137" t="s">
        <v>3241</v>
      </c>
      <c r="F249" s="138" t="s">
        <v>3242</v>
      </c>
      <c r="G249" s="139" t="s">
        <v>3137</v>
      </c>
      <c r="H249" s="140">
        <v>1</v>
      </c>
      <c r="I249" s="141"/>
      <c r="J249" s="142">
        <f>ROUND(I249*H249,2)</f>
        <v>0</v>
      </c>
      <c r="K249" s="138" t="s">
        <v>1</v>
      </c>
      <c r="L249" s="32"/>
      <c r="M249" s="143" t="s">
        <v>1</v>
      </c>
      <c r="N249" s="144" t="s">
        <v>38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172</v>
      </c>
      <c r="AT249" s="147" t="s">
        <v>167</v>
      </c>
      <c r="AU249" s="147" t="s">
        <v>183</v>
      </c>
      <c r="AY249" s="17" t="s">
        <v>165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172</v>
      </c>
      <c r="BM249" s="147" t="s">
        <v>3506</v>
      </c>
    </row>
    <row r="250" spans="2:65" s="1" customFormat="1" x14ac:dyDescent="0.2">
      <c r="B250" s="32"/>
      <c r="D250" s="149" t="s">
        <v>174</v>
      </c>
      <c r="F250" s="150" t="s">
        <v>3242</v>
      </c>
      <c r="I250" s="151"/>
      <c r="L250" s="32"/>
      <c r="M250" s="152"/>
      <c r="T250" s="56"/>
      <c r="AT250" s="17" t="s">
        <v>174</v>
      </c>
      <c r="AU250" s="17" t="s">
        <v>183</v>
      </c>
    </row>
    <row r="251" spans="2:65" s="11" customFormat="1" ht="20.85" customHeight="1" x14ac:dyDescent="0.2">
      <c r="B251" s="124"/>
      <c r="D251" s="125" t="s">
        <v>72</v>
      </c>
      <c r="E251" s="134" t="s">
        <v>3244</v>
      </c>
      <c r="F251" s="134" t="s">
        <v>3245</v>
      </c>
      <c r="I251" s="127"/>
      <c r="J251" s="135">
        <f>BK251</f>
        <v>0</v>
      </c>
      <c r="L251" s="124"/>
      <c r="M251" s="129"/>
      <c r="P251" s="130">
        <f>SUM(P252:P253)</f>
        <v>0</v>
      </c>
      <c r="R251" s="130">
        <f>SUM(R252:R253)</f>
        <v>0</v>
      </c>
      <c r="T251" s="131">
        <f>SUM(T252:T253)</f>
        <v>0</v>
      </c>
      <c r="AR251" s="125" t="s">
        <v>81</v>
      </c>
      <c r="AT251" s="132" t="s">
        <v>72</v>
      </c>
      <c r="AU251" s="132" t="s">
        <v>83</v>
      </c>
      <c r="AY251" s="125" t="s">
        <v>165</v>
      </c>
      <c r="BK251" s="133">
        <f>SUM(BK252:BK253)</f>
        <v>0</v>
      </c>
    </row>
    <row r="252" spans="2:65" s="1" customFormat="1" ht="16.5" customHeight="1" x14ac:dyDescent="0.2">
      <c r="B252" s="32"/>
      <c r="C252" s="136" t="s">
        <v>394</v>
      </c>
      <c r="D252" s="136" t="s">
        <v>167</v>
      </c>
      <c r="E252" s="137" t="s">
        <v>3246</v>
      </c>
      <c r="F252" s="138" t="s">
        <v>3247</v>
      </c>
      <c r="G252" s="139" t="s">
        <v>3137</v>
      </c>
      <c r="H252" s="140">
        <v>4</v>
      </c>
      <c r="I252" s="141"/>
      <c r="J252" s="142">
        <f>ROUND(I252*H252,2)</f>
        <v>0</v>
      </c>
      <c r="K252" s="138" t="s">
        <v>1</v>
      </c>
      <c r="L252" s="32"/>
      <c r="M252" s="143" t="s">
        <v>1</v>
      </c>
      <c r="N252" s="144" t="s">
        <v>38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172</v>
      </c>
      <c r="AT252" s="147" t="s">
        <v>167</v>
      </c>
      <c r="AU252" s="147" t="s">
        <v>183</v>
      </c>
      <c r="AY252" s="17" t="s">
        <v>165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172</v>
      </c>
      <c r="BM252" s="147" t="s">
        <v>3507</v>
      </c>
    </row>
    <row r="253" spans="2:65" s="1" customFormat="1" x14ac:dyDescent="0.2">
      <c r="B253" s="32"/>
      <c r="D253" s="149" t="s">
        <v>174</v>
      </c>
      <c r="F253" s="150" t="s">
        <v>3247</v>
      </c>
      <c r="I253" s="151"/>
      <c r="L253" s="32"/>
      <c r="M253" s="152"/>
      <c r="T253" s="56"/>
      <c r="AT253" s="17" t="s">
        <v>174</v>
      </c>
      <c r="AU253" s="17" t="s">
        <v>183</v>
      </c>
    </row>
    <row r="254" spans="2:65" s="11" customFormat="1" ht="20.85" customHeight="1" x14ac:dyDescent="0.2">
      <c r="B254" s="124"/>
      <c r="D254" s="125" t="s">
        <v>72</v>
      </c>
      <c r="E254" s="134" t="s">
        <v>3249</v>
      </c>
      <c r="F254" s="134" t="s">
        <v>3250</v>
      </c>
      <c r="I254" s="127"/>
      <c r="J254" s="135">
        <f>BK254</f>
        <v>0</v>
      </c>
      <c r="L254" s="124"/>
      <c r="M254" s="129"/>
      <c r="P254" s="130">
        <f>SUM(P255:P256)</f>
        <v>0</v>
      </c>
      <c r="R254" s="130">
        <f>SUM(R255:R256)</f>
        <v>0</v>
      </c>
      <c r="T254" s="131">
        <f>SUM(T255:T256)</f>
        <v>0</v>
      </c>
      <c r="AR254" s="125" t="s">
        <v>81</v>
      </c>
      <c r="AT254" s="132" t="s">
        <v>72</v>
      </c>
      <c r="AU254" s="132" t="s">
        <v>83</v>
      </c>
      <c r="AY254" s="125" t="s">
        <v>165</v>
      </c>
      <c r="BK254" s="133">
        <f>SUM(BK255:BK256)</f>
        <v>0</v>
      </c>
    </row>
    <row r="255" spans="2:65" s="1" customFormat="1" ht="16.5" customHeight="1" x14ac:dyDescent="0.2">
      <c r="B255" s="32"/>
      <c r="C255" s="136" t="s">
        <v>403</v>
      </c>
      <c r="D255" s="136" t="s">
        <v>167</v>
      </c>
      <c r="E255" s="137" t="s">
        <v>3253</v>
      </c>
      <c r="F255" s="138" t="s">
        <v>3508</v>
      </c>
      <c r="G255" s="139" t="s">
        <v>3137</v>
      </c>
      <c r="H255" s="140">
        <v>4</v>
      </c>
      <c r="I255" s="141"/>
      <c r="J255" s="142">
        <f>ROUND(I255*H255,2)</f>
        <v>0</v>
      </c>
      <c r="K255" s="138" t="s">
        <v>1</v>
      </c>
      <c r="L255" s="32"/>
      <c r="M255" s="143" t="s">
        <v>1</v>
      </c>
      <c r="N255" s="144" t="s">
        <v>38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172</v>
      </c>
      <c r="AT255" s="147" t="s">
        <v>167</v>
      </c>
      <c r="AU255" s="147" t="s">
        <v>183</v>
      </c>
      <c r="AY255" s="17" t="s">
        <v>165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172</v>
      </c>
      <c r="BM255" s="147" t="s">
        <v>3509</v>
      </c>
    </row>
    <row r="256" spans="2:65" s="1" customFormat="1" x14ac:dyDescent="0.2">
      <c r="B256" s="32"/>
      <c r="D256" s="149" t="s">
        <v>174</v>
      </c>
      <c r="F256" s="150" t="s">
        <v>3508</v>
      </c>
      <c r="I256" s="151"/>
      <c r="L256" s="32"/>
      <c r="M256" s="152"/>
      <c r="T256" s="56"/>
      <c r="AT256" s="17" t="s">
        <v>174</v>
      </c>
      <c r="AU256" s="17" t="s">
        <v>183</v>
      </c>
    </row>
    <row r="257" spans="2:65" s="11" customFormat="1" ht="20.85" customHeight="1" x14ac:dyDescent="0.2">
      <c r="B257" s="124"/>
      <c r="D257" s="125" t="s">
        <v>72</v>
      </c>
      <c r="E257" s="134" t="s">
        <v>3256</v>
      </c>
      <c r="F257" s="134" t="s">
        <v>3257</v>
      </c>
      <c r="I257" s="127"/>
      <c r="J257" s="135">
        <f>BK257</f>
        <v>0</v>
      </c>
      <c r="L257" s="124"/>
      <c r="M257" s="129"/>
      <c r="P257" s="130">
        <f>SUM(P258:P261)</f>
        <v>0</v>
      </c>
      <c r="R257" s="130">
        <f>SUM(R258:R261)</f>
        <v>0</v>
      </c>
      <c r="T257" s="131">
        <f>SUM(T258:T261)</f>
        <v>0</v>
      </c>
      <c r="AR257" s="125" t="s">
        <v>81</v>
      </c>
      <c r="AT257" s="132" t="s">
        <v>72</v>
      </c>
      <c r="AU257" s="132" t="s">
        <v>83</v>
      </c>
      <c r="AY257" s="125" t="s">
        <v>165</v>
      </c>
      <c r="BK257" s="133">
        <f>SUM(BK258:BK261)</f>
        <v>0</v>
      </c>
    </row>
    <row r="258" spans="2:65" s="1" customFormat="1" ht="16.5" customHeight="1" x14ac:dyDescent="0.2">
      <c r="B258" s="32"/>
      <c r="C258" s="136" t="s">
        <v>407</v>
      </c>
      <c r="D258" s="136" t="s">
        <v>167</v>
      </c>
      <c r="E258" s="137" t="s">
        <v>3258</v>
      </c>
      <c r="F258" s="138" t="s">
        <v>3259</v>
      </c>
      <c r="G258" s="139" t="s">
        <v>303</v>
      </c>
      <c r="H258" s="140">
        <v>195</v>
      </c>
      <c r="I258" s="141"/>
      <c r="J258" s="142">
        <f>ROUND(I258*H258,2)</f>
        <v>0</v>
      </c>
      <c r="K258" s="138" t="s">
        <v>1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AR258" s="147" t="s">
        <v>172</v>
      </c>
      <c r="AT258" s="147" t="s">
        <v>167</v>
      </c>
      <c r="AU258" s="147" t="s">
        <v>183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172</v>
      </c>
      <c r="BM258" s="147" t="s">
        <v>3510</v>
      </c>
    </row>
    <row r="259" spans="2:65" s="1" customFormat="1" x14ac:dyDescent="0.2">
      <c r="B259" s="32"/>
      <c r="D259" s="149" t="s">
        <v>174</v>
      </c>
      <c r="F259" s="150" t="s">
        <v>3259</v>
      </c>
      <c r="I259" s="151"/>
      <c r="L259" s="32"/>
      <c r="M259" s="152"/>
      <c r="T259" s="56"/>
      <c r="AT259" s="17" t="s">
        <v>174</v>
      </c>
      <c r="AU259" s="17" t="s">
        <v>183</v>
      </c>
    </row>
    <row r="260" spans="2:65" s="1" customFormat="1" ht="16.5" customHeight="1" x14ac:dyDescent="0.2">
      <c r="B260" s="32"/>
      <c r="C260" s="136" t="s">
        <v>410</v>
      </c>
      <c r="D260" s="136" t="s">
        <v>167</v>
      </c>
      <c r="E260" s="137" t="s">
        <v>3511</v>
      </c>
      <c r="F260" s="138" t="s">
        <v>3512</v>
      </c>
      <c r="G260" s="139" t="s">
        <v>303</v>
      </c>
      <c r="H260" s="140">
        <v>125</v>
      </c>
      <c r="I260" s="141"/>
      <c r="J260" s="142">
        <f>ROUND(I260*H260,2)</f>
        <v>0</v>
      </c>
      <c r="K260" s="138" t="s">
        <v>1</v>
      </c>
      <c r="L260" s="32"/>
      <c r="M260" s="143" t="s">
        <v>1</v>
      </c>
      <c r="N260" s="144" t="s">
        <v>38</v>
      </c>
      <c r="P260" s="145">
        <f>O260*H260</f>
        <v>0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172</v>
      </c>
      <c r="AT260" s="147" t="s">
        <v>167</v>
      </c>
      <c r="AU260" s="147" t="s">
        <v>183</v>
      </c>
      <c r="AY260" s="17" t="s">
        <v>165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81</v>
      </c>
      <c r="BK260" s="148">
        <f>ROUND(I260*H260,2)</f>
        <v>0</v>
      </c>
      <c r="BL260" s="17" t="s">
        <v>172</v>
      </c>
      <c r="BM260" s="147" t="s">
        <v>3513</v>
      </c>
    </row>
    <row r="261" spans="2:65" s="1" customFormat="1" x14ac:dyDescent="0.2">
      <c r="B261" s="32"/>
      <c r="D261" s="149" t="s">
        <v>174</v>
      </c>
      <c r="F261" s="150" t="s">
        <v>3512</v>
      </c>
      <c r="I261" s="151"/>
      <c r="L261" s="32"/>
      <c r="M261" s="152"/>
      <c r="T261" s="56"/>
      <c r="AT261" s="17" t="s">
        <v>174</v>
      </c>
      <c r="AU261" s="17" t="s">
        <v>183</v>
      </c>
    </row>
    <row r="262" spans="2:65" s="11" customFormat="1" ht="20.85" customHeight="1" x14ac:dyDescent="0.2">
      <c r="B262" s="124"/>
      <c r="D262" s="125" t="s">
        <v>72</v>
      </c>
      <c r="E262" s="134" t="s">
        <v>3261</v>
      </c>
      <c r="F262" s="134" t="s">
        <v>3262</v>
      </c>
      <c r="I262" s="127"/>
      <c r="J262" s="135">
        <f>BK262</f>
        <v>0</v>
      </c>
      <c r="L262" s="124"/>
      <c r="M262" s="129"/>
      <c r="P262" s="130">
        <f>SUM(P263:P268)</f>
        <v>0</v>
      </c>
      <c r="R262" s="130">
        <f>SUM(R263:R268)</f>
        <v>0</v>
      </c>
      <c r="T262" s="131">
        <f>SUM(T263:T268)</f>
        <v>0</v>
      </c>
      <c r="AR262" s="125" t="s">
        <v>81</v>
      </c>
      <c r="AT262" s="132" t="s">
        <v>72</v>
      </c>
      <c r="AU262" s="132" t="s">
        <v>83</v>
      </c>
      <c r="AY262" s="125" t="s">
        <v>165</v>
      </c>
      <c r="BK262" s="133">
        <f>SUM(BK263:BK268)</f>
        <v>0</v>
      </c>
    </row>
    <row r="263" spans="2:65" s="1" customFormat="1" ht="16.5" customHeight="1" x14ac:dyDescent="0.2">
      <c r="B263" s="32"/>
      <c r="C263" s="136" t="s">
        <v>413</v>
      </c>
      <c r="D263" s="136" t="s">
        <v>167</v>
      </c>
      <c r="E263" s="137" t="s">
        <v>3263</v>
      </c>
      <c r="F263" s="138" t="s">
        <v>3264</v>
      </c>
      <c r="G263" s="139" t="s">
        <v>3137</v>
      </c>
      <c r="H263" s="140">
        <v>6</v>
      </c>
      <c r="I263" s="141"/>
      <c r="J263" s="142">
        <f>ROUND(I263*H263,2)</f>
        <v>0</v>
      </c>
      <c r="K263" s="138" t="s">
        <v>1</v>
      </c>
      <c r="L263" s="32"/>
      <c r="M263" s="143" t="s">
        <v>1</v>
      </c>
      <c r="N263" s="144" t="s">
        <v>38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172</v>
      </c>
      <c r="AT263" s="147" t="s">
        <v>167</v>
      </c>
      <c r="AU263" s="147" t="s">
        <v>183</v>
      </c>
      <c r="AY263" s="17" t="s">
        <v>165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81</v>
      </c>
      <c r="BK263" s="148">
        <f>ROUND(I263*H263,2)</f>
        <v>0</v>
      </c>
      <c r="BL263" s="17" t="s">
        <v>172</v>
      </c>
      <c r="BM263" s="147" t="s">
        <v>3514</v>
      </c>
    </row>
    <row r="264" spans="2:65" s="1" customFormat="1" x14ac:dyDescent="0.2">
      <c r="B264" s="32"/>
      <c r="D264" s="149" t="s">
        <v>174</v>
      </c>
      <c r="F264" s="150" t="s">
        <v>3264</v>
      </c>
      <c r="I264" s="151"/>
      <c r="L264" s="32"/>
      <c r="M264" s="152"/>
      <c r="T264" s="56"/>
      <c r="AT264" s="17" t="s">
        <v>174</v>
      </c>
      <c r="AU264" s="17" t="s">
        <v>183</v>
      </c>
    </row>
    <row r="265" spans="2:65" s="1" customFormat="1" ht="16.5" customHeight="1" x14ac:dyDescent="0.2">
      <c r="B265" s="32"/>
      <c r="C265" s="136" t="s">
        <v>419</v>
      </c>
      <c r="D265" s="136" t="s">
        <v>167</v>
      </c>
      <c r="E265" s="137" t="s">
        <v>3515</v>
      </c>
      <c r="F265" s="138" t="s">
        <v>3516</v>
      </c>
      <c r="G265" s="139" t="s">
        <v>3137</v>
      </c>
      <c r="H265" s="140">
        <v>16</v>
      </c>
      <c r="I265" s="141"/>
      <c r="J265" s="142">
        <f>ROUND(I265*H265,2)</f>
        <v>0</v>
      </c>
      <c r="K265" s="138" t="s">
        <v>1</v>
      </c>
      <c r="L265" s="32"/>
      <c r="M265" s="143" t="s">
        <v>1</v>
      </c>
      <c r="N265" s="144" t="s">
        <v>38</v>
      </c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147" t="s">
        <v>172</v>
      </c>
      <c r="AT265" s="147" t="s">
        <v>167</v>
      </c>
      <c r="AU265" s="147" t="s">
        <v>183</v>
      </c>
      <c r="AY265" s="17" t="s">
        <v>165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81</v>
      </c>
      <c r="BK265" s="148">
        <f>ROUND(I265*H265,2)</f>
        <v>0</v>
      </c>
      <c r="BL265" s="17" t="s">
        <v>172</v>
      </c>
      <c r="BM265" s="147" t="s">
        <v>3517</v>
      </c>
    </row>
    <row r="266" spans="2:65" s="1" customFormat="1" x14ac:dyDescent="0.2">
      <c r="B266" s="32"/>
      <c r="D266" s="149" t="s">
        <v>174</v>
      </c>
      <c r="F266" s="150" t="s">
        <v>3516</v>
      </c>
      <c r="I266" s="151"/>
      <c r="L266" s="32"/>
      <c r="M266" s="152"/>
      <c r="T266" s="56"/>
      <c r="AT266" s="17" t="s">
        <v>174</v>
      </c>
      <c r="AU266" s="17" t="s">
        <v>183</v>
      </c>
    </row>
    <row r="267" spans="2:65" s="1" customFormat="1" ht="16.5" customHeight="1" x14ac:dyDescent="0.2">
      <c r="B267" s="32"/>
      <c r="C267" s="136" t="s">
        <v>424</v>
      </c>
      <c r="D267" s="136" t="s">
        <v>167</v>
      </c>
      <c r="E267" s="137" t="s">
        <v>3518</v>
      </c>
      <c r="F267" s="138" t="s">
        <v>3519</v>
      </c>
      <c r="G267" s="139" t="s">
        <v>3137</v>
      </c>
      <c r="H267" s="140">
        <v>4</v>
      </c>
      <c r="I267" s="141"/>
      <c r="J267" s="142">
        <f>ROUND(I267*H267,2)</f>
        <v>0</v>
      </c>
      <c r="K267" s="138" t="s">
        <v>1</v>
      </c>
      <c r="L267" s="32"/>
      <c r="M267" s="143" t="s">
        <v>1</v>
      </c>
      <c r="N267" s="144" t="s">
        <v>38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172</v>
      </c>
      <c r="AT267" s="147" t="s">
        <v>167</v>
      </c>
      <c r="AU267" s="147" t="s">
        <v>183</v>
      </c>
      <c r="AY267" s="17" t="s">
        <v>165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81</v>
      </c>
      <c r="BK267" s="148">
        <f>ROUND(I267*H267,2)</f>
        <v>0</v>
      </c>
      <c r="BL267" s="17" t="s">
        <v>172</v>
      </c>
      <c r="BM267" s="147" t="s">
        <v>3520</v>
      </c>
    </row>
    <row r="268" spans="2:65" s="1" customFormat="1" x14ac:dyDescent="0.2">
      <c r="B268" s="32"/>
      <c r="D268" s="149" t="s">
        <v>174</v>
      </c>
      <c r="F268" s="150" t="s">
        <v>3519</v>
      </c>
      <c r="I268" s="151"/>
      <c r="L268" s="32"/>
      <c r="M268" s="152"/>
      <c r="T268" s="56"/>
      <c r="AT268" s="17" t="s">
        <v>174</v>
      </c>
      <c r="AU268" s="17" t="s">
        <v>183</v>
      </c>
    </row>
    <row r="269" spans="2:65" s="11" customFormat="1" ht="20.85" customHeight="1" x14ac:dyDescent="0.2">
      <c r="B269" s="124"/>
      <c r="D269" s="125" t="s">
        <v>72</v>
      </c>
      <c r="E269" s="134" t="s">
        <v>3266</v>
      </c>
      <c r="F269" s="134" t="s">
        <v>3267</v>
      </c>
      <c r="I269" s="127"/>
      <c r="J269" s="135">
        <f>BK269</f>
        <v>0</v>
      </c>
      <c r="L269" s="124"/>
      <c r="M269" s="129"/>
      <c r="P269" s="130">
        <f>SUM(P270:P271)</f>
        <v>0</v>
      </c>
      <c r="R269" s="130">
        <f>SUM(R270:R271)</f>
        <v>0</v>
      </c>
      <c r="T269" s="131">
        <f>SUM(T270:T271)</f>
        <v>0</v>
      </c>
      <c r="AR269" s="125" t="s">
        <v>81</v>
      </c>
      <c r="AT269" s="132" t="s">
        <v>72</v>
      </c>
      <c r="AU269" s="132" t="s">
        <v>83</v>
      </c>
      <c r="AY269" s="125" t="s">
        <v>165</v>
      </c>
      <c r="BK269" s="133">
        <f>SUM(BK270:BK271)</f>
        <v>0</v>
      </c>
    </row>
    <row r="270" spans="2:65" s="1" customFormat="1" ht="16.5" customHeight="1" x14ac:dyDescent="0.2">
      <c r="B270" s="32"/>
      <c r="C270" s="136" t="s">
        <v>430</v>
      </c>
      <c r="D270" s="136" t="s">
        <v>167</v>
      </c>
      <c r="E270" s="137" t="s">
        <v>3268</v>
      </c>
      <c r="F270" s="138" t="s">
        <v>3269</v>
      </c>
      <c r="G270" s="139" t="s">
        <v>3137</v>
      </c>
      <c r="H270" s="140">
        <v>44</v>
      </c>
      <c r="I270" s="141"/>
      <c r="J270" s="142">
        <f>ROUND(I270*H270,2)</f>
        <v>0</v>
      </c>
      <c r="K270" s="138" t="s">
        <v>1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172</v>
      </c>
      <c r="AT270" s="147" t="s">
        <v>167</v>
      </c>
      <c r="AU270" s="147" t="s">
        <v>183</v>
      </c>
      <c r="AY270" s="17" t="s">
        <v>165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172</v>
      </c>
      <c r="BM270" s="147" t="s">
        <v>3521</v>
      </c>
    </row>
    <row r="271" spans="2:65" s="1" customFormat="1" x14ac:dyDescent="0.2">
      <c r="B271" s="32"/>
      <c r="D271" s="149" t="s">
        <v>174</v>
      </c>
      <c r="F271" s="150" t="s">
        <v>3269</v>
      </c>
      <c r="I271" s="151"/>
      <c r="L271" s="32"/>
      <c r="M271" s="152"/>
      <c r="T271" s="56"/>
      <c r="AT271" s="17" t="s">
        <v>174</v>
      </c>
      <c r="AU271" s="17" t="s">
        <v>183</v>
      </c>
    </row>
    <row r="272" spans="2:65" s="11" customFormat="1" ht="20.85" customHeight="1" x14ac:dyDescent="0.2">
      <c r="B272" s="124"/>
      <c r="D272" s="125" t="s">
        <v>72</v>
      </c>
      <c r="E272" s="134" t="s">
        <v>3271</v>
      </c>
      <c r="F272" s="134" t="s">
        <v>3272</v>
      </c>
      <c r="I272" s="127"/>
      <c r="J272" s="135">
        <f>BK272</f>
        <v>0</v>
      </c>
      <c r="L272" s="124"/>
      <c r="M272" s="129"/>
      <c r="P272" s="130">
        <f>SUM(P273:P278)</f>
        <v>0</v>
      </c>
      <c r="R272" s="130">
        <f>SUM(R273:R278)</f>
        <v>0</v>
      </c>
      <c r="T272" s="131">
        <f>SUM(T273:T278)</f>
        <v>0</v>
      </c>
      <c r="AR272" s="125" t="s">
        <v>81</v>
      </c>
      <c r="AT272" s="132" t="s">
        <v>72</v>
      </c>
      <c r="AU272" s="132" t="s">
        <v>83</v>
      </c>
      <c r="AY272" s="125" t="s">
        <v>165</v>
      </c>
      <c r="BK272" s="133">
        <f>SUM(BK273:BK278)</f>
        <v>0</v>
      </c>
    </row>
    <row r="273" spans="2:65" s="1" customFormat="1" ht="16.5" customHeight="1" x14ac:dyDescent="0.2">
      <c r="B273" s="32"/>
      <c r="C273" s="136" t="s">
        <v>436</v>
      </c>
      <c r="D273" s="136" t="s">
        <v>167</v>
      </c>
      <c r="E273" s="137" t="s">
        <v>3273</v>
      </c>
      <c r="F273" s="138" t="s">
        <v>3274</v>
      </c>
      <c r="G273" s="139" t="s">
        <v>2106</v>
      </c>
      <c r="H273" s="140">
        <v>4</v>
      </c>
      <c r="I273" s="141"/>
      <c r="J273" s="142">
        <f>ROUND(I273*H273,2)</f>
        <v>0</v>
      </c>
      <c r="K273" s="138" t="s">
        <v>1</v>
      </c>
      <c r="L273" s="32"/>
      <c r="M273" s="143" t="s">
        <v>1</v>
      </c>
      <c r="N273" s="144" t="s">
        <v>38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172</v>
      </c>
      <c r="AT273" s="147" t="s">
        <v>167</v>
      </c>
      <c r="AU273" s="147" t="s">
        <v>183</v>
      </c>
      <c r="AY273" s="17" t="s">
        <v>165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81</v>
      </c>
      <c r="BK273" s="148">
        <f>ROUND(I273*H273,2)</f>
        <v>0</v>
      </c>
      <c r="BL273" s="17" t="s">
        <v>172</v>
      </c>
      <c r="BM273" s="147" t="s">
        <v>3522</v>
      </c>
    </row>
    <row r="274" spans="2:65" s="1" customFormat="1" x14ac:dyDescent="0.2">
      <c r="B274" s="32"/>
      <c r="D274" s="149" t="s">
        <v>174</v>
      </c>
      <c r="F274" s="150" t="s">
        <v>3274</v>
      </c>
      <c r="I274" s="151"/>
      <c r="L274" s="32"/>
      <c r="M274" s="152"/>
      <c r="T274" s="56"/>
      <c r="AT274" s="17" t="s">
        <v>174</v>
      </c>
      <c r="AU274" s="17" t="s">
        <v>183</v>
      </c>
    </row>
    <row r="275" spans="2:65" s="1" customFormat="1" ht="16.5" customHeight="1" x14ac:dyDescent="0.2">
      <c r="B275" s="32"/>
      <c r="C275" s="136" t="s">
        <v>441</v>
      </c>
      <c r="D275" s="136" t="s">
        <v>167</v>
      </c>
      <c r="E275" s="137" t="s">
        <v>3276</v>
      </c>
      <c r="F275" s="138" t="s">
        <v>3277</v>
      </c>
      <c r="G275" s="139" t="s">
        <v>2106</v>
      </c>
      <c r="H275" s="140">
        <v>4</v>
      </c>
      <c r="I275" s="141"/>
      <c r="J275" s="142">
        <f>ROUND(I275*H275,2)</f>
        <v>0</v>
      </c>
      <c r="K275" s="138" t="s">
        <v>1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172</v>
      </c>
      <c r="AT275" s="147" t="s">
        <v>167</v>
      </c>
      <c r="AU275" s="147" t="s">
        <v>183</v>
      </c>
      <c r="AY275" s="17" t="s">
        <v>165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172</v>
      </c>
      <c r="BM275" s="147" t="s">
        <v>3523</v>
      </c>
    </row>
    <row r="276" spans="2:65" s="1" customFormat="1" x14ac:dyDescent="0.2">
      <c r="B276" s="32"/>
      <c r="D276" s="149" t="s">
        <v>174</v>
      </c>
      <c r="F276" s="150" t="s">
        <v>3277</v>
      </c>
      <c r="I276" s="151"/>
      <c r="L276" s="32"/>
      <c r="M276" s="152"/>
      <c r="T276" s="56"/>
      <c r="AT276" s="17" t="s">
        <v>174</v>
      </c>
      <c r="AU276" s="17" t="s">
        <v>183</v>
      </c>
    </row>
    <row r="277" spans="2:65" s="1" customFormat="1" ht="16.5" customHeight="1" x14ac:dyDescent="0.2">
      <c r="B277" s="32"/>
      <c r="C277" s="136" t="s">
        <v>445</v>
      </c>
      <c r="D277" s="136" t="s">
        <v>167</v>
      </c>
      <c r="E277" s="137" t="s">
        <v>3279</v>
      </c>
      <c r="F277" s="138" t="s">
        <v>3280</v>
      </c>
      <c r="G277" s="139" t="s">
        <v>2106</v>
      </c>
      <c r="H277" s="140">
        <v>4</v>
      </c>
      <c r="I277" s="141"/>
      <c r="J277" s="142">
        <f>ROUND(I277*H277,2)</f>
        <v>0</v>
      </c>
      <c r="K277" s="138" t="s">
        <v>1</v>
      </c>
      <c r="L277" s="32"/>
      <c r="M277" s="143" t="s">
        <v>1</v>
      </c>
      <c r="N277" s="144" t="s">
        <v>38</v>
      </c>
      <c r="P277" s="145">
        <f>O277*H277</f>
        <v>0</v>
      </c>
      <c r="Q277" s="145">
        <v>0</v>
      </c>
      <c r="R277" s="145">
        <f>Q277*H277</f>
        <v>0</v>
      </c>
      <c r="S277" s="145">
        <v>0</v>
      </c>
      <c r="T277" s="146">
        <f>S277*H277</f>
        <v>0</v>
      </c>
      <c r="AR277" s="147" t="s">
        <v>172</v>
      </c>
      <c r="AT277" s="147" t="s">
        <v>167</v>
      </c>
      <c r="AU277" s="147" t="s">
        <v>183</v>
      </c>
      <c r="AY277" s="17" t="s">
        <v>165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81</v>
      </c>
      <c r="BK277" s="148">
        <f>ROUND(I277*H277,2)</f>
        <v>0</v>
      </c>
      <c r="BL277" s="17" t="s">
        <v>172</v>
      </c>
      <c r="BM277" s="147" t="s">
        <v>3524</v>
      </c>
    </row>
    <row r="278" spans="2:65" s="1" customFormat="1" x14ac:dyDescent="0.2">
      <c r="B278" s="32"/>
      <c r="D278" s="149" t="s">
        <v>174</v>
      </c>
      <c r="F278" s="150" t="s">
        <v>3280</v>
      </c>
      <c r="I278" s="151"/>
      <c r="L278" s="32"/>
      <c r="M278" s="152"/>
      <c r="T278" s="56"/>
      <c r="AT278" s="17" t="s">
        <v>174</v>
      </c>
      <c r="AU278" s="17" t="s">
        <v>183</v>
      </c>
    </row>
    <row r="279" spans="2:65" s="11" customFormat="1" ht="22.9" customHeight="1" x14ac:dyDescent="0.2">
      <c r="B279" s="124"/>
      <c r="D279" s="125" t="s">
        <v>72</v>
      </c>
      <c r="E279" s="134" t="s">
        <v>3282</v>
      </c>
      <c r="F279" s="134" t="s">
        <v>3283</v>
      </c>
      <c r="I279" s="127"/>
      <c r="J279" s="135">
        <f>BK279</f>
        <v>0</v>
      </c>
      <c r="L279" s="124"/>
      <c r="M279" s="129"/>
      <c r="P279" s="130">
        <f>P280+P283+P288+P293+P296+P299+P308+P311+P314+P317+P320+P323+P326+P329+P332+P339+P342+P345+P350+P353</f>
        <v>0</v>
      </c>
      <c r="R279" s="130">
        <f>R280+R283+R288+R293+R296+R299+R308+R311+R314+R317+R320+R323+R326+R329+R332+R339+R342+R345+R350+R353</f>
        <v>0</v>
      </c>
      <c r="T279" s="131">
        <f>T280+T283+T288+T293+T296+T299+T308+T311+T314+T317+T320+T323+T326+T329+T332+T339+T342+T345+T350+T353</f>
        <v>0</v>
      </c>
      <c r="AR279" s="125" t="s">
        <v>81</v>
      </c>
      <c r="AT279" s="132" t="s">
        <v>72</v>
      </c>
      <c r="AU279" s="132" t="s">
        <v>81</v>
      </c>
      <c r="AY279" s="125" t="s">
        <v>165</v>
      </c>
      <c r="BK279" s="133">
        <f>BK280+BK283+BK288+BK293+BK296+BK299+BK308+BK311+BK314+BK317+BK320+BK323+BK326+BK329+BK332+BK339+BK342+BK345+BK350+BK353</f>
        <v>0</v>
      </c>
    </row>
    <row r="280" spans="2:65" s="11" customFormat="1" ht="20.85" customHeight="1" x14ac:dyDescent="0.2">
      <c r="B280" s="124"/>
      <c r="D280" s="125" t="s">
        <v>72</v>
      </c>
      <c r="E280" s="134" t="s">
        <v>3284</v>
      </c>
      <c r="F280" s="134" t="s">
        <v>3285</v>
      </c>
      <c r="I280" s="127"/>
      <c r="J280" s="135">
        <f>BK280</f>
        <v>0</v>
      </c>
      <c r="L280" s="124"/>
      <c r="M280" s="129"/>
      <c r="P280" s="130">
        <f>SUM(P281:P282)</f>
        <v>0</v>
      </c>
      <c r="R280" s="130">
        <f>SUM(R281:R282)</f>
        <v>0</v>
      </c>
      <c r="T280" s="131">
        <f>SUM(T281:T282)</f>
        <v>0</v>
      </c>
      <c r="AR280" s="125" t="s">
        <v>81</v>
      </c>
      <c r="AT280" s="132" t="s">
        <v>72</v>
      </c>
      <c r="AU280" s="132" t="s">
        <v>83</v>
      </c>
      <c r="AY280" s="125" t="s">
        <v>165</v>
      </c>
      <c r="BK280" s="133">
        <f>SUM(BK281:BK282)</f>
        <v>0</v>
      </c>
    </row>
    <row r="281" spans="2:65" s="1" customFormat="1" ht="16.5" customHeight="1" x14ac:dyDescent="0.2">
      <c r="B281" s="32"/>
      <c r="C281" s="136" t="s">
        <v>449</v>
      </c>
      <c r="D281" s="136" t="s">
        <v>167</v>
      </c>
      <c r="E281" s="137" t="s">
        <v>3286</v>
      </c>
      <c r="F281" s="138" t="s">
        <v>3287</v>
      </c>
      <c r="G281" s="139" t="s">
        <v>3137</v>
      </c>
      <c r="H281" s="140">
        <v>1</v>
      </c>
      <c r="I281" s="141"/>
      <c r="J281" s="142">
        <f>ROUND(I281*H281,2)</f>
        <v>0</v>
      </c>
      <c r="K281" s="138" t="s">
        <v>1</v>
      </c>
      <c r="L281" s="32"/>
      <c r="M281" s="143" t="s">
        <v>1</v>
      </c>
      <c r="N281" s="144" t="s">
        <v>38</v>
      </c>
      <c r="P281" s="145">
        <f>O281*H281</f>
        <v>0</v>
      </c>
      <c r="Q281" s="145">
        <v>0</v>
      </c>
      <c r="R281" s="145">
        <f>Q281*H281</f>
        <v>0</v>
      </c>
      <c r="S281" s="145">
        <v>0</v>
      </c>
      <c r="T281" s="146">
        <f>S281*H281</f>
        <v>0</v>
      </c>
      <c r="AR281" s="147" t="s">
        <v>172</v>
      </c>
      <c r="AT281" s="147" t="s">
        <v>167</v>
      </c>
      <c r="AU281" s="147" t="s">
        <v>183</v>
      </c>
      <c r="AY281" s="17" t="s">
        <v>165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81</v>
      </c>
      <c r="BK281" s="148">
        <f>ROUND(I281*H281,2)</f>
        <v>0</v>
      </c>
      <c r="BL281" s="17" t="s">
        <v>172</v>
      </c>
      <c r="BM281" s="147" t="s">
        <v>3525</v>
      </c>
    </row>
    <row r="282" spans="2:65" s="1" customFormat="1" x14ac:dyDescent="0.2">
      <c r="B282" s="32"/>
      <c r="D282" s="149" t="s">
        <v>174</v>
      </c>
      <c r="F282" s="150" t="s">
        <v>3287</v>
      </c>
      <c r="I282" s="151"/>
      <c r="L282" s="32"/>
      <c r="M282" s="152"/>
      <c r="T282" s="56"/>
      <c r="AT282" s="17" t="s">
        <v>174</v>
      </c>
      <c r="AU282" s="17" t="s">
        <v>183</v>
      </c>
    </row>
    <row r="283" spans="2:65" s="11" customFormat="1" ht="20.85" customHeight="1" x14ac:dyDescent="0.2">
      <c r="B283" s="124"/>
      <c r="D283" s="125" t="s">
        <v>72</v>
      </c>
      <c r="E283" s="134" t="s">
        <v>3289</v>
      </c>
      <c r="F283" s="134" t="s">
        <v>3290</v>
      </c>
      <c r="I283" s="127"/>
      <c r="J283" s="135">
        <f>BK283</f>
        <v>0</v>
      </c>
      <c r="L283" s="124"/>
      <c r="M283" s="129"/>
      <c r="P283" s="130">
        <f>SUM(P284:P287)</f>
        <v>0</v>
      </c>
      <c r="R283" s="130">
        <f>SUM(R284:R287)</f>
        <v>0</v>
      </c>
      <c r="T283" s="131">
        <f>SUM(T284:T287)</f>
        <v>0</v>
      </c>
      <c r="AR283" s="125" t="s">
        <v>81</v>
      </c>
      <c r="AT283" s="132" t="s">
        <v>72</v>
      </c>
      <c r="AU283" s="132" t="s">
        <v>83</v>
      </c>
      <c r="AY283" s="125" t="s">
        <v>165</v>
      </c>
      <c r="BK283" s="133">
        <f>SUM(BK284:BK287)</f>
        <v>0</v>
      </c>
    </row>
    <row r="284" spans="2:65" s="1" customFormat="1" ht="16.5" customHeight="1" x14ac:dyDescent="0.2">
      <c r="B284" s="32"/>
      <c r="C284" s="136" t="s">
        <v>456</v>
      </c>
      <c r="D284" s="136" t="s">
        <v>167</v>
      </c>
      <c r="E284" s="137" t="s">
        <v>3291</v>
      </c>
      <c r="F284" s="138" t="s">
        <v>3292</v>
      </c>
      <c r="G284" s="139" t="s">
        <v>303</v>
      </c>
      <c r="H284" s="140">
        <v>30</v>
      </c>
      <c r="I284" s="141"/>
      <c r="J284" s="142">
        <f>ROUND(I284*H284,2)</f>
        <v>0</v>
      </c>
      <c r="K284" s="138" t="s">
        <v>1</v>
      </c>
      <c r="L284" s="32"/>
      <c r="M284" s="143" t="s">
        <v>1</v>
      </c>
      <c r="N284" s="144" t="s">
        <v>38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172</v>
      </c>
      <c r="AT284" s="147" t="s">
        <v>167</v>
      </c>
      <c r="AU284" s="147" t="s">
        <v>183</v>
      </c>
      <c r="AY284" s="17" t="s">
        <v>165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172</v>
      </c>
      <c r="BM284" s="147" t="s">
        <v>3526</v>
      </c>
    </row>
    <row r="285" spans="2:65" s="1" customFormat="1" x14ac:dyDescent="0.2">
      <c r="B285" s="32"/>
      <c r="D285" s="149" t="s">
        <v>174</v>
      </c>
      <c r="F285" s="150" t="s">
        <v>3292</v>
      </c>
      <c r="I285" s="151"/>
      <c r="L285" s="32"/>
      <c r="M285" s="152"/>
      <c r="T285" s="56"/>
      <c r="AT285" s="17" t="s">
        <v>174</v>
      </c>
      <c r="AU285" s="17" t="s">
        <v>183</v>
      </c>
    </row>
    <row r="286" spans="2:65" s="1" customFormat="1" ht="16.5" customHeight="1" x14ac:dyDescent="0.2">
      <c r="B286" s="32"/>
      <c r="C286" s="136" t="s">
        <v>463</v>
      </c>
      <c r="D286" s="136" t="s">
        <v>167</v>
      </c>
      <c r="E286" s="137" t="s">
        <v>3294</v>
      </c>
      <c r="F286" s="138" t="s">
        <v>3295</v>
      </c>
      <c r="G286" s="139" t="s">
        <v>303</v>
      </c>
      <c r="H286" s="140">
        <v>10</v>
      </c>
      <c r="I286" s="141"/>
      <c r="J286" s="142">
        <f>ROUND(I286*H286,2)</f>
        <v>0</v>
      </c>
      <c r="K286" s="138" t="s">
        <v>1</v>
      </c>
      <c r="L286" s="32"/>
      <c r="M286" s="143" t="s">
        <v>1</v>
      </c>
      <c r="N286" s="144" t="s">
        <v>38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172</v>
      </c>
      <c r="AT286" s="147" t="s">
        <v>167</v>
      </c>
      <c r="AU286" s="147" t="s">
        <v>183</v>
      </c>
      <c r="AY286" s="17" t="s">
        <v>165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81</v>
      </c>
      <c r="BK286" s="148">
        <f>ROUND(I286*H286,2)</f>
        <v>0</v>
      </c>
      <c r="BL286" s="17" t="s">
        <v>172</v>
      </c>
      <c r="BM286" s="147" t="s">
        <v>3527</v>
      </c>
    </row>
    <row r="287" spans="2:65" s="1" customFormat="1" x14ac:dyDescent="0.2">
      <c r="B287" s="32"/>
      <c r="D287" s="149" t="s">
        <v>174</v>
      </c>
      <c r="F287" s="150" t="s">
        <v>3295</v>
      </c>
      <c r="I287" s="151"/>
      <c r="L287" s="32"/>
      <c r="M287" s="152"/>
      <c r="T287" s="56"/>
      <c r="AT287" s="17" t="s">
        <v>174</v>
      </c>
      <c r="AU287" s="17" t="s">
        <v>183</v>
      </c>
    </row>
    <row r="288" spans="2:65" s="11" customFormat="1" ht="20.85" customHeight="1" x14ac:dyDescent="0.2">
      <c r="B288" s="124"/>
      <c r="D288" s="125" t="s">
        <v>72</v>
      </c>
      <c r="E288" s="134" t="s">
        <v>3297</v>
      </c>
      <c r="F288" s="134" t="s">
        <v>3257</v>
      </c>
      <c r="I288" s="127"/>
      <c r="J288" s="135">
        <f>BK288</f>
        <v>0</v>
      </c>
      <c r="L288" s="124"/>
      <c r="M288" s="129"/>
      <c r="P288" s="130">
        <f>SUM(P289:P292)</f>
        <v>0</v>
      </c>
      <c r="R288" s="130">
        <f>SUM(R289:R292)</f>
        <v>0</v>
      </c>
      <c r="T288" s="131">
        <f>SUM(T289:T292)</f>
        <v>0</v>
      </c>
      <c r="AR288" s="125" t="s">
        <v>81</v>
      </c>
      <c r="AT288" s="132" t="s">
        <v>72</v>
      </c>
      <c r="AU288" s="132" t="s">
        <v>83</v>
      </c>
      <c r="AY288" s="125" t="s">
        <v>165</v>
      </c>
      <c r="BK288" s="133">
        <f>SUM(BK289:BK292)</f>
        <v>0</v>
      </c>
    </row>
    <row r="289" spans="2:65" s="1" customFormat="1" ht="16.5" customHeight="1" x14ac:dyDescent="0.2">
      <c r="B289" s="32"/>
      <c r="C289" s="136" t="s">
        <v>468</v>
      </c>
      <c r="D289" s="136" t="s">
        <v>167</v>
      </c>
      <c r="E289" s="137" t="s">
        <v>3298</v>
      </c>
      <c r="F289" s="138" t="s">
        <v>3299</v>
      </c>
      <c r="G289" s="139" t="s">
        <v>303</v>
      </c>
      <c r="H289" s="140">
        <v>40</v>
      </c>
      <c r="I289" s="141"/>
      <c r="J289" s="142">
        <f>ROUND(I289*H289,2)</f>
        <v>0</v>
      </c>
      <c r="K289" s="138" t="s">
        <v>1</v>
      </c>
      <c r="L289" s="32"/>
      <c r="M289" s="143" t="s">
        <v>1</v>
      </c>
      <c r="N289" s="144" t="s">
        <v>38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172</v>
      </c>
      <c r="AT289" s="147" t="s">
        <v>167</v>
      </c>
      <c r="AU289" s="147" t="s">
        <v>183</v>
      </c>
      <c r="AY289" s="17" t="s">
        <v>165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172</v>
      </c>
      <c r="BM289" s="147" t="s">
        <v>3528</v>
      </c>
    </row>
    <row r="290" spans="2:65" s="1" customFormat="1" x14ac:dyDescent="0.2">
      <c r="B290" s="32"/>
      <c r="D290" s="149" t="s">
        <v>174</v>
      </c>
      <c r="F290" s="150" t="s">
        <v>3299</v>
      </c>
      <c r="I290" s="151"/>
      <c r="L290" s="32"/>
      <c r="M290" s="152"/>
      <c r="T290" s="56"/>
      <c r="AT290" s="17" t="s">
        <v>174</v>
      </c>
      <c r="AU290" s="17" t="s">
        <v>183</v>
      </c>
    </row>
    <row r="291" spans="2:65" s="1" customFormat="1" ht="16.5" customHeight="1" x14ac:dyDescent="0.2">
      <c r="B291" s="32"/>
      <c r="C291" s="136" t="s">
        <v>473</v>
      </c>
      <c r="D291" s="136" t="s">
        <v>167</v>
      </c>
      <c r="E291" s="137" t="s">
        <v>3301</v>
      </c>
      <c r="F291" s="138" t="s">
        <v>3302</v>
      </c>
      <c r="G291" s="139" t="s">
        <v>303</v>
      </c>
      <c r="H291" s="140">
        <v>160</v>
      </c>
      <c r="I291" s="141"/>
      <c r="J291" s="142">
        <f>ROUND(I291*H291,2)</f>
        <v>0</v>
      </c>
      <c r="K291" s="138" t="s">
        <v>1</v>
      </c>
      <c r="L291" s="32"/>
      <c r="M291" s="143" t="s">
        <v>1</v>
      </c>
      <c r="N291" s="144" t="s">
        <v>38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172</v>
      </c>
      <c r="AT291" s="147" t="s">
        <v>167</v>
      </c>
      <c r="AU291" s="147" t="s">
        <v>183</v>
      </c>
      <c r="AY291" s="17" t="s">
        <v>165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81</v>
      </c>
      <c r="BK291" s="148">
        <f>ROUND(I291*H291,2)</f>
        <v>0</v>
      </c>
      <c r="BL291" s="17" t="s">
        <v>172</v>
      </c>
      <c r="BM291" s="147" t="s">
        <v>3529</v>
      </c>
    </row>
    <row r="292" spans="2:65" s="1" customFormat="1" x14ac:dyDescent="0.2">
      <c r="B292" s="32"/>
      <c r="D292" s="149" t="s">
        <v>174</v>
      </c>
      <c r="F292" s="150" t="s">
        <v>3302</v>
      </c>
      <c r="I292" s="151"/>
      <c r="L292" s="32"/>
      <c r="M292" s="152"/>
      <c r="T292" s="56"/>
      <c r="AT292" s="17" t="s">
        <v>174</v>
      </c>
      <c r="AU292" s="17" t="s">
        <v>183</v>
      </c>
    </row>
    <row r="293" spans="2:65" s="11" customFormat="1" ht="20.85" customHeight="1" x14ac:dyDescent="0.2">
      <c r="B293" s="124"/>
      <c r="D293" s="125" t="s">
        <v>72</v>
      </c>
      <c r="E293" s="134" t="s">
        <v>3256</v>
      </c>
      <c r="F293" s="134" t="s">
        <v>3257</v>
      </c>
      <c r="I293" s="127"/>
      <c r="J293" s="135">
        <f>BK293</f>
        <v>0</v>
      </c>
      <c r="L293" s="124"/>
      <c r="M293" s="129"/>
      <c r="P293" s="130">
        <f>SUM(P294:P295)</f>
        <v>0</v>
      </c>
      <c r="R293" s="130">
        <f>SUM(R294:R295)</f>
        <v>0</v>
      </c>
      <c r="T293" s="131">
        <f>SUM(T294:T295)</f>
        <v>0</v>
      </c>
      <c r="AR293" s="125" t="s">
        <v>81</v>
      </c>
      <c r="AT293" s="132" t="s">
        <v>72</v>
      </c>
      <c r="AU293" s="132" t="s">
        <v>83</v>
      </c>
      <c r="AY293" s="125" t="s">
        <v>165</v>
      </c>
      <c r="BK293" s="133">
        <f>SUM(BK294:BK295)</f>
        <v>0</v>
      </c>
    </row>
    <row r="294" spans="2:65" s="1" customFormat="1" ht="16.5" customHeight="1" x14ac:dyDescent="0.2">
      <c r="B294" s="32"/>
      <c r="C294" s="136" t="s">
        <v>477</v>
      </c>
      <c r="D294" s="136" t="s">
        <v>167</v>
      </c>
      <c r="E294" s="137" t="s">
        <v>3530</v>
      </c>
      <c r="F294" s="138" t="s">
        <v>3531</v>
      </c>
      <c r="G294" s="139" t="s">
        <v>303</v>
      </c>
      <c r="H294" s="140">
        <v>65</v>
      </c>
      <c r="I294" s="141"/>
      <c r="J294" s="142">
        <f>ROUND(I294*H294,2)</f>
        <v>0</v>
      </c>
      <c r="K294" s="138" t="s">
        <v>1</v>
      </c>
      <c r="L294" s="32"/>
      <c r="M294" s="143" t="s">
        <v>1</v>
      </c>
      <c r="N294" s="144" t="s">
        <v>38</v>
      </c>
      <c r="P294" s="145">
        <f>O294*H294</f>
        <v>0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172</v>
      </c>
      <c r="AT294" s="147" t="s">
        <v>167</v>
      </c>
      <c r="AU294" s="147" t="s">
        <v>183</v>
      </c>
      <c r="AY294" s="17" t="s">
        <v>165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81</v>
      </c>
      <c r="BK294" s="148">
        <f>ROUND(I294*H294,2)</f>
        <v>0</v>
      </c>
      <c r="BL294" s="17" t="s">
        <v>172</v>
      </c>
      <c r="BM294" s="147" t="s">
        <v>3532</v>
      </c>
    </row>
    <row r="295" spans="2:65" s="1" customFormat="1" x14ac:dyDescent="0.2">
      <c r="B295" s="32"/>
      <c r="D295" s="149" t="s">
        <v>174</v>
      </c>
      <c r="F295" s="150" t="s">
        <v>3531</v>
      </c>
      <c r="I295" s="151"/>
      <c r="L295" s="32"/>
      <c r="M295" s="152"/>
      <c r="T295" s="56"/>
      <c r="AT295" s="17" t="s">
        <v>174</v>
      </c>
      <c r="AU295" s="17" t="s">
        <v>183</v>
      </c>
    </row>
    <row r="296" spans="2:65" s="11" customFormat="1" ht="20.85" customHeight="1" x14ac:dyDescent="0.2">
      <c r="B296" s="124"/>
      <c r="D296" s="125" t="s">
        <v>72</v>
      </c>
      <c r="E296" s="134" t="s">
        <v>3533</v>
      </c>
      <c r="F296" s="134" t="s">
        <v>3534</v>
      </c>
      <c r="I296" s="127"/>
      <c r="J296" s="135">
        <f>BK296</f>
        <v>0</v>
      </c>
      <c r="L296" s="124"/>
      <c r="M296" s="129"/>
      <c r="P296" s="130">
        <f>SUM(P297:P298)</f>
        <v>0</v>
      </c>
      <c r="R296" s="130">
        <f>SUM(R297:R298)</f>
        <v>0</v>
      </c>
      <c r="T296" s="131">
        <f>SUM(T297:T298)</f>
        <v>0</v>
      </c>
      <c r="AR296" s="125" t="s">
        <v>81</v>
      </c>
      <c r="AT296" s="132" t="s">
        <v>72</v>
      </c>
      <c r="AU296" s="132" t="s">
        <v>83</v>
      </c>
      <c r="AY296" s="125" t="s">
        <v>165</v>
      </c>
      <c r="BK296" s="133">
        <f>SUM(BK297:BK298)</f>
        <v>0</v>
      </c>
    </row>
    <row r="297" spans="2:65" s="1" customFormat="1" ht="16.5" customHeight="1" x14ac:dyDescent="0.2">
      <c r="B297" s="32"/>
      <c r="C297" s="136" t="s">
        <v>484</v>
      </c>
      <c r="D297" s="136" t="s">
        <v>167</v>
      </c>
      <c r="E297" s="137" t="s">
        <v>3535</v>
      </c>
      <c r="F297" s="138" t="s">
        <v>3536</v>
      </c>
      <c r="G297" s="139" t="s">
        <v>303</v>
      </c>
      <c r="H297" s="140">
        <v>150</v>
      </c>
      <c r="I297" s="141"/>
      <c r="J297" s="142">
        <f>ROUND(I297*H297,2)</f>
        <v>0</v>
      </c>
      <c r="K297" s="138" t="s">
        <v>1</v>
      </c>
      <c r="L297" s="32"/>
      <c r="M297" s="143" t="s">
        <v>1</v>
      </c>
      <c r="N297" s="144" t="s">
        <v>38</v>
      </c>
      <c r="P297" s="145">
        <f>O297*H297</f>
        <v>0</v>
      </c>
      <c r="Q297" s="145">
        <v>0</v>
      </c>
      <c r="R297" s="145">
        <f>Q297*H297</f>
        <v>0</v>
      </c>
      <c r="S297" s="145">
        <v>0</v>
      </c>
      <c r="T297" s="146">
        <f>S297*H297</f>
        <v>0</v>
      </c>
      <c r="AR297" s="147" t="s">
        <v>172</v>
      </c>
      <c r="AT297" s="147" t="s">
        <v>167</v>
      </c>
      <c r="AU297" s="147" t="s">
        <v>183</v>
      </c>
      <c r="AY297" s="17" t="s">
        <v>165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81</v>
      </c>
      <c r="BK297" s="148">
        <f>ROUND(I297*H297,2)</f>
        <v>0</v>
      </c>
      <c r="BL297" s="17" t="s">
        <v>172</v>
      </c>
      <c r="BM297" s="147" t="s">
        <v>3537</v>
      </c>
    </row>
    <row r="298" spans="2:65" s="1" customFormat="1" x14ac:dyDescent="0.2">
      <c r="B298" s="32"/>
      <c r="D298" s="149" t="s">
        <v>174</v>
      </c>
      <c r="F298" s="150" t="s">
        <v>3536</v>
      </c>
      <c r="I298" s="151"/>
      <c r="L298" s="32"/>
      <c r="M298" s="152"/>
      <c r="T298" s="56"/>
      <c r="AT298" s="17" t="s">
        <v>174</v>
      </c>
      <c r="AU298" s="17" t="s">
        <v>183</v>
      </c>
    </row>
    <row r="299" spans="2:65" s="11" customFormat="1" ht="20.85" customHeight="1" x14ac:dyDescent="0.2">
      <c r="B299" s="124"/>
      <c r="D299" s="125" t="s">
        <v>72</v>
      </c>
      <c r="E299" s="134" t="s">
        <v>3261</v>
      </c>
      <c r="F299" s="134" t="s">
        <v>3262</v>
      </c>
      <c r="I299" s="127"/>
      <c r="J299" s="135">
        <f>BK299</f>
        <v>0</v>
      </c>
      <c r="L299" s="124"/>
      <c r="M299" s="129"/>
      <c r="P299" s="130">
        <f>SUM(P300:P307)</f>
        <v>0</v>
      </c>
      <c r="R299" s="130">
        <f>SUM(R300:R307)</f>
        <v>0</v>
      </c>
      <c r="T299" s="131">
        <f>SUM(T300:T307)</f>
        <v>0</v>
      </c>
      <c r="AR299" s="125" t="s">
        <v>81</v>
      </c>
      <c r="AT299" s="132" t="s">
        <v>72</v>
      </c>
      <c r="AU299" s="132" t="s">
        <v>83</v>
      </c>
      <c r="AY299" s="125" t="s">
        <v>165</v>
      </c>
      <c r="BK299" s="133">
        <f>SUM(BK300:BK307)</f>
        <v>0</v>
      </c>
    </row>
    <row r="300" spans="2:65" s="1" customFormat="1" ht="16.5" customHeight="1" x14ac:dyDescent="0.2">
      <c r="B300" s="32"/>
      <c r="C300" s="136" t="s">
        <v>488</v>
      </c>
      <c r="D300" s="136" t="s">
        <v>167</v>
      </c>
      <c r="E300" s="137" t="s">
        <v>3304</v>
      </c>
      <c r="F300" s="138" t="s">
        <v>3305</v>
      </c>
      <c r="G300" s="139" t="s">
        <v>3137</v>
      </c>
      <c r="H300" s="140">
        <v>3</v>
      </c>
      <c r="I300" s="141"/>
      <c r="J300" s="142">
        <f>ROUND(I300*H300,2)</f>
        <v>0</v>
      </c>
      <c r="K300" s="138" t="s">
        <v>1</v>
      </c>
      <c r="L300" s="32"/>
      <c r="M300" s="143" t="s">
        <v>1</v>
      </c>
      <c r="N300" s="144" t="s">
        <v>38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172</v>
      </c>
      <c r="AT300" s="147" t="s">
        <v>167</v>
      </c>
      <c r="AU300" s="147" t="s">
        <v>183</v>
      </c>
      <c r="AY300" s="17" t="s">
        <v>165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81</v>
      </c>
      <c r="BK300" s="148">
        <f>ROUND(I300*H300,2)</f>
        <v>0</v>
      </c>
      <c r="BL300" s="17" t="s">
        <v>172</v>
      </c>
      <c r="BM300" s="147" t="s">
        <v>3538</v>
      </c>
    </row>
    <row r="301" spans="2:65" s="1" customFormat="1" x14ac:dyDescent="0.2">
      <c r="B301" s="32"/>
      <c r="D301" s="149" t="s">
        <v>174</v>
      </c>
      <c r="F301" s="150" t="s">
        <v>3305</v>
      </c>
      <c r="I301" s="151"/>
      <c r="L301" s="32"/>
      <c r="M301" s="152"/>
      <c r="T301" s="56"/>
      <c r="AT301" s="17" t="s">
        <v>174</v>
      </c>
      <c r="AU301" s="17" t="s">
        <v>183</v>
      </c>
    </row>
    <row r="302" spans="2:65" s="1" customFormat="1" ht="16.5" customHeight="1" x14ac:dyDescent="0.2">
      <c r="B302" s="32"/>
      <c r="C302" s="136" t="s">
        <v>493</v>
      </c>
      <c r="D302" s="136" t="s">
        <v>167</v>
      </c>
      <c r="E302" s="137" t="s">
        <v>3307</v>
      </c>
      <c r="F302" s="138" t="s">
        <v>3264</v>
      </c>
      <c r="G302" s="139" t="s">
        <v>3137</v>
      </c>
      <c r="H302" s="140">
        <v>7</v>
      </c>
      <c r="I302" s="141"/>
      <c r="J302" s="142">
        <f>ROUND(I302*H302,2)</f>
        <v>0</v>
      </c>
      <c r="K302" s="138" t="s">
        <v>1</v>
      </c>
      <c r="L302" s="32"/>
      <c r="M302" s="143" t="s">
        <v>1</v>
      </c>
      <c r="N302" s="144" t="s">
        <v>38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172</v>
      </c>
      <c r="AT302" s="147" t="s">
        <v>167</v>
      </c>
      <c r="AU302" s="147" t="s">
        <v>183</v>
      </c>
      <c r="AY302" s="17" t="s">
        <v>165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81</v>
      </c>
      <c r="BK302" s="148">
        <f>ROUND(I302*H302,2)</f>
        <v>0</v>
      </c>
      <c r="BL302" s="17" t="s">
        <v>172</v>
      </c>
      <c r="BM302" s="147" t="s">
        <v>3539</v>
      </c>
    </row>
    <row r="303" spans="2:65" s="1" customFormat="1" x14ac:dyDescent="0.2">
      <c r="B303" s="32"/>
      <c r="D303" s="149" t="s">
        <v>174</v>
      </c>
      <c r="F303" s="150" t="s">
        <v>3264</v>
      </c>
      <c r="I303" s="151"/>
      <c r="L303" s="32"/>
      <c r="M303" s="152"/>
      <c r="T303" s="56"/>
      <c r="AT303" s="17" t="s">
        <v>174</v>
      </c>
      <c r="AU303" s="17" t="s">
        <v>183</v>
      </c>
    </row>
    <row r="304" spans="2:65" s="1" customFormat="1" ht="16.5" customHeight="1" x14ac:dyDescent="0.2">
      <c r="B304" s="32"/>
      <c r="C304" s="136" t="s">
        <v>499</v>
      </c>
      <c r="D304" s="136" t="s">
        <v>167</v>
      </c>
      <c r="E304" s="137" t="s">
        <v>3540</v>
      </c>
      <c r="F304" s="138" t="s">
        <v>3516</v>
      </c>
      <c r="G304" s="139" t="s">
        <v>3137</v>
      </c>
      <c r="H304" s="140">
        <v>16</v>
      </c>
      <c r="I304" s="141"/>
      <c r="J304" s="142">
        <f>ROUND(I304*H304,2)</f>
        <v>0</v>
      </c>
      <c r="K304" s="138" t="s">
        <v>1</v>
      </c>
      <c r="L304" s="32"/>
      <c r="M304" s="143" t="s">
        <v>1</v>
      </c>
      <c r="N304" s="144" t="s">
        <v>38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172</v>
      </c>
      <c r="AT304" s="147" t="s">
        <v>167</v>
      </c>
      <c r="AU304" s="147" t="s">
        <v>183</v>
      </c>
      <c r="AY304" s="17" t="s">
        <v>165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81</v>
      </c>
      <c r="BK304" s="148">
        <f>ROUND(I304*H304,2)</f>
        <v>0</v>
      </c>
      <c r="BL304" s="17" t="s">
        <v>172</v>
      </c>
      <c r="BM304" s="147" t="s">
        <v>3541</v>
      </c>
    </row>
    <row r="305" spans="2:65" s="1" customFormat="1" x14ac:dyDescent="0.2">
      <c r="B305" s="32"/>
      <c r="D305" s="149" t="s">
        <v>174</v>
      </c>
      <c r="F305" s="150" t="s">
        <v>3516</v>
      </c>
      <c r="I305" s="151"/>
      <c r="L305" s="32"/>
      <c r="M305" s="152"/>
      <c r="T305" s="56"/>
      <c r="AT305" s="17" t="s">
        <v>174</v>
      </c>
      <c r="AU305" s="17" t="s">
        <v>183</v>
      </c>
    </row>
    <row r="306" spans="2:65" s="1" customFormat="1" ht="16.5" customHeight="1" x14ac:dyDescent="0.2">
      <c r="B306" s="32"/>
      <c r="C306" s="136" t="s">
        <v>504</v>
      </c>
      <c r="D306" s="136" t="s">
        <v>167</v>
      </c>
      <c r="E306" s="137" t="s">
        <v>3542</v>
      </c>
      <c r="F306" s="138" t="s">
        <v>3519</v>
      </c>
      <c r="G306" s="139" t="s">
        <v>3137</v>
      </c>
      <c r="H306" s="140">
        <v>4</v>
      </c>
      <c r="I306" s="141"/>
      <c r="J306" s="142">
        <f>ROUND(I306*H306,2)</f>
        <v>0</v>
      </c>
      <c r="K306" s="138" t="s">
        <v>1</v>
      </c>
      <c r="L306" s="32"/>
      <c r="M306" s="143" t="s">
        <v>1</v>
      </c>
      <c r="N306" s="144" t="s">
        <v>38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172</v>
      </c>
      <c r="AT306" s="147" t="s">
        <v>167</v>
      </c>
      <c r="AU306" s="147" t="s">
        <v>183</v>
      </c>
      <c r="AY306" s="17" t="s">
        <v>165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81</v>
      </c>
      <c r="BK306" s="148">
        <f>ROUND(I306*H306,2)</f>
        <v>0</v>
      </c>
      <c r="BL306" s="17" t="s">
        <v>172</v>
      </c>
      <c r="BM306" s="147" t="s">
        <v>3543</v>
      </c>
    </row>
    <row r="307" spans="2:65" s="1" customFormat="1" x14ac:dyDescent="0.2">
      <c r="B307" s="32"/>
      <c r="D307" s="149" t="s">
        <v>174</v>
      </c>
      <c r="F307" s="150" t="s">
        <v>3519</v>
      </c>
      <c r="I307" s="151"/>
      <c r="L307" s="32"/>
      <c r="M307" s="152"/>
      <c r="T307" s="56"/>
      <c r="AT307" s="17" t="s">
        <v>174</v>
      </c>
      <c r="AU307" s="17" t="s">
        <v>183</v>
      </c>
    </row>
    <row r="308" spans="2:65" s="11" customFormat="1" ht="20.85" customHeight="1" x14ac:dyDescent="0.2">
      <c r="B308" s="124"/>
      <c r="D308" s="125" t="s">
        <v>72</v>
      </c>
      <c r="E308" s="134" t="s">
        <v>3266</v>
      </c>
      <c r="F308" s="134" t="s">
        <v>3267</v>
      </c>
      <c r="I308" s="127"/>
      <c r="J308" s="135">
        <f>BK308</f>
        <v>0</v>
      </c>
      <c r="L308" s="124"/>
      <c r="M308" s="129"/>
      <c r="P308" s="130">
        <f>SUM(P309:P310)</f>
        <v>0</v>
      </c>
      <c r="R308" s="130">
        <f>SUM(R309:R310)</f>
        <v>0</v>
      </c>
      <c r="T308" s="131">
        <f>SUM(T309:T310)</f>
        <v>0</v>
      </c>
      <c r="AR308" s="125" t="s">
        <v>81</v>
      </c>
      <c r="AT308" s="132" t="s">
        <v>72</v>
      </c>
      <c r="AU308" s="132" t="s">
        <v>83</v>
      </c>
      <c r="AY308" s="125" t="s">
        <v>165</v>
      </c>
      <c r="BK308" s="133">
        <f>SUM(BK309:BK310)</f>
        <v>0</v>
      </c>
    </row>
    <row r="309" spans="2:65" s="1" customFormat="1" ht="16.5" customHeight="1" x14ac:dyDescent="0.2">
      <c r="B309" s="32"/>
      <c r="C309" s="136" t="s">
        <v>508</v>
      </c>
      <c r="D309" s="136" t="s">
        <v>167</v>
      </c>
      <c r="E309" s="137" t="s">
        <v>3312</v>
      </c>
      <c r="F309" s="138" t="s">
        <v>3269</v>
      </c>
      <c r="G309" s="139" t="s">
        <v>3137</v>
      </c>
      <c r="H309" s="140">
        <v>46</v>
      </c>
      <c r="I309" s="141"/>
      <c r="J309" s="142">
        <f>ROUND(I309*H309,2)</f>
        <v>0</v>
      </c>
      <c r="K309" s="138" t="s">
        <v>1</v>
      </c>
      <c r="L309" s="32"/>
      <c r="M309" s="143" t="s">
        <v>1</v>
      </c>
      <c r="N309" s="144" t="s">
        <v>38</v>
      </c>
      <c r="P309" s="145">
        <f>O309*H309</f>
        <v>0</v>
      </c>
      <c r="Q309" s="145">
        <v>0</v>
      </c>
      <c r="R309" s="145">
        <f>Q309*H309</f>
        <v>0</v>
      </c>
      <c r="S309" s="145">
        <v>0</v>
      </c>
      <c r="T309" s="146">
        <f>S309*H309</f>
        <v>0</v>
      </c>
      <c r="AR309" s="147" t="s">
        <v>172</v>
      </c>
      <c r="AT309" s="147" t="s">
        <v>167</v>
      </c>
      <c r="AU309" s="147" t="s">
        <v>183</v>
      </c>
      <c r="AY309" s="17" t="s">
        <v>165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7" t="s">
        <v>81</v>
      </c>
      <c r="BK309" s="148">
        <f>ROUND(I309*H309,2)</f>
        <v>0</v>
      </c>
      <c r="BL309" s="17" t="s">
        <v>172</v>
      </c>
      <c r="BM309" s="147" t="s">
        <v>3544</v>
      </c>
    </row>
    <row r="310" spans="2:65" s="1" customFormat="1" x14ac:dyDescent="0.2">
      <c r="B310" s="32"/>
      <c r="D310" s="149" t="s">
        <v>174</v>
      </c>
      <c r="F310" s="150" t="s">
        <v>3269</v>
      </c>
      <c r="I310" s="151"/>
      <c r="L310" s="32"/>
      <c r="M310" s="152"/>
      <c r="T310" s="56"/>
      <c r="AT310" s="17" t="s">
        <v>174</v>
      </c>
      <c r="AU310" s="17" t="s">
        <v>183</v>
      </c>
    </row>
    <row r="311" spans="2:65" s="11" customFormat="1" ht="20.85" customHeight="1" x14ac:dyDescent="0.2">
      <c r="B311" s="124"/>
      <c r="D311" s="125" t="s">
        <v>72</v>
      </c>
      <c r="E311" s="134" t="s">
        <v>3545</v>
      </c>
      <c r="F311" s="134" t="s">
        <v>3546</v>
      </c>
      <c r="I311" s="127"/>
      <c r="J311" s="135">
        <f>BK311</f>
        <v>0</v>
      </c>
      <c r="L311" s="124"/>
      <c r="M311" s="129"/>
      <c r="P311" s="130">
        <f>SUM(P312:P313)</f>
        <v>0</v>
      </c>
      <c r="R311" s="130">
        <f>SUM(R312:R313)</f>
        <v>0</v>
      </c>
      <c r="T311" s="131">
        <f>SUM(T312:T313)</f>
        <v>0</v>
      </c>
      <c r="AR311" s="125" t="s">
        <v>81</v>
      </c>
      <c r="AT311" s="132" t="s">
        <v>72</v>
      </c>
      <c r="AU311" s="132" t="s">
        <v>83</v>
      </c>
      <c r="AY311" s="125" t="s">
        <v>165</v>
      </c>
      <c r="BK311" s="133">
        <f>SUM(BK312:BK313)</f>
        <v>0</v>
      </c>
    </row>
    <row r="312" spans="2:65" s="1" customFormat="1" ht="16.5" customHeight="1" x14ac:dyDescent="0.2">
      <c r="B312" s="32"/>
      <c r="C312" s="136" t="s">
        <v>513</v>
      </c>
      <c r="D312" s="136" t="s">
        <v>167</v>
      </c>
      <c r="E312" s="137" t="s">
        <v>3547</v>
      </c>
      <c r="F312" s="138" t="s">
        <v>3548</v>
      </c>
      <c r="G312" s="139" t="s">
        <v>3137</v>
      </c>
      <c r="H312" s="140">
        <v>1</v>
      </c>
      <c r="I312" s="141"/>
      <c r="J312" s="142">
        <f>ROUND(I312*H312,2)</f>
        <v>0</v>
      </c>
      <c r="K312" s="138" t="s">
        <v>1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AR312" s="147" t="s">
        <v>172</v>
      </c>
      <c r="AT312" s="147" t="s">
        <v>167</v>
      </c>
      <c r="AU312" s="147" t="s">
        <v>183</v>
      </c>
      <c r="AY312" s="17" t="s">
        <v>165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81</v>
      </c>
      <c r="BK312" s="148">
        <f>ROUND(I312*H312,2)</f>
        <v>0</v>
      </c>
      <c r="BL312" s="17" t="s">
        <v>172</v>
      </c>
      <c r="BM312" s="147" t="s">
        <v>3549</v>
      </c>
    </row>
    <row r="313" spans="2:65" s="1" customFormat="1" x14ac:dyDescent="0.2">
      <c r="B313" s="32"/>
      <c r="D313" s="149" t="s">
        <v>174</v>
      </c>
      <c r="F313" s="150" t="s">
        <v>3548</v>
      </c>
      <c r="I313" s="151"/>
      <c r="L313" s="32"/>
      <c r="M313" s="152"/>
      <c r="T313" s="56"/>
      <c r="AT313" s="17" t="s">
        <v>174</v>
      </c>
      <c r="AU313" s="17" t="s">
        <v>183</v>
      </c>
    </row>
    <row r="314" spans="2:65" s="11" customFormat="1" ht="20.85" customHeight="1" x14ac:dyDescent="0.2">
      <c r="B314" s="124"/>
      <c r="D314" s="125" t="s">
        <v>72</v>
      </c>
      <c r="E314" s="134" t="s">
        <v>3314</v>
      </c>
      <c r="F314" s="134" t="s">
        <v>3315</v>
      </c>
      <c r="I314" s="127"/>
      <c r="J314" s="135">
        <f>BK314</f>
        <v>0</v>
      </c>
      <c r="L314" s="124"/>
      <c r="M314" s="129"/>
      <c r="P314" s="130">
        <f>SUM(P315:P316)</f>
        <v>0</v>
      </c>
      <c r="R314" s="130">
        <f>SUM(R315:R316)</f>
        <v>0</v>
      </c>
      <c r="T314" s="131">
        <f>SUM(T315:T316)</f>
        <v>0</v>
      </c>
      <c r="AR314" s="125" t="s">
        <v>81</v>
      </c>
      <c r="AT314" s="132" t="s">
        <v>72</v>
      </c>
      <c r="AU314" s="132" t="s">
        <v>83</v>
      </c>
      <c r="AY314" s="125" t="s">
        <v>165</v>
      </c>
      <c r="BK314" s="133">
        <f>SUM(BK315:BK316)</f>
        <v>0</v>
      </c>
    </row>
    <row r="315" spans="2:65" s="1" customFormat="1" ht="16.5" customHeight="1" x14ac:dyDescent="0.2">
      <c r="B315" s="32"/>
      <c r="C315" s="136" t="s">
        <v>519</v>
      </c>
      <c r="D315" s="136" t="s">
        <v>167</v>
      </c>
      <c r="E315" s="137" t="s">
        <v>3316</v>
      </c>
      <c r="F315" s="138" t="s">
        <v>3317</v>
      </c>
      <c r="G315" s="139" t="s">
        <v>303</v>
      </c>
      <c r="H315" s="140">
        <v>5</v>
      </c>
      <c r="I315" s="141"/>
      <c r="J315" s="142">
        <f>ROUND(I315*H315,2)</f>
        <v>0</v>
      </c>
      <c r="K315" s="138" t="s">
        <v>1</v>
      </c>
      <c r="L315" s="32"/>
      <c r="M315" s="143" t="s">
        <v>1</v>
      </c>
      <c r="N315" s="144" t="s">
        <v>38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172</v>
      </c>
      <c r="AT315" s="147" t="s">
        <v>167</v>
      </c>
      <c r="AU315" s="147" t="s">
        <v>183</v>
      </c>
      <c r="AY315" s="17" t="s">
        <v>165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7" t="s">
        <v>81</v>
      </c>
      <c r="BK315" s="148">
        <f>ROUND(I315*H315,2)</f>
        <v>0</v>
      </c>
      <c r="BL315" s="17" t="s">
        <v>172</v>
      </c>
      <c r="BM315" s="147" t="s">
        <v>3550</v>
      </c>
    </row>
    <row r="316" spans="2:65" s="1" customFormat="1" x14ac:dyDescent="0.2">
      <c r="B316" s="32"/>
      <c r="D316" s="149" t="s">
        <v>174</v>
      </c>
      <c r="F316" s="150" t="s">
        <v>3317</v>
      </c>
      <c r="I316" s="151"/>
      <c r="L316" s="32"/>
      <c r="M316" s="152"/>
      <c r="T316" s="56"/>
      <c r="AT316" s="17" t="s">
        <v>174</v>
      </c>
      <c r="AU316" s="17" t="s">
        <v>183</v>
      </c>
    </row>
    <row r="317" spans="2:65" s="11" customFormat="1" ht="20.85" customHeight="1" x14ac:dyDescent="0.2">
      <c r="B317" s="124"/>
      <c r="D317" s="125" t="s">
        <v>72</v>
      </c>
      <c r="E317" s="134" t="s">
        <v>3319</v>
      </c>
      <c r="F317" s="134" t="s">
        <v>3320</v>
      </c>
      <c r="I317" s="127"/>
      <c r="J317" s="135">
        <f>BK317</f>
        <v>0</v>
      </c>
      <c r="L317" s="124"/>
      <c r="M317" s="129"/>
      <c r="P317" s="130">
        <f>SUM(P318:P319)</f>
        <v>0</v>
      </c>
      <c r="R317" s="130">
        <f>SUM(R318:R319)</f>
        <v>0</v>
      </c>
      <c r="T317" s="131">
        <f>SUM(T318:T319)</f>
        <v>0</v>
      </c>
      <c r="AR317" s="125" t="s">
        <v>81</v>
      </c>
      <c r="AT317" s="132" t="s">
        <v>72</v>
      </c>
      <c r="AU317" s="132" t="s">
        <v>83</v>
      </c>
      <c r="AY317" s="125" t="s">
        <v>165</v>
      </c>
      <c r="BK317" s="133">
        <f>SUM(BK318:BK319)</f>
        <v>0</v>
      </c>
    </row>
    <row r="318" spans="2:65" s="1" customFormat="1" ht="16.5" customHeight="1" x14ac:dyDescent="0.2">
      <c r="B318" s="32"/>
      <c r="C318" s="136" t="s">
        <v>524</v>
      </c>
      <c r="D318" s="136" t="s">
        <v>167</v>
      </c>
      <c r="E318" s="137" t="s">
        <v>3321</v>
      </c>
      <c r="F318" s="138" t="s">
        <v>3322</v>
      </c>
      <c r="G318" s="139" t="s">
        <v>303</v>
      </c>
      <c r="H318" s="140">
        <v>25</v>
      </c>
      <c r="I318" s="141"/>
      <c r="J318" s="142">
        <f>ROUND(I318*H318,2)</f>
        <v>0</v>
      </c>
      <c r="K318" s="138" t="s">
        <v>1</v>
      </c>
      <c r="L318" s="32"/>
      <c r="M318" s="143" t="s">
        <v>1</v>
      </c>
      <c r="N318" s="144" t="s">
        <v>38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172</v>
      </c>
      <c r="AT318" s="147" t="s">
        <v>167</v>
      </c>
      <c r="AU318" s="147" t="s">
        <v>183</v>
      </c>
      <c r="AY318" s="17" t="s">
        <v>165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7" t="s">
        <v>81</v>
      </c>
      <c r="BK318" s="148">
        <f>ROUND(I318*H318,2)</f>
        <v>0</v>
      </c>
      <c r="BL318" s="17" t="s">
        <v>172</v>
      </c>
      <c r="BM318" s="147" t="s">
        <v>3551</v>
      </c>
    </row>
    <row r="319" spans="2:65" s="1" customFormat="1" x14ac:dyDescent="0.2">
      <c r="B319" s="32"/>
      <c r="D319" s="149" t="s">
        <v>174</v>
      </c>
      <c r="F319" s="150" t="s">
        <v>3322</v>
      </c>
      <c r="I319" s="151"/>
      <c r="L319" s="32"/>
      <c r="M319" s="152"/>
      <c r="T319" s="56"/>
      <c r="AT319" s="17" t="s">
        <v>174</v>
      </c>
      <c r="AU319" s="17" t="s">
        <v>183</v>
      </c>
    </row>
    <row r="320" spans="2:65" s="11" customFormat="1" ht="20.85" customHeight="1" x14ac:dyDescent="0.2">
      <c r="B320" s="124"/>
      <c r="D320" s="125" t="s">
        <v>72</v>
      </c>
      <c r="E320" s="134" t="s">
        <v>3324</v>
      </c>
      <c r="F320" s="134" t="s">
        <v>3325</v>
      </c>
      <c r="I320" s="127"/>
      <c r="J320" s="135">
        <f>BK320</f>
        <v>0</v>
      </c>
      <c r="L320" s="124"/>
      <c r="M320" s="129"/>
      <c r="P320" s="130">
        <f>SUM(P321:P322)</f>
        <v>0</v>
      </c>
      <c r="R320" s="130">
        <f>SUM(R321:R322)</f>
        <v>0</v>
      </c>
      <c r="T320" s="131">
        <f>SUM(T321:T322)</f>
        <v>0</v>
      </c>
      <c r="AR320" s="125" t="s">
        <v>81</v>
      </c>
      <c r="AT320" s="132" t="s">
        <v>72</v>
      </c>
      <c r="AU320" s="132" t="s">
        <v>83</v>
      </c>
      <c r="AY320" s="125" t="s">
        <v>165</v>
      </c>
      <c r="BK320" s="133">
        <f>SUM(BK321:BK322)</f>
        <v>0</v>
      </c>
    </row>
    <row r="321" spans="2:65" s="1" customFormat="1" ht="16.5" customHeight="1" x14ac:dyDescent="0.2">
      <c r="B321" s="32"/>
      <c r="C321" s="136" t="s">
        <v>529</v>
      </c>
      <c r="D321" s="136" t="s">
        <v>167</v>
      </c>
      <c r="E321" s="137" t="s">
        <v>3326</v>
      </c>
      <c r="F321" s="138" t="s">
        <v>3327</v>
      </c>
      <c r="G321" s="139" t="s">
        <v>3137</v>
      </c>
      <c r="H321" s="140">
        <v>4</v>
      </c>
      <c r="I321" s="141"/>
      <c r="J321" s="142">
        <f>ROUND(I321*H321,2)</f>
        <v>0</v>
      </c>
      <c r="K321" s="138" t="s">
        <v>1</v>
      </c>
      <c r="L321" s="32"/>
      <c r="M321" s="143" t="s">
        <v>1</v>
      </c>
      <c r="N321" s="144" t="s">
        <v>38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172</v>
      </c>
      <c r="AT321" s="147" t="s">
        <v>167</v>
      </c>
      <c r="AU321" s="147" t="s">
        <v>183</v>
      </c>
      <c r="AY321" s="17" t="s">
        <v>165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81</v>
      </c>
      <c r="BK321" s="148">
        <f>ROUND(I321*H321,2)</f>
        <v>0</v>
      </c>
      <c r="BL321" s="17" t="s">
        <v>172</v>
      </c>
      <c r="BM321" s="147" t="s">
        <v>3552</v>
      </c>
    </row>
    <row r="322" spans="2:65" s="1" customFormat="1" x14ac:dyDescent="0.2">
      <c r="B322" s="32"/>
      <c r="D322" s="149" t="s">
        <v>174</v>
      </c>
      <c r="F322" s="150" t="s">
        <v>3327</v>
      </c>
      <c r="I322" s="151"/>
      <c r="L322" s="32"/>
      <c r="M322" s="152"/>
      <c r="T322" s="56"/>
      <c r="AT322" s="17" t="s">
        <v>174</v>
      </c>
      <c r="AU322" s="17" t="s">
        <v>183</v>
      </c>
    </row>
    <row r="323" spans="2:65" s="11" customFormat="1" ht="20.85" customHeight="1" x14ac:dyDescent="0.2">
      <c r="B323" s="124"/>
      <c r="D323" s="125" t="s">
        <v>72</v>
      </c>
      <c r="E323" s="134" t="s">
        <v>3329</v>
      </c>
      <c r="F323" s="134" t="s">
        <v>3330</v>
      </c>
      <c r="I323" s="127"/>
      <c r="J323" s="135">
        <f>BK323</f>
        <v>0</v>
      </c>
      <c r="L323" s="124"/>
      <c r="M323" s="129"/>
      <c r="P323" s="130">
        <f>SUM(P324:P325)</f>
        <v>0</v>
      </c>
      <c r="R323" s="130">
        <f>SUM(R324:R325)</f>
        <v>0</v>
      </c>
      <c r="T323" s="131">
        <f>SUM(T324:T325)</f>
        <v>0</v>
      </c>
      <c r="AR323" s="125" t="s">
        <v>81</v>
      </c>
      <c r="AT323" s="132" t="s">
        <v>72</v>
      </c>
      <c r="AU323" s="132" t="s">
        <v>83</v>
      </c>
      <c r="AY323" s="125" t="s">
        <v>165</v>
      </c>
      <c r="BK323" s="133">
        <f>SUM(BK324:BK325)</f>
        <v>0</v>
      </c>
    </row>
    <row r="324" spans="2:65" s="1" customFormat="1" ht="16.5" customHeight="1" x14ac:dyDescent="0.2">
      <c r="B324" s="32"/>
      <c r="C324" s="136" t="s">
        <v>539</v>
      </c>
      <c r="D324" s="136" t="s">
        <v>167</v>
      </c>
      <c r="E324" s="137" t="s">
        <v>3331</v>
      </c>
      <c r="F324" s="138" t="s">
        <v>3332</v>
      </c>
      <c r="G324" s="139" t="s">
        <v>3137</v>
      </c>
      <c r="H324" s="140">
        <v>8</v>
      </c>
      <c r="I324" s="141"/>
      <c r="J324" s="142">
        <f>ROUND(I324*H324,2)</f>
        <v>0</v>
      </c>
      <c r="K324" s="138" t="s">
        <v>1</v>
      </c>
      <c r="L324" s="32"/>
      <c r="M324" s="143" t="s">
        <v>1</v>
      </c>
      <c r="N324" s="144" t="s">
        <v>38</v>
      </c>
      <c r="P324" s="145">
        <f>O324*H324</f>
        <v>0</v>
      </c>
      <c r="Q324" s="145">
        <v>0</v>
      </c>
      <c r="R324" s="145">
        <f>Q324*H324</f>
        <v>0</v>
      </c>
      <c r="S324" s="145">
        <v>0</v>
      </c>
      <c r="T324" s="146">
        <f>S324*H324</f>
        <v>0</v>
      </c>
      <c r="AR324" s="147" t="s">
        <v>172</v>
      </c>
      <c r="AT324" s="147" t="s">
        <v>167</v>
      </c>
      <c r="AU324" s="147" t="s">
        <v>183</v>
      </c>
      <c r="AY324" s="17" t="s">
        <v>165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7" t="s">
        <v>81</v>
      </c>
      <c r="BK324" s="148">
        <f>ROUND(I324*H324,2)</f>
        <v>0</v>
      </c>
      <c r="BL324" s="17" t="s">
        <v>172</v>
      </c>
      <c r="BM324" s="147" t="s">
        <v>3553</v>
      </c>
    </row>
    <row r="325" spans="2:65" s="1" customFormat="1" x14ac:dyDescent="0.2">
      <c r="B325" s="32"/>
      <c r="D325" s="149" t="s">
        <v>174</v>
      </c>
      <c r="F325" s="150" t="s">
        <v>3332</v>
      </c>
      <c r="I325" s="151"/>
      <c r="L325" s="32"/>
      <c r="M325" s="152"/>
      <c r="T325" s="56"/>
      <c r="AT325" s="17" t="s">
        <v>174</v>
      </c>
      <c r="AU325" s="17" t="s">
        <v>183</v>
      </c>
    </row>
    <row r="326" spans="2:65" s="11" customFormat="1" ht="20.85" customHeight="1" x14ac:dyDescent="0.2">
      <c r="B326" s="124"/>
      <c r="D326" s="125" t="s">
        <v>72</v>
      </c>
      <c r="E326" s="134" t="s">
        <v>3334</v>
      </c>
      <c r="F326" s="134" t="s">
        <v>3335</v>
      </c>
      <c r="I326" s="127"/>
      <c r="J326" s="135">
        <f>BK326</f>
        <v>0</v>
      </c>
      <c r="L326" s="124"/>
      <c r="M326" s="129"/>
      <c r="P326" s="130">
        <f>SUM(P327:P328)</f>
        <v>0</v>
      </c>
      <c r="R326" s="130">
        <f>SUM(R327:R328)</f>
        <v>0</v>
      </c>
      <c r="T326" s="131">
        <f>SUM(T327:T328)</f>
        <v>0</v>
      </c>
      <c r="AR326" s="125" t="s">
        <v>81</v>
      </c>
      <c r="AT326" s="132" t="s">
        <v>72</v>
      </c>
      <c r="AU326" s="132" t="s">
        <v>83</v>
      </c>
      <c r="AY326" s="125" t="s">
        <v>165</v>
      </c>
      <c r="BK326" s="133">
        <f>SUM(BK327:BK328)</f>
        <v>0</v>
      </c>
    </row>
    <row r="327" spans="2:65" s="1" customFormat="1" ht="24.2" customHeight="1" x14ac:dyDescent="0.2">
      <c r="B327" s="32"/>
      <c r="C327" s="136" t="s">
        <v>546</v>
      </c>
      <c r="D327" s="136" t="s">
        <v>167</v>
      </c>
      <c r="E327" s="137" t="s">
        <v>3338</v>
      </c>
      <c r="F327" s="138" t="s">
        <v>3554</v>
      </c>
      <c r="G327" s="139" t="s">
        <v>3137</v>
      </c>
      <c r="H327" s="140">
        <v>4</v>
      </c>
      <c r="I327" s="141"/>
      <c r="J327" s="142">
        <f>ROUND(I327*H327,2)</f>
        <v>0</v>
      </c>
      <c r="K327" s="138" t="s">
        <v>1</v>
      </c>
      <c r="L327" s="32"/>
      <c r="M327" s="143" t="s">
        <v>1</v>
      </c>
      <c r="N327" s="144" t="s">
        <v>38</v>
      </c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AR327" s="147" t="s">
        <v>172</v>
      </c>
      <c r="AT327" s="147" t="s">
        <v>167</v>
      </c>
      <c r="AU327" s="147" t="s">
        <v>183</v>
      </c>
      <c r="AY327" s="17" t="s">
        <v>165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81</v>
      </c>
      <c r="BK327" s="148">
        <f>ROUND(I327*H327,2)</f>
        <v>0</v>
      </c>
      <c r="BL327" s="17" t="s">
        <v>172</v>
      </c>
      <c r="BM327" s="147" t="s">
        <v>3555</v>
      </c>
    </row>
    <row r="328" spans="2:65" s="1" customFormat="1" x14ac:dyDescent="0.2">
      <c r="B328" s="32"/>
      <c r="D328" s="149" t="s">
        <v>174</v>
      </c>
      <c r="F328" s="150" t="s">
        <v>3554</v>
      </c>
      <c r="I328" s="151"/>
      <c r="L328" s="32"/>
      <c r="M328" s="152"/>
      <c r="T328" s="56"/>
      <c r="AT328" s="17" t="s">
        <v>174</v>
      </c>
      <c r="AU328" s="17" t="s">
        <v>183</v>
      </c>
    </row>
    <row r="329" spans="2:65" s="11" customFormat="1" ht="20.85" customHeight="1" x14ac:dyDescent="0.2">
      <c r="B329" s="124"/>
      <c r="D329" s="125" t="s">
        <v>72</v>
      </c>
      <c r="E329" s="134" t="s">
        <v>3341</v>
      </c>
      <c r="F329" s="134" t="s">
        <v>3342</v>
      </c>
      <c r="I329" s="127"/>
      <c r="J329" s="135">
        <f>BK329</f>
        <v>0</v>
      </c>
      <c r="L329" s="124"/>
      <c r="M329" s="129"/>
      <c r="P329" s="130">
        <f>SUM(P330:P331)</f>
        <v>0</v>
      </c>
      <c r="R329" s="130">
        <f>SUM(R330:R331)</f>
        <v>0</v>
      </c>
      <c r="T329" s="131">
        <f>SUM(T330:T331)</f>
        <v>0</v>
      </c>
      <c r="AR329" s="125" t="s">
        <v>81</v>
      </c>
      <c r="AT329" s="132" t="s">
        <v>72</v>
      </c>
      <c r="AU329" s="132" t="s">
        <v>83</v>
      </c>
      <c r="AY329" s="125" t="s">
        <v>165</v>
      </c>
      <c r="BK329" s="133">
        <f>SUM(BK330:BK331)</f>
        <v>0</v>
      </c>
    </row>
    <row r="330" spans="2:65" s="1" customFormat="1" ht="21.75" customHeight="1" x14ac:dyDescent="0.2">
      <c r="B330" s="32"/>
      <c r="C330" s="136" t="s">
        <v>551</v>
      </c>
      <c r="D330" s="136" t="s">
        <v>167</v>
      </c>
      <c r="E330" s="137" t="s">
        <v>3346</v>
      </c>
      <c r="F330" s="138" t="s">
        <v>3556</v>
      </c>
      <c r="G330" s="139" t="s">
        <v>3137</v>
      </c>
      <c r="H330" s="140">
        <v>4</v>
      </c>
      <c r="I330" s="141"/>
      <c r="J330" s="142">
        <f>ROUND(I330*H330,2)</f>
        <v>0</v>
      </c>
      <c r="K330" s="138" t="s">
        <v>1</v>
      </c>
      <c r="L330" s="32"/>
      <c r="M330" s="143" t="s">
        <v>1</v>
      </c>
      <c r="N330" s="144" t="s">
        <v>38</v>
      </c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172</v>
      </c>
      <c r="AT330" s="147" t="s">
        <v>167</v>
      </c>
      <c r="AU330" s="147" t="s">
        <v>183</v>
      </c>
      <c r="AY330" s="17" t="s">
        <v>165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7" t="s">
        <v>81</v>
      </c>
      <c r="BK330" s="148">
        <f>ROUND(I330*H330,2)</f>
        <v>0</v>
      </c>
      <c r="BL330" s="17" t="s">
        <v>172</v>
      </c>
      <c r="BM330" s="147" t="s">
        <v>3557</v>
      </c>
    </row>
    <row r="331" spans="2:65" s="1" customFormat="1" x14ac:dyDescent="0.2">
      <c r="B331" s="32"/>
      <c r="D331" s="149" t="s">
        <v>174</v>
      </c>
      <c r="F331" s="150" t="s">
        <v>3556</v>
      </c>
      <c r="I331" s="151"/>
      <c r="L331" s="32"/>
      <c r="M331" s="152"/>
      <c r="T331" s="56"/>
      <c r="AT331" s="17" t="s">
        <v>174</v>
      </c>
      <c r="AU331" s="17" t="s">
        <v>183</v>
      </c>
    </row>
    <row r="332" spans="2:65" s="11" customFormat="1" ht="20.85" customHeight="1" x14ac:dyDescent="0.2">
      <c r="B332" s="124"/>
      <c r="D332" s="125" t="s">
        <v>72</v>
      </c>
      <c r="E332" s="134" t="s">
        <v>3271</v>
      </c>
      <c r="F332" s="134" t="s">
        <v>3272</v>
      </c>
      <c r="I332" s="127"/>
      <c r="J332" s="135">
        <f>BK332</f>
        <v>0</v>
      </c>
      <c r="L332" s="124"/>
      <c r="M332" s="129"/>
      <c r="P332" s="130">
        <f>SUM(P333:P338)</f>
        <v>0</v>
      </c>
      <c r="R332" s="130">
        <f>SUM(R333:R338)</f>
        <v>0</v>
      </c>
      <c r="T332" s="131">
        <f>SUM(T333:T338)</f>
        <v>0</v>
      </c>
      <c r="AR332" s="125" t="s">
        <v>81</v>
      </c>
      <c r="AT332" s="132" t="s">
        <v>72</v>
      </c>
      <c r="AU332" s="132" t="s">
        <v>83</v>
      </c>
      <c r="AY332" s="125" t="s">
        <v>165</v>
      </c>
      <c r="BK332" s="133">
        <f>SUM(BK333:BK338)</f>
        <v>0</v>
      </c>
    </row>
    <row r="333" spans="2:65" s="1" customFormat="1" ht="16.5" customHeight="1" x14ac:dyDescent="0.2">
      <c r="B333" s="32"/>
      <c r="C333" s="136" t="s">
        <v>556</v>
      </c>
      <c r="D333" s="136" t="s">
        <v>167</v>
      </c>
      <c r="E333" s="137" t="s">
        <v>3355</v>
      </c>
      <c r="F333" s="138" t="s">
        <v>3356</v>
      </c>
      <c r="G333" s="139" t="s">
        <v>2106</v>
      </c>
      <c r="H333" s="140">
        <v>4</v>
      </c>
      <c r="I333" s="141"/>
      <c r="J333" s="142">
        <f>ROUND(I333*H333,2)</f>
        <v>0</v>
      </c>
      <c r="K333" s="138" t="s">
        <v>1</v>
      </c>
      <c r="L333" s="32"/>
      <c r="M333" s="143" t="s">
        <v>1</v>
      </c>
      <c r="N333" s="144" t="s">
        <v>38</v>
      </c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AR333" s="147" t="s">
        <v>172</v>
      </c>
      <c r="AT333" s="147" t="s">
        <v>167</v>
      </c>
      <c r="AU333" s="147" t="s">
        <v>183</v>
      </c>
      <c r="AY333" s="17" t="s">
        <v>165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7" t="s">
        <v>81</v>
      </c>
      <c r="BK333" s="148">
        <f>ROUND(I333*H333,2)</f>
        <v>0</v>
      </c>
      <c r="BL333" s="17" t="s">
        <v>172</v>
      </c>
      <c r="BM333" s="147" t="s">
        <v>3558</v>
      </c>
    </row>
    <row r="334" spans="2:65" s="1" customFormat="1" x14ac:dyDescent="0.2">
      <c r="B334" s="32"/>
      <c r="D334" s="149" t="s">
        <v>174</v>
      </c>
      <c r="F334" s="150" t="s">
        <v>3356</v>
      </c>
      <c r="I334" s="151"/>
      <c r="L334" s="32"/>
      <c r="M334" s="152"/>
      <c r="T334" s="56"/>
      <c r="AT334" s="17" t="s">
        <v>174</v>
      </c>
      <c r="AU334" s="17" t="s">
        <v>183</v>
      </c>
    </row>
    <row r="335" spans="2:65" s="1" customFormat="1" ht="16.5" customHeight="1" x14ac:dyDescent="0.2">
      <c r="B335" s="32"/>
      <c r="C335" s="136" t="s">
        <v>560</v>
      </c>
      <c r="D335" s="136" t="s">
        <v>167</v>
      </c>
      <c r="E335" s="137" t="s">
        <v>3276</v>
      </c>
      <c r="F335" s="138" t="s">
        <v>3277</v>
      </c>
      <c r="G335" s="139" t="s">
        <v>2106</v>
      </c>
      <c r="H335" s="140">
        <v>4</v>
      </c>
      <c r="I335" s="141"/>
      <c r="J335" s="142">
        <f>ROUND(I335*H335,2)</f>
        <v>0</v>
      </c>
      <c r="K335" s="138" t="s">
        <v>1</v>
      </c>
      <c r="L335" s="32"/>
      <c r="M335" s="143" t="s">
        <v>1</v>
      </c>
      <c r="N335" s="144" t="s">
        <v>38</v>
      </c>
      <c r="P335" s="145">
        <f>O335*H335</f>
        <v>0</v>
      </c>
      <c r="Q335" s="145">
        <v>0</v>
      </c>
      <c r="R335" s="145">
        <f>Q335*H335</f>
        <v>0</v>
      </c>
      <c r="S335" s="145">
        <v>0</v>
      </c>
      <c r="T335" s="146">
        <f>S335*H335</f>
        <v>0</v>
      </c>
      <c r="AR335" s="147" t="s">
        <v>172</v>
      </c>
      <c r="AT335" s="147" t="s">
        <v>167</v>
      </c>
      <c r="AU335" s="147" t="s">
        <v>183</v>
      </c>
      <c r="AY335" s="17" t="s">
        <v>165</v>
      </c>
      <c r="BE335" s="148">
        <f>IF(N335="základní",J335,0)</f>
        <v>0</v>
      </c>
      <c r="BF335" s="148">
        <f>IF(N335="snížená",J335,0)</f>
        <v>0</v>
      </c>
      <c r="BG335" s="148">
        <f>IF(N335="zákl. přenesená",J335,0)</f>
        <v>0</v>
      </c>
      <c r="BH335" s="148">
        <f>IF(N335="sníž. přenesená",J335,0)</f>
        <v>0</v>
      </c>
      <c r="BI335" s="148">
        <f>IF(N335="nulová",J335,0)</f>
        <v>0</v>
      </c>
      <c r="BJ335" s="17" t="s">
        <v>81</v>
      </c>
      <c r="BK335" s="148">
        <f>ROUND(I335*H335,2)</f>
        <v>0</v>
      </c>
      <c r="BL335" s="17" t="s">
        <v>172</v>
      </c>
      <c r="BM335" s="147" t="s">
        <v>3559</v>
      </c>
    </row>
    <row r="336" spans="2:65" s="1" customFormat="1" x14ac:dyDescent="0.2">
      <c r="B336" s="32"/>
      <c r="D336" s="149" t="s">
        <v>174</v>
      </c>
      <c r="F336" s="150" t="s">
        <v>3277</v>
      </c>
      <c r="I336" s="151"/>
      <c r="L336" s="32"/>
      <c r="M336" s="152"/>
      <c r="T336" s="56"/>
      <c r="AT336" s="17" t="s">
        <v>174</v>
      </c>
      <c r="AU336" s="17" t="s">
        <v>183</v>
      </c>
    </row>
    <row r="337" spans="2:65" s="1" customFormat="1" ht="16.5" customHeight="1" x14ac:dyDescent="0.2">
      <c r="B337" s="32"/>
      <c r="C337" s="136" t="s">
        <v>564</v>
      </c>
      <c r="D337" s="136" t="s">
        <v>167</v>
      </c>
      <c r="E337" s="137" t="s">
        <v>3279</v>
      </c>
      <c r="F337" s="138" t="s">
        <v>3280</v>
      </c>
      <c r="G337" s="139" t="s">
        <v>2106</v>
      </c>
      <c r="H337" s="140">
        <v>4</v>
      </c>
      <c r="I337" s="141"/>
      <c r="J337" s="142">
        <f>ROUND(I337*H337,2)</f>
        <v>0</v>
      </c>
      <c r="K337" s="138" t="s">
        <v>1</v>
      </c>
      <c r="L337" s="32"/>
      <c r="M337" s="143" t="s">
        <v>1</v>
      </c>
      <c r="N337" s="144" t="s">
        <v>38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172</v>
      </c>
      <c r="AT337" s="147" t="s">
        <v>167</v>
      </c>
      <c r="AU337" s="147" t="s">
        <v>183</v>
      </c>
      <c r="AY337" s="17" t="s">
        <v>165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81</v>
      </c>
      <c r="BK337" s="148">
        <f>ROUND(I337*H337,2)</f>
        <v>0</v>
      </c>
      <c r="BL337" s="17" t="s">
        <v>172</v>
      </c>
      <c r="BM337" s="147" t="s">
        <v>3560</v>
      </c>
    </row>
    <row r="338" spans="2:65" s="1" customFormat="1" x14ac:dyDescent="0.2">
      <c r="B338" s="32"/>
      <c r="D338" s="149" t="s">
        <v>174</v>
      </c>
      <c r="F338" s="150" t="s">
        <v>3280</v>
      </c>
      <c r="I338" s="151"/>
      <c r="L338" s="32"/>
      <c r="M338" s="152"/>
      <c r="T338" s="56"/>
      <c r="AT338" s="17" t="s">
        <v>174</v>
      </c>
      <c r="AU338" s="17" t="s">
        <v>183</v>
      </c>
    </row>
    <row r="339" spans="2:65" s="11" customFormat="1" ht="20.85" customHeight="1" x14ac:dyDescent="0.2">
      <c r="B339" s="124"/>
      <c r="D339" s="125" t="s">
        <v>72</v>
      </c>
      <c r="E339" s="134" t="s">
        <v>3360</v>
      </c>
      <c r="F339" s="134" t="s">
        <v>3361</v>
      </c>
      <c r="I339" s="127"/>
      <c r="J339" s="135">
        <f>BK339</f>
        <v>0</v>
      </c>
      <c r="L339" s="124"/>
      <c r="M339" s="129"/>
      <c r="P339" s="130">
        <f>SUM(P340:P341)</f>
        <v>0</v>
      </c>
      <c r="R339" s="130">
        <f>SUM(R340:R341)</f>
        <v>0</v>
      </c>
      <c r="T339" s="131">
        <f>SUM(T340:T341)</f>
        <v>0</v>
      </c>
      <c r="AR339" s="125" t="s">
        <v>81</v>
      </c>
      <c r="AT339" s="132" t="s">
        <v>72</v>
      </c>
      <c r="AU339" s="132" t="s">
        <v>83</v>
      </c>
      <c r="AY339" s="125" t="s">
        <v>165</v>
      </c>
      <c r="BK339" s="133">
        <f>SUM(BK340:BK341)</f>
        <v>0</v>
      </c>
    </row>
    <row r="340" spans="2:65" s="1" customFormat="1" ht="16.5" customHeight="1" x14ac:dyDescent="0.2">
      <c r="B340" s="32"/>
      <c r="C340" s="136" t="s">
        <v>570</v>
      </c>
      <c r="D340" s="136" t="s">
        <v>167</v>
      </c>
      <c r="E340" s="137" t="s">
        <v>3362</v>
      </c>
      <c r="F340" s="138" t="s">
        <v>3363</v>
      </c>
      <c r="G340" s="139" t="s">
        <v>2106</v>
      </c>
      <c r="H340" s="140">
        <v>4</v>
      </c>
      <c r="I340" s="141"/>
      <c r="J340" s="142">
        <f>ROUND(I340*H340,2)</f>
        <v>0</v>
      </c>
      <c r="K340" s="138" t="s">
        <v>1</v>
      </c>
      <c r="L340" s="32"/>
      <c r="M340" s="143" t="s">
        <v>1</v>
      </c>
      <c r="N340" s="144" t="s">
        <v>38</v>
      </c>
      <c r="P340" s="145">
        <f>O340*H340</f>
        <v>0</v>
      </c>
      <c r="Q340" s="145">
        <v>0</v>
      </c>
      <c r="R340" s="145">
        <f>Q340*H340</f>
        <v>0</v>
      </c>
      <c r="S340" s="145">
        <v>0</v>
      </c>
      <c r="T340" s="146">
        <f>S340*H340</f>
        <v>0</v>
      </c>
      <c r="AR340" s="147" t="s">
        <v>172</v>
      </c>
      <c r="AT340" s="147" t="s">
        <v>167</v>
      </c>
      <c r="AU340" s="147" t="s">
        <v>183</v>
      </c>
      <c r="AY340" s="17" t="s">
        <v>165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81</v>
      </c>
      <c r="BK340" s="148">
        <f>ROUND(I340*H340,2)</f>
        <v>0</v>
      </c>
      <c r="BL340" s="17" t="s">
        <v>172</v>
      </c>
      <c r="BM340" s="147" t="s">
        <v>3561</v>
      </c>
    </row>
    <row r="341" spans="2:65" s="1" customFormat="1" x14ac:dyDescent="0.2">
      <c r="B341" s="32"/>
      <c r="D341" s="149" t="s">
        <v>174</v>
      </c>
      <c r="F341" s="150" t="s">
        <v>3363</v>
      </c>
      <c r="I341" s="151"/>
      <c r="L341" s="32"/>
      <c r="M341" s="152"/>
      <c r="T341" s="56"/>
      <c r="AT341" s="17" t="s">
        <v>174</v>
      </c>
      <c r="AU341" s="17" t="s">
        <v>183</v>
      </c>
    </row>
    <row r="342" spans="2:65" s="11" customFormat="1" ht="20.85" customHeight="1" x14ac:dyDescent="0.2">
      <c r="B342" s="124"/>
      <c r="D342" s="125" t="s">
        <v>72</v>
      </c>
      <c r="E342" s="134" t="s">
        <v>3365</v>
      </c>
      <c r="F342" s="134" t="s">
        <v>3366</v>
      </c>
      <c r="I342" s="127"/>
      <c r="J342" s="135">
        <f>BK342</f>
        <v>0</v>
      </c>
      <c r="L342" s="124"/>
      <c r="M342" s="129"/>
      <c r="P342" s="130">
        <f>SUM(P343:P344)</f>
        <v>0</v>
      </c>
      <c r="R342" s="130">
        <f>SUM(R343:R344)</f>
        <v>0</v>
      </c>
      <c r="T342" s="131">
        <f>SUM(T343:T344)</f>
        <v>0</v>
      </c>
      <c r="AR342" s="125" t="s">
        <v>81</v>
      </c>
      <c r="AT342" s="132" t="s">
        <v>72</v>
      </c>
      <c r="AU342" s="132" t="s">
        <v>83</v>
      </c>
      <c r="AY342" s="125" t="s">
        <v>165</v>
      </c>
      <c r="BK342" s="133">
        <f>SUM(BK343:BK344)</f>
        <v>0</v>
      </c>
    </row>
    <row r="343" spans="2:65" s="1" customFormat="1" ht="16.5" customHeight="1" x14ac:dyDescent="0.2">
      <c r="B343" s="32"/>
      <c r="C343" s="136" t="s">
        <v>579</v>
      </c>
      <c r="D343" s="136" t="s">
        <v>167</v>
      </c>
      <c r="E343" s="137" t="s">
        <v>3367</v>
      </c>
      <c r="F343" s="138" t="s">
        <v>3368</v>
      </c>
      <c r="G343" s="139" t="s">
        <v>2106</v>
      </c>
      <c r="H343" s="140">
        <v>6</v>
      </c>
      <c r="I343" s="141"/>
      <c r="J343" s="142">
        <f>ROUND(I343*H343,2)</f>
        <v>0</v>
      </c>
      <c r="K343" s="138" t="s">
        <v>1</v>
      </c>
      <c r="L343" s="32"/>
      <c r="M343" s="143" t="s">
        <v>1</v>
      </c>
      <c r="N343" s="144" t="s">
        <v>38</v>
      </c>
      <c r="P343" s="145">
        <f>O343*H343</f>
        <v>0</v>
      </c>
      <c r="Q343" s="145">
        <v>0</v>
      </c>
      <c r="R343" s="145">
        <f>Q343*H343</f>
        <v>0</v>
      </c>
      <c r="S343" s="145">
        <v>0</v>
      </c>
      <c r="T343" s="146">
        <f>S343*H343</f>
        <v>0</v>
      </c>
      <c r="AR343" s="147" t="s">
        <v>172</v>
      </c>
      <c r="AT343" s="147" t="s">
        <v>167</v>
      </c>
      <c r="AU343" s="147" t="s">
        <v>183</v>
      </c>
      <c r="AY343" s="17" t="s">
        <v>165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7" t="s">
        <v>81</v>
      </c>
      <c r="BK343" s="148">
        <f>ROUND(I343*H343,2)</f>
        <v>0</v>
      </c>
      <c r="BL343" s="17" t="s">
        <v>172</v>
      </c>
      <c r="BM343" s="147" t="s">
        <v>3562</v>
      </c>
    </row>
    <row r="344" spans="2:65" s="1" customFormat="1" x14ac:dyDescent="0.2">
      <c r="B344" s="32"/>
      <c r="D344" s="149" t="s">
        <v>174</v>
      </c>
      <c r="F344" s="150" t="s">
        <v>3368</v>
      </c>
      <c r="I344" s="151"/>
      <c r="L344" s="32"/>
      <c r="M344" s="152"/>
      <c r="T344" s="56"/>
      <c r="AT344" s="17" t="s">
        <v>174</v>
      </c>
      <c r="AU344" s="17" t="s">
        <v>183</v>
      </c>
    </row>
    <row r="345" spans="2:65" s="11" customFormat="1" ht="20.85" customHeight="1" x14ac:dyDescent="0.2">
      <c r="B345" s="124"/>
      <c r="D345" s="125" t="s">
        <v>72</v>
      </c>
      <c r="E345" s="134" t="s">
        <v>3370</v>
      </c>
      <c r="F345" s="134" t="s">
        <v>3371</v>
      </c>
      <c r="I345" s="127"/>
      <c r="J345" s="135">
        <f>BK345</f>
        <v>0</v>
      </c>
      <c r="L345" s="124"/>
      <c r="M345" s="129"/>
      <c r="P345" s="130">
        <f>SUM(P346:P349)</f>
        <v>0</v>
      </c>
      <c r="R345" s="130">
        <f>SUM(R346:R349)</f>
        <v>0</v>
      </c>
      <c r="T345" s="131">
        <f>SUM(T346:T349)</f>
        <v>0</v>
      </c>
      <c r="AR345" s="125" t="s">
        <v>81</v>
      </c>
      <c r="AT345" s="132" t="s">
        <v>72</v>
      </c>
      <c r="AU345" s="132" t="s">
        <v>83</v>
      </c>
      <c r="AY345" s="125" t="s">
        <v>165</v>
      </c>
      <c r="BK345" s="133">
        <f>SUM(BK346:BK349)</f>
        <v>0</v>
      </c>
    </row>
    <row r="346" spans="2:65" s="1" customFormat="1" ht="16.5" customHeight="1" x14ac:dyDescent="0.2">
      <c r="B346" s="32"/>
      <c r="C346" s="136" t="s">
        <v>585</v>
      </c>
      <c r="D346" s="136" t="s">
        <v>167</v>
      </c>
      <c r="E346" s="137" t="s">
        <v>3372</v>
      </c>
      <c r="F346" s="138" t="s">
        <v>3373</v>
      </c>
      <c r="G346" s="139" t="s">
        <v>2106</v>
      </c>
      <c r="H346" s="140">
        <v>8</v>
      </c>
      <c r="I346" s="141"/>
      <c r="J346" s="142">
        <f>ROUND(I346*H346,2)</f>
        <v>0</v>
      </c>
      <c r="K346" s="138" t="s">
        <v>1</v>
      </c>
      <c r="L346" s="32"/>
      <c r="M346" s="143" t="s">
        <v>1</v>
      </c>
      <c r="N346" s="144" t="s">
        <v>38</v>
      </c>
      <c r="P346" s="145">
        <f>O346*H346</f>
        <v>0</v>
      </c>
      <c r="Q346" s="145">
        <v>0</v>
      </c>
      <c r="R346" s="145">
        <f>Q346*H346</f>
        <v>0</v>
      </c>
      <c r="S346" s="145">
        <v>0</v>
      </c>
      <c r="T346" s="146">
        <f>S346*H346</f>
        <v>0</v>
      </c>
      <c r="AR346" s="147" t="s">
        <v>172</v>
      </c>
      <c r="AT346" s="147" t="s">
        <v>167</v>
      </c>
      <c r="AU346" s="147" t="s">
        <v>183</v>
      </c>
      <c r="AY346" s="17" t="s">
        <v>165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81</v>
      </c>
      <c r="BK346" s="148">
        <f>ROUND(I346*H346,2)</f>
        <v>0</v>
      </c>
      <c r="BL346" s="17" t="s">
        <v>172</v>
      </c>
      <c r="BM346" s="147" t="s">
        <v>3563</v>
      </c>
    </row>
    <row r="347" spans="2:65" s="1" customFormat="1" x14ac:dyDescent="0.2">
      <c r="B347" s="32"/>
      <c r="D347" s="149" t="s">
        <v>174</v>
      </c>
      <c r="F347" s="150" t="s">
        <v>3373</v>
      </c>
      <c r="I347" s="151"/>
      <c r="L347" s="32"/>
      <c r="M347" s="152"/>
      <c r="T347" s="56"/>
      <c r="AT347" s="17" t="s">
        <v>174</v>
      </c>
      <c r="AU347" s="17" t="s">
        <v>183</v>
      </c>
    </row>
    <row r="348" spans="2:65" s="1" customFormat="1" ht="16.5" customHeight="1" x14ac:dyDescent="0.2">
      <c r="B348" s="32"/>
      <c r="C348" s="136" t="s">
        <v>269</v>
      </c>
      <c r="D348" s="136" t="s">
        <v>167</v>
      </c>
      <c r="E348" s="137" t="s">
        <v>3375</v>
      </c>
      <c r="F348" s="138" t="s">
        <v>3376</v>
      </c>
      <c r="G348" s="139" t="s">
        <v>2106</v>
      </c>
      <c r="H348" s="140">
        <v>4</v>
      </c>
      <c r="I348" s="141"/>
      <c r="J348" s="142">
        <f>ROUND(I348*H348,2)</f>
        <v>0</v>
      </c>
      <c r="K348" s="138" t="s">
        <v>1</v>
      </c>
      <c r="L348" s="32"/>
      <c r="M348" s="143" t="s">
        <v>1</v>
      </c>
      <c r="N348" s="144" t="s">
        <v>38</v>
      </c>
      <c r="P348" s="145">
        <f>O348*H348</f>
        <v>0</v>
      </c>
      <c r="Q348" s="145">
        <v>0</v>
      </c>
      <c r="R348" s="145">
        <f>Q348*H348</f>
        <v>0</v>
      </c>
      <c r="S348" s="145">
        <v>0</v>
      </c>
      <c r="T348" s="146">
        <f>S348*H348</f>
        <v>0</v>
      </c>
      <c r="AR348" s="147" t="s">
        <v>172</v>
      </c>
      <c r="AT348" s="147" t="s">
        <v>167</v>
      </c>
      <c r="AU348" s="147" t="s">
        <v>183</v>
      </c>
      <c r="AY348" s="17" t="s">
        <v>165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81</v>
      </c>
      <c r="BK348" s="148">
        <f>ROUND(I348*H348,2)</f>
        <v>0</v>
      </c>
      <c r="BL348" s="17" t="s">
        <v>172</v>
      </c>
      <c r="BM348" s="147" t="s">
        <v>3564</v>
      </c>
    </row>
    <row r="349" spans="2:65" s="1" customFormat="1" x14ac:dyDescent="0.2">
      <c r="B349" s="32"/>
      <c r="D349" s="149" t="s">
        <v>174</v>
      </c>
      <c r="F349" s="150" t="s">
        <v>3376</v>
      </c>
      <c r="I349" s="151"/>
      <c r="L349" s="32"/>
      <c r="M349" s="152"/>
      <c r="T349" s="56"/>
      <c r="AT349" s="17" t="s">
        <v>174</v>
      </c>
      <c r="AU349" s="17" t="s">
        <v>183</v>
      </c>
    </row>
    <row r="350" spans="2:65" s="11" customFormat="1" ht="20.85" customHeight="1" x14ac:dyDescent="0.2">
      <c r="B350" s="124"/>
      <c r="D350" s="125" t="s">
        <v>72</v>
      </c>
      <c r="E350" s="134" t="s">
        <v>3336</v>
      </c>
      <c r="F350" s="134" t="s">
        <v>3379</v>
      </c>
      <c r="I350" s="127"/>
      <c r="J350" s="135">
        <f>BK350</f>
        <v>0</v>
      </c>
      <c r="L350" s="124"/>
      <c r="M350" s="129"/>
      <c r="P350" s="130">
        <f>SUM(P351:P352)</f>
        <v>0</v>
      </c>
      <c r="R350" s="130">
        <f>SUM(R351:R352)</f>
        <v>0</v>
      </c>
      <c r="T350" s="131">
        <f>SUM(T351:T352)</f>
        <v>0</v>
      </c>
      <c r="AR350" s="125" t="s">
        <v>81</v>
      </c>
      <c r="AT350" s="132" t="s">
        <v>72</v>
      </c>
      <c r="AU350" s="132" t="s">
        <v>83</v>
      </c>
      <c r="AY350" s="125" t="s">
        <v>165</v>
      </c>
      <c r="BK350" s="133">
        <f>SUM(BK351:BK352)</f>
        <v>0</v>
      </c>
    </row>
    <row r="351" spans="2:65" s="1" customFormat="1" ht="16.5" customHeight="1" x14ac:dyDescent="0.2">
      <c r="B351" s="32"/>
      <c r="C351" s="136" t="s">
        <v>1612</v>
      </c>
      <c r="D351" s="136" t="s">
        <v>167</v>
      </c>
      <c r="E351" s="137" t="s">
        <v>3380</v>
      </c>
      <c r="F351" s="138" t="s">
        <v>3381</v>
      </c>
      <c r="G351" s="139" t="s">
        <v>3233</v>
      </c>
      <c r="H351" s="140">
        <v>1</v>
      </c>
      <c r="I351" s="141"/>
      <c r="J351" s="142">
        <f>ROUND(I351*H351,2)</f>
        <v>0</v>
      </c>
      <c r="K351" s="138" t="s">
        <v>1</v>
      </c>
      <c r="L351" s="32"/>
      <c r="M351" s="143" t="s">
        <v>1</v>
      </c>
      <c r="N351" s="144" t="s">
        <v>38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172</v>
      </c>
      <c r="AT351" s="147" t="s">
        <v>167</v>
      </c>
      <c r="AU351" s="147" t="s">
        <v>183</v>
      </c>
      <c r="AY351" s="17" t="s">
        <v>165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81</v>
      </c>
      <c r="BK351" s="148">
        <f>ROUND(I351*H351,2)</f>
        <v>0</v>
      </c>
      <c r="BL351" s="17" t="s">
        <v>172</v>
      </c>
      <c r="BM351" s="147" t="s">
        <v>3565</v>
      </c>
    </row>
    <row r="352" spans="2:65" s="1" customFormat="1" x14ac:dyDescent="0.2">
      <c r="B352" s="32"/>
      <c r="D352" s="149" t="s">
        <v>174</v>
      </c>
      <c r="F352" s="150" t="s">
        <v>3381</v>
      </c>
      <c r="I352" s="151"/>
      <c r="L352" s="32"/>
      <c r="M352" s="152"/>
      <c r="T352" s="56"/>
      <c r="AT352" s="17" t="s">
        <v>174</v>
      </c>
      <c r="AU352" s="17" t="s">
        <v>183</v>
      </c>
    </row>
    <row r="353" spans="2:65" s="11" customFormat="1" ht="20.85" customHeight="1" x14ac:dyDescent="0.2">
      <c r="B353" s="124"/>
      <c r="D353" s="125" t="s">
        <v>72</v>
      </c>
      <c r="E353" s="134" t="s">
        <v>3383</v>
      </c>
      <c r="F353" s="134" t="s">
        <v>3384</v>
      </c>
      <c r="I353" s="127"/>
      <c r="J353" s="135">
        <f>BK353</f>
        <v>0</v>
      </c>
      <c r="L353" s="124"/>
      <c r="M353" s="129"/>
      <c r="P353" s="130">
        <f>SUM(P354:P355)</f>
        <v>0</v>
      </c>
      <c r="R353" s="130">
        <f>SUM(R354:R355)</f>
        <v>0</v>
      </c>
      <c r="T353" s="131">
        <f>SUM(T354:T355)</f>
        <v>0</v>
      </c>
      <c r="AR353" s="125" t="s">
        <v>81</v>
      </c>
      <c r="AT353" s="132" t="s">
        <v>72</v>
      </c>
      <c r="AU353" s="132" t="s">
        <v>83</v>
      </c>
      <c r="AY353" s="125" t="s">
        <v>165</v>
      </c>
      <c r="BK353" s="133">
        <f>SUM(BK354:BK355)</f>
        <v>0</v>
      </c>
    </row>
    <row r="354" spans="2:65" s="1" customFormat="1" ht="16.5" customHeight="1" x14ac:dyDescent="0.2">
      <c r="B354" s="32"/>
      <c r="C354" s="136" t="s">
        <v>1617</v>
      </c>
      <c r="D354" s="136" t="s">
        <v>167</v>
      </c>
      <c r="E354" s="137" t="s">
        <v>3385</v>
      </c>
      <c r="F354" s="138" t="s">
        <v>3384</v>
      </c>
      <c r="G354" s="139" t="s">
        <v>928</v>
      </c>
      <c r="H354" s="140">
        <v>1</v>
      </c>
      <c r="I354" s="141"/>
      <c r="J354" s="142">
        <f>ROUND(I354*H354,2)</f>
        <v>0</v>
      </c>
      <c r="K354" s="138" t="s">
        <v>1</v>
      </c>
      <c r="L354" s="32"/>
      <c r="M354" s="143" t="s">
        <v>1</v>
      </c>
      <c r="N354" s="144" t="s">
        <v>38</v>
      </c>
      <c r="P354" s="145">
        <f>O354*H354</f>
        <v>0</v>
      </c>
      <c r="Q354" s="145">
        <v>0</v>
      </c>
      <c r="R354" s="145">
        <f>Q354*H354</f>
        <v>0</v>
      </c>
      <c r="S354" s="145">
        <v>0</v>
      </c>
      <c r="T354" s="146">
        <f>S354*H354</f>
        <v>0</v>
      </c>
      <c r="AR354" s="147" t="s">
        <v>172</v>
      </c>
      <c r="AT354" s="147" t="s">
        <v>167</v>
      </c>
      <c r="AU354" s="147" t="s">
        <v>183</v>
      </c>
      <c r="AY354" s="17" t="s">
        <v>165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7" t="s">
        <v>81</v>
      </c>
      <c r="BK354" s="148">
        <f>ROUND(I354*H354,2)</f>
        <v>0</v>
      </c>
      <c r="BL354" s="17" t="s">
        <v>172</v>
      </c>
      <c r="BM354" s="147" t="s">
        <v>3566</v>
      </c>
    </row>
    <row r="355" spans="2:65" s="1" customFormat="1" x14ac:dyDescent="0.2">
      <c r="B355" s="32"/>
      <c r="D355" s="149" t="s">
        <v>174</v>
      </c>
      <c r="F355" s="150" t="s">
        <v>3384</v>
      </c>
      <c r="I355" s="151"/>
      <c r="L355" s="32"/>
      <c r="M355" s="152"/>
      <c r="T355" s="56"/>
      <c r="AT355" s="17" t="s">
        <v>174</v>
      </c>
      <c r="AU355" s="17" t="s">
        <v>183</v>
      </c>
    </row>
    <row r="356" spans="2:65" s="11" customFormat="1" ht="25.9" customHeight="1" x14ac:dyDescent="0.2">
      <c r="B356" s="124"/>
      <c r="D356" s="125" t="s">
        <v>72</v>
      </c>
      <c r="E356" s="126" t="s">
        <v>3378</v>
      </c>
      <c r="F356" s="126" t="s">
        <v>166</v>
      </c>
      <c r="I356" s="127"/>
      <c r="J356" s="128">
        <f>BK356</f>
        <v>0</v>
      </c>
      <c r="L356" s="124"/>
      <c r="M356" s="129"/>
      <c r="P356" s="130">
        <f>P357</f>
        <v>0</v>
      </c>
      <c r="R356" s="130">
        <f>R357</f>
        <v>0</v>
      </c>
      <c r="T356" s="131">
        <f>T357</f>
        <v>0</v>
      </c>
      <c r="AR356" s="125" t="s">
        <v>81</v>
      </c>
      <c r="AT356" s="132" t="s">
        <v>72</v>
      </c>
      <c r="AU356" s="132" t="s">
        <v>73</v>
      </c>
      <c r="AY356" s="125" t="s">
        <v>165</v>
      </c>
      <c r="BK356" s="133">
        <f>BK357</f>
        <v>0</v>
      </c>
    </row>
    <row r="357" spans="2:65" s="11" customFormat="1" ht="22.9" customHeight="1" x14ac:dyDescent="0.2">
      <c r="B357" s="124"/>
      <c r="D357" s="125" t="s">
        <v>72</v>
      </c>
      <c r="E357" s="134" t="s">
        <v>3389</v>
      </c>
      <c r="F357" s="134" t="s">
        <v>3390</v>
      </c>
      <c r="I357" s="127"/>
      <c r="J357" s="135">
        <f>BK357</f>
        <v>0</v>
      </c>
      <c r="L357" s="124"/>
      <c r="M357" s="129"/>
      <c r="P357" s="130">
        <f>P358+P359+P360+P363+P366+P369+P372+P375+P378+P381+P384+P387+P390</f>
        <v>0</v>
      </c>
      <c r="R357" s="130">
        <f>R358+R359+R360+R363+R366+R369+R372+R375+R378+R381+R384+R387+R390</f>
        <v>0</v>
      </c>
      <c r="T357" s="131">
        <f>T358+T359+T360+T363+T366+T369+T372+T375+T378+T381+T384+T387+T390</f>
        <v>0</v>
      </c>
      <c r="AR357" s="125" t="s">
        <v>81</v>
      </c>
      <c r="AT357" s="132" t="s">
        <v>72</v>
      </c>
      <c r="AU357" s="132" t="s">
        <v>81</v>
      </c>
      <c r="AY357" s="125" t="s">
        <v>165</v>
      </c>
      <c r="BK357" s="133">
        <f>BK358+BK359+BK360+BK363+BK366+BK369+BK372+BK375+BK378+BK381+BK384+BK387+BK390</f>
        <v>0</v>
      </c>
    </row>
    <row r="358" spans="2:65" s="1" customFormat="1" ht="16.5" customHeight="1" x14ac:dyDescent="0.2">
      <c r="B358" s="32"/>
      <c r="C358" s="136" t="s">
        <v>1624</v>
      </c>
      <c r="D358" s="136" t="s">
        <v>167</v>
      </c>
      <c r="E358" s="137" t="s">
        <v>3391</v>
      </c>
      <c r="F358" s="138" t="s">
        <v>3392</v>
      </c>
      <c r="G358" s="139" t="s">
        <v>246</v>
      </c>
      <c r="H358" s="140">
        <v>0.2</v>
      </c>
      <c r="I358" s="141"/>
      <c r="J358" s="142">
        <f>ROUND(I358*H358,2)</f>
        <v>0</v>
      </c>
      <c r="K358" s="138" t="s">
        <v>1</v>
      </c>
      <c r="L358" s="32"/>
      <c r="M358" s="143" t="s">
        <v>1</v>
      </c>
      <c r="N358" s="144" t="s">
        <v>38</v>
      </c>
      <c r="P358" s="145">
        <f>O358*H358</f>
        <v>0</v>
      </c>
      <c r="Q358" s="145">
        <v>0</v>
      </c>
      <c r="R358" s="145">
        <f>Q358*H358</f>
        <v>0</v>
      </c>
      <c r="S358" s="145">
        <v>0</v>
      </c>
      <c r="T358" s="146">
        <f>S358*H358</f>
        <v>0</v>
      </c>
      <c r="AR358" s="147" t="s">
        <v>172</v>
      </c>
      <c r="AT358" s="147" t="s">
        <v>167</v>
      </c>
      <c r="AU358" s="147" t="s">
        <v>83</v>
      </c>
      <c r="AY358" s="17" t="s">
        <v>165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7" t="s">
        <v>81</v>
      </c>
      <c r="BK358" s="148">
        <f>ROUND(I358*H358,2)</f>
        <v>0</v>
      </c>
      <c r="BL358" s="17" t="s">
        <v>172</v>
      </c>
      <c r="BM358" s="147" t="s">
        <v>3567</v>
      </c>
    </row>
    <row r="359" spans="2:65" s="1" customFormat="1" x14ac:dyDescent="0.2">
      <c r="B359" s="32"/>
      <c r="D359" s="149" t="s">
        <v>174</v>
      </c>
      <c r="F359" s="150" t="s">
        <v>3392</v>
      </c>
      <c r="I359" s="151"/>
      <c r="L359" s="32"/>
      <c r="M359" s="152"/>
      <c r="T359" s="56"/>
      <c r="AT359" s="17" t="s">
        <v>174</v>
      </c>
      <c r="AU359" s="17" t="s">
        <v>83</v>
      </c>
    </row>
    <row r="360" spans="2:65" s="11" customFormat="1" ht="20.85" customHeight="1" x14ac:dyDescent="0.2">
      <c r="B360" s="124"/>
      <c r="D360" s="125" t="s">
        <v>72</v>
      </c>
      <c r="E360" s="134" t="s">
        <v>3394</v>
      </c>
      <c r="F360" s="134" t="s">
        <v>3395</v>
      </c>
      <c r="I360" s="127"/>
      <c r="J360" s="135">
        <f>BK360</f>
        <v>0</v>
      </c>
      <c r="L360" s="124"/>
      <c r="M360" s="129"/>
      <c r="P360" s="130">
        <f>SUM(P361:P362)</f>
        <v>0</v>
      </c>
      <c r="R360" s="130">
        <f>SUM(R361:R362)</f>
        <v>0</v>
      </c>
      <c r="T360" s="131">
        <f>SUM(T361:T362)</f>
        <v>0</v>
      </c>
      <c r="AR360" s="125" t="s">
        <v>81</v>
      </c>
      <c r="AT360" s="132" t="s">
        <v>72</v>
      </c>
      <c r="AU360" s="132" t="s">
        <v>83</v>
      </c>
      <c r="AY360" s="125" t="s">
        <v>165</v>
      </c>
      <c r="BK360" s="133">
        <f>SUM(BK361:BK362)</f>
        <v>0</v>
      </c>
    </row>
    <row r="361" spans="2:65" s="1" customFormat="1" ht="16.5" customHeight="1" x14ac:dyDescent="0.2">
      <c r="B361" s="32"/>
      <c r="C361" s="136" t="s">
        <v>1631</v>
      </c>
      <c r="D361" s="136" t="s">
        <v>167</v>
      </c>
      <c r="E361" s="137" t="s">
        <v>3396</v>
      </c>
      <c r="F361" s="138" t="s">
        <v>3397</v>
      </c>
      <c r="G361" s="139" t="s">
        <v>170</v>
      </c>
      <c r="H361" s="140">
        <v>0.5</v>
      </c>
      <c r="I361" s="141"/>
      <c r="J361" s="142">
        <f>ROUND(I361*H361,2)</f>
        <v>0</v>
      </c>
      <c r="K361" s="138" t="s">
        <v>1</v>
      </c>
      <c r="L361" s="32"/>
      <c r="M361" s="143" t="s">
        <v>1</v>
      </c>
      <c r="N361" s="144" t="s">
        <v>38</v>
      </c>
      <c r="P361" s="145">
        <f>O361*H361</f>
        <v>0</v>
      </c>
      <c r="Q361" s="145">
        <v>0</v>
      </c>
      <c r="R361" s="145">
        <f>Q361*H361</f>
        <v>0</v>
      </c>
      <c r="S361" s="145">
        <v>0</v>
      </c>
      <c r="T361" s="146">
        <f>S361*H361</f>
        <v>0</v>
      </c>
      <c r="AR361" s="147" t="s">
        <v>172</v>
      </c>
      <c r="AT361" s="147" t="s">
        <v>167</v>
      </c>
      <c r="AU361" s="147" t="s">
        <v>183</v>
      </c>
      <c r="AY361" s="17" t="s">
        <v>165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7" t="s">
        <v>81</v>
      </c>
      <c r="BK361" s="148">
        <f>ROUND(I361*H361,2)</f>
        <v>0</v>
      </c>
      <c r="BL361" s="17" t="s">
        <v>172</v>
      </c>
      <c r="BM361" s="147" t="s">
        <v>3568</v>
      </c>
    </row>
    <row r="362" spans="2:65" s="1" customFormat="1" x14ac:dyDescent="0.2">
      <c r="B362" s="32"/>
      <c r="D362" s="149" t="s">
        <v>174</v>
      </c>
      <c r="F362" s="150" t="s">
        <v>3397</v>
      </c>
      <c r="I362" s="151"/>
      <c r="L362" s="32"/>
      <c r="M362" s="152"/>
      <c r="T362" s="56"/>
      <c r="AT362" s="17" t="s">
        <v>174</v>
      </c>
      <c r="AU362" s="17" t="s">
        <v>183</v>
      </c>
    </row>
    <row r="363" spans="2:65" s="11" customFormat="1" ht="20.85" customHeight="1" x14ac:dyDescent="0.2">
      <c r="B363" s="124"/>
      <c r="D363" s="125" t="s">
        <v>72</v>
      </c>
      <c r="E363" s="134" t="s">
        <v>3388</v>
      </c>
      <c r="F363" s="134" t="s">
        <v>3400</v>
      </c>
      <c r="I363" s="127"/>
      <c r="J363" s="135">
        <f>BK363</f>
        <v>0</v>
      </c>
      <c r="L363" s="124"/>
      <c r="M363" s="129"/>
      <c r="P363" s="130">
        <f>SUM(P364:P365)</f>
        <v>0</v>
      </c>
      <c r="R363" s="130">
        <f>SUM(R364:R365)</f>
        <v>0</v>
      </c>
      <c r="T363" s="131">
        <f>SUM(T364:T365)</f>
        <v>0</v>
      </c>
      <c r="AR363" s="125" t="s">
        <v>81</v>
      </c>
      <c r="AT363" s="132" t="s">
        <v>72</v>
      </c>
      <c r="AU363" s="132" t="s">
        <v>83</v>
      </c>
      <c r="AY363" s="125" t="s">
        <v>165</v>
      </c>
      <c r="BK363" s="133">
        <f>SUM(BK364:BK365)</f>
        <v>0</v>
      </c>
    </row>
    <row r="364" spans="2:65" s="1" customFormat="1" ht="16.5" customHeight="1" x14ac:dyDescent="0.2">
      <c r="B364" s="32"/>
      <c r="C364" s="136" t="s">
        <v>1636</v>
      </c>
      <c r="D364" s="136" t="s">
        <v>167</v>
      </c>
      <c r="E364" s="137" t="s">
        <v>3396</v>
      </c>
      <c r="F364" s="138" t="s">
        <v>3397</v>
      </c>
      <c r="G364" s="139" t="s">
        <v>170</v>
      </c>
      <c r="H364" s="140">
        <v>4</v>
      </c>
      <c r="I364" s="141"/>
      <c r="J364" s="142">
        <f>ROUND(I364*H364,2)</f>
        <v>0</v>
      </c>
      <c r="K364" s="138" t="s">
        <v>1</v>
      </c>
      <c r="L364" s="32"/>
      <c r="M364" s="143" t="s">
        <v>1</v>
      </c>
      <c r="N364" s="144" t="s">
        <v>38</v>
      </c>
      <c r="P364" s="145">
        <f>O364*H364</f>
        <v>0</v>
      </c>
      <c r="Q364" s="145">
        <v>0</v>
      </c>
      <c r="R364" s="145">
        <f>Q364*H364</f>
        <v>0</v>
      </c>
      <c r="S364" s="145">
        <v>0</v>
      </c>
      <c r="T364" s="146">
        <f>S364*H364</f>
        <v>0</v>
      </c>
      <c r="AR364" s="147" t="s">
        <v>172</v>
      </c>
      <c r="AT364" s="147" t="s">
        <v>167</v>
      </c>
      <c r="AU364" s="147" t="s">
        <v>183</v>
      </c>
      <c r="AY364" s="17" t="s">
        <v>165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7" t="s">
        <v>81</v>
      </c>
      <c r="BK364" s="148">
        <f>ROUND(I364*H364,2)</f>
        <v>0</v>
      </c>
      <c r="BL364" s="17" t="s">
        <v>172</v>
      </c>
      <c r="BM364" s="147" t="s">
        <v>3569</v>
      </c>
    </row>
    <row r="365" spans="2:65" s="1" customFormat="1" x14ac:dyDescent="0.2">
      <c r="B365" s="32"/>
      <c r="D365" s="149" t="s">
        <v>174</v>
      </c>
      <c r="F365" s="150" t="s">
        <v>3397</v>
      </c>
      <c r="I365" s="151"/>
      <c r="L365" s="32"/>
      <c r="M365" s="152"/>
      <c r="T365" s="56"/>
      <c r="AT365" s="17" t="s">
        <v>174</v>
      </c>
      <c r="AU365" s="17" t="s">
        <v>183</v>
      </c>
    </row>
    <row r="366" spans="2:65" s="11" customFormat="1" ht="20.85" customHeight="1" x14ac:dyDescent="0.2">
      <c r="B366" s="124"/>
      <c r="D366" s="125" t="s">
        <v>72</v>
      </c>
      <c r="E366" s="134" t="s">
        <v>3402</v>
      </c>
      <c r="F366" s="134" t="s">
        <v>3403</v>
      </c>
      <c r="I366" s="127"/>
      <c r="J366" s="135">
        <f>BK366</f>
        <v>0</v>
      </c>
      <c r="L366" s="124"/>
      <c r="M366" s="129"/>
      <c r="P366" s="130">
        <f>SUM(P367:P368)</f>
        <v>0</v>
      </c>
      <c r="R366" s="130">
        <f>SUM(R367:R368)</f>
        <v>0</v>
      </c>
      <c r="T366" s="131">
        <f>SUM(T367:T368)</f>
        <v>0</v>
      </c>
      <c r="AR366" s="125" t="s">
        <v>81</v>
      </c>
      <c r="AT366" s="132" t="s">
        <v>72</v>
      </c>
      <c r="AU366" s="132" t="s">
        <v>83</v>
      </c>
      <c r="AY366" s="125" t="s">
        <v>165</v>
      </c>
      <c r="BK366" s="133">
        <f>SUM(BK367:BK368)</f>
        <v>0</v>
      </c>
    </row>
    <row r="367" spans="2:65" s="1" customFormat="1" ht="16.5" customHeight="1" x14ac:dyDescent="0.2">
      <c r="B367" s="32"/>
      <c r="C367" s="136" t="s">
        <v>1641</v>
      </c>
      <c r="D367" s="136" t="s">
        <v>167</v>
      </c>
      <c r="E367" s="137" t="s">
        <v>3404</v>
      </c>
      <c r="F367" s="138" t="s">
        <v>3405</v>
      </c>
      <c r="G367" s="139" t="s">
        <v>170</v>
      </c>
      <c r="H367" s="140">
        <v>1.5</v>
      </c>
      <c r="I367" s="141"/>
      <c r="J367" s="142">
        <f>ROUND(I367*H367,2)</f>
        <v>0</v>
      </c>
      <c r="K367" s="138" t="s">
        <v>1</v>
      </c>
      <c r="L367" s="32"/>
      <c r="M367" s="143" t="s">
        <v>1</v>
      </c>
      <c r="N367" s="144" t="s">
        <v>38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172</v>
      </c>
      <c r="AT367" s="147" t="s">
        <v>167</v>
      </c>
      <c r="AU367" s="147" t="s">
        <v>183</v>
      </c>
      <c r="AY367" s="17" t="s">
        <v>165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81</v>
      </c>
      <c r="BK367" s="148">
        <f>ROUND(I367*H367,2)</f>
        <v>0</v>
      </c>
      <c r="BL367" s="17" t="s">
        <v>172</v>
      </c>
      <c r="BM367" s="147" t="s">
        <v>3570</v>
      </c>
    </row>
    <row r="368" spans="2:65" s="1" customFormat="1" x14ac:dyDescent="0.2">
      <c r="B368" s="32"/>
      <c r="D368" s="149" t="s">
        <v>174</v>
      </c>
      <c r="F368" s="150" t="s">
        <v>3405</v>
      </c>
      <c r="I368" s="151"/>
      <c r="L368" s="32"/>
      <c r="M368" s="152"/>
      <c r="T368" s="56"/>
      <c r="AT368" s="17" t="s">
        <v>174</v>
      </c>
      <c r="AU368" s="17" t="s">
        <v>183</v>
      </c>
    </row>
    <row r="369" spans="2:65" s="11" customFormat="1" ht="20.85" customHeight="1" x14ac:dyDescent="0.2">
      <c r="B369" s="124"/>
      <c r="D369" s="125" t="s">
        <v>72</v>
      </c>
      <c r="E369" s="134" t="s">
        <v>3399</v>
      </c>
      <c r="F369" s="134" t="s">
        <v>3408</v>
      </c>
      <c r="I369" s="127"/>
      <c r="J369" s="135">
        <f>BK369</f>
        <v>0</v>
      </c>
      <c r="L369" s="124"/>
      <c r="M369" s="129"/>
      <c r="P369" s="130">
        <f>SUM(P370:P371)</f>
        <v>0</v>
      </c>
      <c r="R369" s="130">
        <f>SUM(R370:R371)</f>
        <v>0</v>
      </c>
      <c r="T369" s="131">
        <f>SUM(T370:T371)</f>
        <v>0</v>
      </c>
      <c r="AR369" s="125" t="s">
        <v>81</v>
      </c>
      <c r="AT369" s="132" t="s">
        <v>72</v>
      </c>
      <c r="AU369" s="132" t="s">
        <v>83</v>
      </c>
      <c r="AY369" s="125" t="s">
        <v>165</v>
      </c>
      <c r="BK369" s="133">
        <f>SUM(BK370:BK371)</f>
        <v>0</v>
      </c>
    </row>
    <row r="370" spans="2:65" s="1" customFormat="1" ht="16.5" customHeight="1" x14ac:dyDescent="0.2">
      <c r="B370" s="32"/>
      <c r="C370" s="136" t="s">
        <v>1646</v>
      </c>
      <c r="D370" s="136" t="s">
        <v>167</v>
      </c>
      <c r="E370" s="137" t="s">
        <v>3409</v>
      </c>
      <c r="F370" s="138" t="s">
        <v>3410</v>
      </c>
      <c r="G370" s="139" t="s">
        <v>3137</v>
      </c>
      <c r="H370" s="140">
        <v>4</v>
      </c>
      <c r="I370" s="141"/>
      <c r="J370" s="142">
        <f>ROUND(I370*H370,2)</f>
        <v>0</v>
      </c>
      <c r="K370" s="138" t="s">
        <v>1</v>
      </c>
      <c r="L370" s="32"/>
      <c r="M370" s="143" t="s">
        <v>1</v>
      </c>
      <c r="N370" s="144" t="s">
        <v>38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172</v>
      </c>
      <c r="AT370" s="147" t="s">
        <v>167</v>
      </c>
      <c r="AU370" s="147" t="s">
        <v>183</v>
      </c>
      <c r="AY370" s="17" t="s">
        <v>165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7" t="s">
        <v>81</v>
      </c>
      <c r="BK370" s="148">
        <f>ROUND(I370*H370,2)</f>
        <v>0</v>
      </c>
      <c r="BL370" s="17" t="s">
        <v>172</v>
      </c>
      <c r="BM370" s="147" t="s">
        <v>3571</v>
      </c>
    </row>
    <row r="371" spans="2:65" s="1" customFormat="1" x14ac:dyDescent="0.2">
      <c r="B371" s="32"/>
      <c r="D371" s="149" t="s">
        <v>174</v>
      </c>
      <c r="F371" s="150" t="s">
        <v>3410</v>
      </c>
      <c r="I371" s="151"/>
      <c r="L371" s="32"/>
      <c r="M371" s="152"/>
      <c r="T371" s="56"/>
      <c r="AT371" s="17" t="s">
        <v>174</v>
      </c>
      <c r="AU371" s="17" t="s">
        <v>183</v>
      </c>
    </row>
    <row r="372" spans="2:65" s="11" customFormat="1" ht="20.85" customHeight="1" x14ac:dyDescent="0.2">
      <c r="B372" s="124"/>
      <c r="D372" s="125" t="s">
        <v>72</v>
      </c>
      <c r="E372" s="134" t="s">
        <v>3412</v>
      </c>
      <c r="F372" s="134" t="s">
        <v>3413</v>
      </c>
      <c r="I372" s="127"/>
      <c r="J372" s="135">
        <f>BK372</f>
        <v>0</v>
      </c>
      <c r="L372" s="124"/>
      <c r="M372" s="129"/>
      <c r="P372" s="130">
        <f>SUM(P373:P374)</f>
        <v>0</v>
      </c>
      <c r="R372" s="130">
        <f>SUM(R373:R374)</f>
        <v>0</v>
      </c>
      <c r="T372" s="131">
        <f>SUM(T373:T374)</f>
        <v>0</v>
      </c>
      <c r="AR372" s="125" t="s">
        <v>81</v>
      </c>
      <c r="AT372" s="132" t="s">
        <v>72</v>
      </c>
      <c r="AU372" s="132" t="s">
        <v>83</v>
      </c>
      <c r="AY372" s="125" t="s">
        <v>165</v>
      </c>
      <c r="BK372" s="133">
        <f>SUM(BK373:BK374)</f>
        <v>0</v>
      </c>
    </row>
    <row r="373" spans="2:65" s="1" customFormat="1" ht="16.5" customHeight="1" x14ac:dyDescent="0.2">
      <c r="B373" s="32"/>
      <c r="C373" s="136" t="s">
        <v>1653</v>
      </c>
      <c r="D373" s="136" t="s">
        <v>167</v>
      </c>
      <c r="E373" s="137" t="s">
        <v>3414</v>
      </c>
      <c r="F373" s="138" t="s">
        <v>3415</v>
      </c>
      <c r="G373" s="139" t="s">
        <v>303</v>
      </c>
      <c r="H373" s="140">
        <v>150</v>
      </c>
      <c r="I373" s="141"/>
      <c r="J373" s="142">
        <f>ROUND(I373*H373,2)</f>
        <v>0</v>
      </c>
      <c r="K373" s="138" t="s">
        <v>1</v>
      </c>
      <c r="L373" s="32"/>
      <c r="M373" s="143" t="s">
        <v>1</v>
      </c>
      <c r="N373" s="144" t="s">
        <v>38</v>
      </c>
      <c r="P373" s="145">
        <f>O373*H373</f>
        <v>0</v>
      </c>
      <c r="Q373" s="145">
        <v>0</v>
      </c>
      <c r="R373" s="145">
        <f>Q373*H373</f>
        <v>0</v>
      </c>
      <c r="S373" s="145">
        <v>0</v>
      </c>
      <c r="T373" s="146">
        <f>S373*H373</f>
        <v>0</v>
      </c>
      <c r="AR373" s="147" t="s">
        <v>172</v>
      </c>
      <c r="AT373" s="147" t="s">
        <v>167</v>
      </c>
      <c r="AU373" s="147" t="s">
        <v>183</v>
      </c>
      <c r="AY373" s="17" t="s">
        <v>165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81</v>
      </c>
      <c r="BK373" s="148">
        <f>ROUND(I373*H373,2)</f>
        <v>0</v>
      </c>
      <c r="BL373" s="17" t="s">
        <v>172</v>
      </c>
      <c r="BM373" s="147" t="s">
        <v>3572</v>
      </c>
    </row>
    <row r="374" spans="2:65" s="1" customFormat="1" x14ac:dyDescent="0.2">
      <c r="B374" s="32"/>
      <c r="D374" s="149" t="s">
        <v>174</v>
      </c>
      <c r="F374" s="150" t="s">
        <v>3415</v>
      </c>
      <c r="I374" s="151"/>
      <c r="L374" s="32"/>
      <c r="M374" s="152"/>
      <c r="T374" s="56"/>
      <c r="AT374" s="17" t="s">
        <v>174</v>
      </c>
      <c r="AU374" s="17" t="s">
        <v>183</v>
      </c>
    </row>
    <row r="375" spans="2:65" s="11" customFormat="1" ht="20.85" customHeight="1" x14ac:dyDescent="0.2">
      <c r="B375" s="124"/>
      <c r="D375" s="125" t="s">
        <v>72</v>
      </c>
      <c r="E375" s="134" t="s">
        <v>3417</v>
      </c>
      <c r="F375" s="134" t="s">
        <v>3418</v>
      </c>
      <c r="I375" s="127"/>
      <c r="J375" s="135">
        <f>BK375</f>
        <v>0</v>
      </c>
      <c r="L375" s="124"/>
      <c r="M375" s="129"/>
      <c r="P375" s="130">
        <f>SUM(P376:P377)</f>
        <v>0</v>
      </c>
      <c r="R375" s="130">
        <f>SUM(R376:R377)</f>
        <v>0</v>
      </c>
      <c r="T375" s="131">
        <f>SUM(T376:T377)</f>
        <v>0</v>
      </c>
      <c r="AR375" s="125" t="s">
        <v>81</v>
      </c>
      <c r="AT375" s="132" t="s">
        <v>72</v>
      </c>
      <c r="AU375" s="132" t="s">
        <v>83</v>
      </c>
      <c r="AY375" s="125" t="s">
        <v>165</v>
      </c>
      <c r="BK375" s="133">
        <f>SUM(BK376:BK377)</f>
        <v>0</v>
      </c>
    </row>
    <row r="376" spans="2:65" s="1" customFormat="1" ht="24.2" customHeight="1" x14ac:dyDescent="0.2">
      <c r="B376" s="32"/>
      <c r="C376" s="136" t="s">
        <v>1662</v>
      </c>
      <c r="D376" s="136" t="s">
        <v>167</v>
      </c>
      <c r="E376" s="137" t="s">
        <v>3419</v>
      </c>
      <c r="F376" s="138" t="s">
        <v>3420</v>
      </c>
      <c r="G376" s="139" t="s">
        <v>303</v>
      </c>
      <c r="H376" s="140">
        <v>150</v>
      </c>
      <c r="I376" s="141"/>
      <c r="J376" s="142">
        <f>ROUND(I376*H376,2)</f>
        <v>0</v>
      </c>
      <c r="K376" s="138" t="s">
        <v>1</v>
      </c>
      <c r="L376" s="32"/>
      <c r="M376" s="143" t="s">
        <v>1</v>
      </c>
      <c r="N376" s="144" t="s">
        <v>38</v>
      </c>
      <c r="P376" s="145">
        <f>O376*H376</f>
        <v>0</v>
      </c>
      <c r="Q376" s="145">
        <v>0</v>
      </c>
      <c r="R376" s="145">
        <f>Q376*H376</f>
        <v>0</v>
      </c>
      <c r="S376" s="145">
        <v>0</v>
      </c>
      <c r="T376" s="146">
        <f>S376*H376</f>
        <v>0</v>
      </c>
      <c r="AR376" s="147" t="s">
        <v>172</v>
      </c>
      <c r="AT376" s="147" t="s">
        <v>167</v>
      </c>
      <c r="AU376" s="147" t="s">
        <v>183</v>
      </c>
      <c r="AY376" s="17" t="s">
        <v>165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7" t="s">
        <v>81</v>
      </c>
      <c r="BK376" s="148">
        <f>ROUND(I376*H376,2)</f>
        <v>0</v>
      </c>
      <c r="BL376" s="17" t="s">
        <v>172</v>
      </c>
      <c r="BM376" s="147" t="s">
        <v>3573</v>
      </c>
    </row>
    <row r="377" spans="2:65" s="1" customFormat="1" x14ac:dyDescent="0.2">
      <c r="B377" s="32"/>
      <c r="D377" s="149" t="s">
        <v>174</v>
      </c>
      <c r="F377" s="150" t="s">
        <v>3420</v>
      </c>
      <c r="I377" s="151"/>
      <c r="L377" s="32"/>
      <c r="M377" s="152"/>
      <c r="T377" s="56"/>
      <c r="AT377" s="17" t="s">
        <v>174</v>
      </c>
      <c r="AU377" s="17" t="s">
        <v>183</v>
      </c>
    </row>
    <row r="378" spans="2:65" s="11" customFormat="1" ht="20.85" customHeight="1" x14ac:dyDescent="0.2">
      <c r="B378" s="124"/>
      <c r="D378" s="125" t="s">
        <v>72</v>
      </c>
      <c r="E378" s="134" t="s">
        <v>3422</v>
      </c>
      <c r="F378" s="134" t="s">
        <v>3423</v>
      </c>
      <c r="I378" s="127"/>
      <c r="J378" s="135">
        <f>BK378</f>
        <v>0</v>
      </c>
      <c r="L378" s="124"/>
      <c r="M378" s="129"/>
      <c r="P378" s="130">
        <f>SUM(P379:P380)</f>
        <v>0</v>
      </c>
      <c r="R378" s="130">
        <f>SUM(R379:R380)</f>
        <v>0</v>
      </c>
      <c r="T378" s="131">
        <f>SUM(T379:T380)</f>
        <v>0</v>
      </c>
      <c r="AR378" s="125" t="s">
        <v>81</v>
      </c>
      <c r="AT378" s="132" t="s">
        <v>72</v>
      </c>
      <c r="AU378" s="132" t="s">
        <v>83</v>
      </c>
      <c r="AY378" s="125" t="s">
        <v>165</v>
      </c>
      <c r="BK378" s="133">
        <f>SUM(BK379:BK380)</f>
        <v>0</v>
      </c>
    </row>
    <row r="379" spans="2:65" s="1" customFormat="1" ht="16.5" customHeight="1" x14ac:dyDescent="0.2">
      <c r="B379" s="32"/>
      <c r="C379" s="136" t="s">
        <v>1669</v>
      </c>
      <c r="D379" s="136" t="s">
        <v>167</v>
      </c>
      <c r="E379" s="137" t="s">
        <v>3424</v>
      </c>
      <c r="F379" s="138" t="s">
        <v>3425</v>
      </c>
      <c r="G379" s="139" t="s">
        <v>303</v>
      </c>
      <c r="H379" s="140">
        <v>150</v>
      </c>
      <c r="I379" s="141"/>
      <c r="J379" s="142">
        <f>ROUND(I379*H379,2)</f>
        <v>0</v>
      </c>
      <c r="K379" s="138" t="s">
        <v>1</v>
      </c>
      <c r="L379" s="32"/>
      <c r="M379" s="143" t="s">
        <v>1</v>
      </c>
      <c r="N379" s="144" t="s">
        <v>38</v>
      </c>
      <c r="P379" s="145">
        <f>O379*H379</f>
        <v>0</v>
      </c>
      <c r="Q379" s="145">
        <v>0</v>
      </c>
      <c r="R379" s="145">
        <f>Q379*H379</f>
        <v>0</v>
      </c>
      <c r="S379" s="145">
        <v>0</v>
      </c>
      <c r="T379" s="146">
        <f>S379*H379</f>
        <v>0</v>
      </c>
      <c r="AR379" s="147" t="s">
        <v>172</v>
      </c>
      <c r="AT379" s="147" t="s">
        <v>167</v>
      </c>
      <c r="AU379" s="147" t="s">
        <v>183</v>
      </c>
      <c r="AY379" s="17" t="s">
        <v>165</v>
      </c>
      <c r="BE379" s="148">
        <f>IF(N379="základní",J379,0)</f>
        <v>0</v>
      </c>
      <c r="BF379" s="148">
        <f>IF(N379="snížená",J379,0)</f>
        <v>0</v>
      </c>
      <c r="BG379" s="148">
        <f>IF(N379="zákl. přenesená",J379,0)</f>
        <v>0</v>
      </c>
      <c r="BH379" s="148">
        <f>IF(N379="sníž. přenesená",J379,0)</f>
        <v>0</v>
      </c>
      <c r="BI379" s="148">
        <f>IF(N379="nulová",J379,0)</f>
        <v>0</v>
      </c>
      <c r="BJ379" s="17" t="s">
        <v>81</v>
      </c>
      <c r="BK379" s="148">
        <f>ROUND(I379*H379,2)</f>
        <v>0</v>
      </c>
      <c r="BL379" s="17" t="s">
        <v>172</v>
      </c>
      <c r="BM379" s="147" t="s">
        <v>3574</v>
      </c>
    </row>
    <row r="380" spans="2:65" s="1" customFormat="1" x14ac:dyDescent="0.2">
      <c r="B380" s="32"/>
      <c r="D380" s="149" t="s">
        <v>174</v>
      </c>
      <c r="F380" s="150" t="s">
        <v>3425</v>
      </c>
      <c r="I380" s="151"/>
      <c r="L380" s="32"/>
      <c r="M380" s="152"/>
      <c r="T380" s="56"/>
      <c r="AT380" s="17" t="s">
        <v>174</v>
      </c>
      <c r="AU380" s="17" t="s">
        <v>183</v>
      </c>
    </row>
    <row r="381" spans="2:65" s="11" customFormat="1" ht="20.85" customHeight="1" x14ac:dyDescent="0.2">
      <c r="B381" s="124"/>
      <c r="D381" s="125" t="s">
        <v>72</v>
      </c>
      <c r="E381" s="134" t="s">
        <v>3427</v>
      </c>
      <c r="F381" s="134" t="s">
        <v>3428</v>
      </c>
      <c r="I381" s="127"/>
      <c r="J381" s="135">
        <f>BK381</f>
        <v>0</v>
      </c>
      <c r="L381" s="124"/>
      <c r="M381" s="129"/>
      <c r="P381" s="130">
        <f>SUM(P382:P383)</f>
        <v>0</v>
      </c>
      <c r="R381" s="130">
        <f>SUM(R382:R383)</f>
        <v>0</v>
      </c>
      <c r="T381" s="131">
        <f>SUM(T382:T383)</f>
        <v>0</v>
      </c>
      <c r="AR381" s="125" t="s">
        <v>81</v>
      </c>
      <c r="AT381" s="132" t="s">
        <v>72</v>
      </c>
      <c r="AU381" s="132" t="s">
        <v>83</v>
      </c>
      <c r="AY381" s="125" t="s">
        <v>165</v>
      </c>
      <c r="BK381" s="133">
        <f>SUM(BK382:BK383)</f>
        <v>0</v>
      </c>
    </row>
    <row r="382" spans="2:65" s="1" customFormat="1" ht="16.5" customHeight="1" x14ac:dyDescent="0.2">
      <c r="B382" s="32"/>
      <c r="C382" s="136" t="s">
        <v>1678</v>
      </c>
      <c r="D382" s="136" t="s">
        <v>167</v>
      </c>
      <c r="E382" s="137" t="s">
        <v>3429</v>
      </c>
      <c r="F382" s="138" t="s">
        <v>3415</v>
      </c>
      <c r="G382" s="139" t="s">
        <v>303</v>
      </c>
      <c r="H382" s="140">
        <v>150</v>
      </c>
      <c r="I382" s="141"/>
      <c r="J382" s="142">
        <f>ROUND(I382*H382,2)</f>
        <v>0</v>
      </c>
      <c r="K382" s="138" t="s">
        <v>1</v>
      </c>
      <c r="L382" s="32"/>
      <c r="M382" s="143" t="s">
        <v>1</v>
      </c>
      <c r="N382" s="144" t="s">
        <v>38</v>
      </c>
      <c r="P382" s="145">
        <f>O382*H382</f>
        <v>0</v>
      </c>
      <c r="Q382" s="145">
        <v>0</v>
      </c>
      <c r="R382" s="145">
        <f>Q382*H382</f>
        <v>0</v>
      </c>
      <c r="S382" s="145">
        <v>0</v>
      </c>
      <c r="T382" s="146">
        <f>S382*H382</f>
        <v>0</v>
      </c>
      <c r="AR382" s="147" t="s">
        <v>172</v>
      </c>
      <c r="AT382" s="147" t="s">
        <v>167</v>
      </c>
      <c r="AU382" s="147" t="s">
        <v>183</v>
      </c>
      <c r="AY382" s="17" t="s">
        <v>165</v>
      </c>
      <c r="BE382" s="148">
        <f>IF(N382="základní",J382,0)</f>
        <v>0</v>
      </c>
      <c r="BF382" s="148">
        <f>IF(N382="snížená",J382,0)</f>
        <v>0</v>
      </c>
      <c r="BG382" s="148">
        <f>IF(N382="zákl. přenesená",J382,0)</f>
        <v>0</v>
      </c>
      <c r="BH382" s="148">
        <f>IF(N382="sníž. přenesená",J382,0)</f>
        <v>0</v>
      </c>
      <c r="BI382" s="148">
        <f>IF(N382="nulová",J382,0)</f>
        <v>0</v>
      </c>
      <c r="BJ382" s="17" t="s">
        <v>81</v>
      </c>
      <c r="BK382" s="148">
        <f>ROUND(I382*H382,2)</f>
        <v>0</v>
      </c>
      <c r="BL382" s="17" t="s">
        <v>172</v>
      </c>
      <c r="BM382" s="147" t="s">
        <v>3575</v>
      </c>
    </row>
    <row r="383" spans="2:65" s="1" customFormat="1" x14ac:dyDescent="0.2">
      <c r="B383" s="32"/>
      <c r="D383" s="149" t="s">
        <v>174</v>
      </c>
      <c r="F383" s="150" t="s">
        <v>3415</v>
      </c>
      <c r="I383" s="151"/>
      <c r="L383" s="32"/>
      <c r="M383" s="152"/>
      <c r="T383" s="56"/>
      <c r="AT383" s="17" t="s">
        <v>174</v>
      </c>
      <c r="AU383" s="17" t="s">
        <v>183</v>
      </c>
    </row>
    <row r="384" spans="2:65" s="11" customFormat="1" ht="20.85" customHeight="1" x14ac:dyDescent="0.2">
      <c r="B384" s="124"/>
      <c r="D384" s="125" t="s">
        <v>72</v>
      </c>
      <c r="E384" s="134" t="s">
        <v>3431</v>
      </c>
      <c r="F384" s="134" t="s">
        <v>3432</v>
      </c>
      <c r="I384" s="127"/>
      <c r="J384" s="135">
        <f>BK384</f>
        <v>0</v>
      </c>
      <c r="L384" s="124"/>
      <c r="M384" s="129"/>
      <c r="P384" s="130">
        <f>SUM(P385:P386)</f>
        <v>0</v>
      </c>
      <c r="R384" s="130">
        <f>SUM(R385:R386)</f>
        <v>0</v>
      </c>
      <c r="T384" s="131">
        <f>SUM(T385:T386)</f>
        <v>0</v>
      </c>
      <c r="AR384" s="125" t="s">
        <v>81</v>
      </c>
      <c r="AT384" s="132" t="s">
        <v>72</v>
      </c>
      <c r="AU384" s="132" t="s">
        <v>83</v>
      </c>
      <c r="AY384" s="125" t="s">
        <v>165</v>
      </c>
      <c r="BK384" s="133">
        <f>SUM(BK385:BK386)</f>
        <v>0</v>
      </c>
    </row>
    <row r="385" spans="2:65" s="1" customFormat="1" ht="16.5" customHeight="1" x14ac:dyDescent="0.2">
      <c r="B385" s="32"/>
      <c r="C385" s="136" t="s">
        <v>1688</v>
      </c>
      <c r="D385" s="136" t="s">
        <v>167</v>
      </c>
      <c r="E385" s="137" t="s">
        <v>3433</v>
      </c>
      <c r="F385" s="138" t="s">
        <v>3434</v>
      </c>
      <c r="G385" s="139" t="s">
        <v>170</v>
      </c>
      <c r="H385" s="140">
        <v>31.5</v>
      </c>
      <c r="I385" s="141"/>
      <c r="J385" s="142">
        <f>ROUND(I385*H385,2)</f>
        <v>0</v>
      </c>
      <c r="K385" s="138" t="s">
        <v>1</v>
      </c>
      <c r="L385" s="32"/>
      <c r="M385" s="143" t="s">
        <v>1</v>
      </c>
      <c r="N385" s="144" t="s">
        <v>38</v>
      </c>
      <c r="P385" s="145">
        <f>O385*H385</f>
        <v>0</v>
      </c>
      <c r="Q385" s="145">
        <v>0</v>
      </c>
      <c r="R385" s="145">
        <f>Q385*H385</f>
        <v>0</v>
      </c>
      <c r="S385" s="145">
        <v>0</v>
      </c>
      <c r="T385" s="146">
        <f>S385*H385</f>
        <v>0</v>
      </c>
      <c r="AR385" s="147" t="s">
        <v>172</v>
      </c>
      <c r="AT385" s="147" t="s">
        <v>167</v>
      </c>
      <c r="AU385" s="147" t="s">
        <v>183</v>
      </c>
      <c r="AY385" s="17" t="s">
        <v>165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7" t="s">
        <v>81</v>
      </c>
      <c r="BK385" s="148">
        <f>ROUND(I385*H385,2)</f>
        <v>0</v>
      </c>
      <c r="BL385" s="17" t="s">
        <v>172</v>
      </c>
      <c r="BM385" s="147" t="s">
        <v>3576</v>
      </c>
    </row>
    <row r="386" spans="2:65" s="1" customFormat="1" x14ac:dyDescent="0.2">
      <c r="B386" s="32"/>
      <c r="D386" s="149" t="s">
        <v>174</v>
      </c>
      <c r="F386" s="150" t="s">
        <v>3434</v>
      </c>
      <c r="I386" s="151"/>
      <c r="L386" s="32"/>
      <c r="M386" s="152"/>
      <c r="T386" s="56"/>
      <c r="AT386" s="17" t="s">
        <v>174</v>
      </c>
      <c r="AU386" s="17" t="s">
        <v>183</v>
      </c>
    </row>
    <row r="387" spans="2:65" s="11" customFormat="1" ht="20.85" customHeight="1" x14ac:dyDescent="0.2">
      <c r="B387" s="124"/>
      <c r="D387" s="125" t="s">
        <v>72</v>
      </c>
      <c r="E387" s="134" t="s">
        <v>3436</v>
      </c>
      <c r="F387" s="134" t="s">
        <v>3437</v>
      </c>
      <c r="I387" s="127"/>
      <c r="J387" s="135">
        <f>BK387</f>
        <v>0</v>
      </c>
      <c r="L387" s="124"/>
      <c r="M387" s="129"/>
      <c r="P387" s="130">
        <f>SUM(P388:P389)</f>
        <v>0</v>
      </c>
      <c r="R387" s="130">
        <f>SUM(R388:R389)</f>
        <v>0</v>
      </c>
      <c r="T387" s="131">
        <f>SUM(T388:T389)</f>
        <v>0</v>
      </c>
      <c r="AR387" s="125" t="s">
        <v>81</v>
      </c>
      <c r="AT387" s="132" t="s">
        <v>72</v>
      </c>
      <c r="AU387" s="132" t="s">
        <v>83</v>
      </c>
      <c r="AY387" s="125" t="s">
        <v>165</v>
      </c>
      <c r="BK387" s="133">
        <f>SUM(BK388:BK389)</f>
        <v>0</v>
      </c>
    </row>
    <row r="388" spans="2:65" s="1" customFormat="1" ht="16.5" customHeight="1" x14ac:dyDescent="0.2">
      <c r="B388" s="32"/>
      <c r="C388" s="136" t="s">
        <v>1693</v>
      </c>
      <c r="D388" s="136" t="s">
        <v>167</v>
      </c>
      <c r="E388" s="137" t="s">
        <v>3438</v>
      </c>
      <c r="F388" s="138" t="s">
        <v>3439</v>
      </c>
      <c r="G388" s="139" t="s">
        <v>170</v>
      </c>
      <c r="H388" s="140">
        <v>13.5</v>
      </c>
      <c r="I388" s="141"/>
      <c r="J388" s="142">
        <f>ROUND(I388*H388,2)</f>
        <v>0</v>
      </c>
      <c r="K388" s="138" t="s">
        <v>1</v>
      </c>
      <c r="L388" s="32"/>
      <c r="M388" s="143" t="s">
        <v>1</v>
      </c>
      <c r="N388" s="144" t="s">
        <v>38</v>
      </c>
      <c r="P388" s="145">
        <f>O388*H388</f>
        <v>0</v>
      </c>
      <c r="Q388" s="145">
        <v>0</v>
      </c>
      <c r="R388" s="145">
        <f>Q388*H388</f>
        <v>0</v>
      </c>
      <c r="S388" s="145">
        <v>0</v>
      </c>
      <c r="T388" s="146">
        <f>S388*H388</f>
        <v>0</v>
      </c>
      <c r="AR388" s="147" t="s">
        <v>172</v>
      </c>
      <c r="AT388" s="147" t="s">
        <v>167</v>
      </c>
      <c r="AU388" s="147" t="s">
        <v>183</v>
      </c>
      <c r="AY388" s="17" t="s">
        <v>165</v>
      </c>
      <c r="BE388" s="148">
        <f>IF(N388="základní",J388,0)</f>
        <v>0</v>
      </c>
      <c r="BF388" s="148">
        <f>IF(N388="snížená",J388,0)</f>
        <v>0</v>
      </c>
      <c r="BG388" s="148">
        <f>IF(N388="zákl. přenesená",J388,0)</f>
        <v>0</v>
      </c>
      <c r="BH388" s="148">
        <f>IF(N388="sníž. přenesená",J388,0)</f>
        <v>0</v>
      </c>
      <c r="BI388" s="148">
        <f>IF(N388="nulová",J388,0)</f>
        <v>0</v>
      </c>
      <c r="BJ388" s="17" t="s">
        <v>81</v>
      </c>
      <c r="BK388" s="148">
        <f>ROUND(I388*H388,2)</f>
        <v>0</v>
      </c>
      <c r="BL388" s="17" t="s">
        <v>172</v>
      </c>
      <c r="BM388" s="147" t="s">
        <v>3577</v>
      </c>
    </row>
    <row r="389" spans="2:65" s="1" customFormat="1" x14ac:dyDescent="0.2">
      <c r="B389" s="32"/>
      <c r="D389" s="149" t="s">
        <v>174</v>
      </c>
      <c r="F389" s="150" t="s">
        <v>3439</v>
      </c>
      <c r="I389" s="151"/>
      <c r="L389" s="32"/>
      <c r="M389" s="152"/>
      <c r="T389" s="56"/>
      <c r="AT389" s="17" t="s">
        <v>174</v>
      </c>
      <c r="AU389" s="17" t="s">
        <v>183</v>
      </c>
    </row>
    <row r="390" spans="2:65" s="11" customFormat="1" ht="20.85" customHeight="1" x14ac:dyDescent="0.2">
      <c r="B390" s="124"/>
      <c r="D390" s="125" t="s">
        <v>72</v>
      </c>
      <c r="E390" s="134" t="s">
        <v>3441</v>
      </c>
      <c r="F390" s="134" t="s">
        <v>3442</v>
      </c>
      <c r="I390" s="127"/>
      <c r="J390" s="135">
        <f>BK390</f>
        <v>0</v>
      </c>
      <c r="L390" s="124"/>
      <c r="M390" s="129"/>
      <c r="P390" s="130">
        <f>SUM(P391:P392)</f>
        <v>0</v>
      </c>
      <c r="R390" s="130">
        <f>SUM(R391:R392)</f>
        <v>0</v>
      </c>
      <c r="T390" s="131">
        <f>SUM(T391:T392)</f>
        <v>0</v>
      </c>
      <c r="AR390" s="125" t="s">
        <v>81</v>
      </c>
      <c r="AT390" s="132" t="s">
        <v>72</v>
      </c>
      <c r="AU390" s="132" t="s">
        <v>83</v>
      </c>
      <c r="AY390" s="125" t="s">
        <v>165</v>
      </c>
      <c r="BK390" s="133">
        <f>SUM(BK391:BK392)</f>
        <v>0</v>
      </c>
    </row>
    <row r="391" spans="2:65" s="1" customFormat="1" ht="16.5" customHeight="1" x14ac:dyDescent="0.2">
      <c r="B391" s="32"/>
      <c r="C391" s="136" t="s">
        <v>1281</v>
      </c>
      <c r="D391" s="136" t="s">
        <v>167</v>
      </c>
      <c r="E391" s="137" t="s">
        <v>3443</v>
      </c>
      <c r="F391" s="138" t="s">
        <v>3444</v>
      </c>
      <c r="G391" s="139" t="s">
        <v>192</v>
      </c>
      <c r="H391" s="140">
        <v>80</v>
      </c>
      <c r="I391" s="141"/>
      <c r="J391" s="142">
        <f>ROUND(I391*H391,2)</f>
        <v>0</v>
      </c>
      <c r="K391" s="138" t="s">
        <v>1</v>
      </c>
      <c r="L391" s="32"/>
      <c r="M391" s="143" t="s">
        <v>1</v>
      </c>
      <c r="N391" s="144" t="s">
        <v>38</v>
      </c>
      <c r="P391" s="145">
        <f>O391*H391</f>
        <v>0</v>
      </c>
      <c r="Q391" s="145">
        <v>0</v>
      </c>
      <c r="R391" s="145">
        <f>Q391*H391</f>
        <v>0</v>
      </c>
      <c r="S391" s="145">
        <v>0</v>
      </c>
      <c r="T391" s="146">
        <f>S391*H391</f>
        <v>0</v>
      </c>
      <c r="AR391" s="147" t="s">
        <v>172</v>
      </c>
      <c r="AT391" s="147" t="s">
        <v>167</v>
      </c>
      <c r="AU391" s="147" t="s">
        <v>183</v>
      </c>
      <c r="AY391" s="17" t="s">
        <v>165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7" t="s">
        <v>81</v>
      </c>
      <c r="BK391" s="148">
        <f>ROUND(I391*H391,2)</f>
        <v>0</v>
      </c>
      <c r="BL391" s="17" t="s">
        <v>172</v>
      </c>
      <c r="BM391" s="147" t="s">
        <v>3578</v>
      </c>
    </row>
    <row r="392" spans="2:65" s="1" customFormat="1" x14ac:dyDescent="0.2">
      <c r="B392" s="32"/>
      <c r="D392" s="149" t="s">
        <v>174</v>
      </c>
      <c r="F392" s="150" t="s">
        <v>3444</v>
      </c>
      <c r="I392" s="151"/>
      <c r="L392" s="32"/>
      <c r="M392" s="197"/>
      <c r="N392" s="198"/>
      <c r="O392" s="198"/>
      <c r="P392" s="198"/>
      <c r="Q392" s="198"/>
      <c r="R392" s="198"/>
      <c r="S392" s="198"/>
      <c r="T392" s="199"/>
      <c r="AT392" s="17" t="s">
        <v>174</v>
      </c>
      <c r="AU392" s="17" t="s">
        <v>183</v>
      </c>
    </row>
    <row r="393" spans="2:65" s="1" customFormat="1" ht="6.95" customHeight="1" x14ac:dyDescent="0.2">
      <c r="B393" s="44"/>
      <c r="C393" s="45"/>
      <c r="D393" s="45"/>
      <c r="E393" s="45"/>
      <c r="F393" s="45"/>
      <c r="G393" s="45"/>
      <c r="H393" s="45"/>
      <c r="I393" s="45"/>
      <c r="J393" s="45"/>
      <c r="K393" s="45"/>
      <c r="L393" s="32"/>
    </row>
  </sheetData>
  <sheetProtection algorithmName="SHA-512" hashValue="KzGvCirX61GjmUudm+JzaA8qdfPh6SXBWcV7XNpoKvgYexZbgORenGNAkxIpaXx5TrnDcuAw6Tuqr7n463U6ew==" saltValue="Uw46lkLDHwsMNCRpaSTkC+HGaUY/w7z+E3wX2u22hwxzAVE8OPu8ENzp7l9533vOf19C9wFjPiSNQooru/2H2g==" spinCount="100000" sheet="1" objects="1" scenarios="1" formatColumns="0" formatRows="0" autoFilter="0"/>
  <autoFilter ref="C169:K392" xr:uid="{00000000-0009-0000-0000-00000E000000}"/>
  <mergeCells count="9">
    <mergeCell ref="E87:H87"/>
    <mergeCell ref="E160:H160"/>
    <mergeCell ref="E162:H16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7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125</v>
      </c>
      <c r="AZ2" s="200" t="s">
        <v>2071</v>
      </c>
      <c r="BA2" s="200" t="s">
        <v>2072</v>
      </c>
      <c r="BB2" s="200" t="s">
        <v>1</v>
      </c>
      <c r="BC2" s="200" t="s">
        <v>2696</v>
      </c>
      <c r="BD2" s="200" t="s">
        <v>183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  <c r="AZ3" s="200" t="s">
        <v>3579</v>
      </c>
      <c r="BA3" s="200" t="s">
        <v>2072</v>
      </c>
      <c r="BB3" s="200" t="s">
        <v>170</v>
      </c>
      <c r="BC3" s="200" t="s">
        <v>2073</v>
      </c>
      <c r="BD3" s="200" t="s">
        <v>183</v>
      </c>
    </row>
    <row r="4" spans="2:5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  <c r="AZ4" s="200" t="s">
        <v>2379</v>
      </c>
      <c r="BA4" s="200" t="s">
        <v>1</v>
      </c>
      <c r="BB4" s="200" t="s">
        <v>1</v>
      </c>
      <c r="BC4" s="200" t="s">
        <v>3580</v>
      </c>
      <c r="BD4" s="200" t="s">
        <v>183</v>
      </c>
    </row>
    <row r="5" spans="2:56" ht="6.95" customHeight="1" x14ac:dyDescent="0.2">
      <c r="B5" s="20"/>
      <c r="L5" s="20"/>
      <c r="AZ5" s="200" t="s">
        <v>2828</v>
      </c>
      <c r="BA5" s="200" t="s">
        <v>1</v>
      </c>
      <c r="BB5" s="200" t="s">
        <v>1</v>
      </c>
      <c r="BC5" s="200" t="s">
        <v>3581</v>
      </c>
      <c r="BD5" s="200" t="s">
        <v>183</v>
      </c>
    </row>
    <row r="6" spans="2:56" ht="12" customHeight="1" x14ac:dyDescent="0.2">
      <c r="B6" s="20"/>
      <c r="D6" s="27" t="s">
        <v>16</v>
      </c>
      <c r="L6" s="20"/>
      <c r="AZ6" s="200" t="s">
        <v>2847</v>
      </c>
      <c r="BA6" s="200" t="s">
        <v>1</v>
      </c>
      <c r="BB6" s="200" t="s">
        <v>1</v>
      </c>
      <c r="BC6" s="200" t="s">
        <v>3582</v>
      </c>
      <c r="BD6" s="200" t="s">
        <v>183</v>
      </c>
    </row>
    <row r="7" spans="2:5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  <c r="AZ7" s="200" t="s">
        <v>2365</v>
      </c>
      <c r="BA7" s="200" t="s">
        <v>1</v>
      </c>
      <c r="BB7" s="200" t="s">
        <v>1</v>
      </c>
      <c r="BC7" s="200" t="s">
        <v>3583</v>
      </c>
      <c r="BD7" s="200" t="s">
        <v>183</v>
      </c>
    </row>
    <row r="8" spans="2:56" s="1" customFormat="1" ht="12" customHeight="1" x14ac:dyDescent="0.2">
      <c r="B8" s="32"/>
      <c r="D8" s="27" t="s">
        <v>138</v>
      </c>
      <c r="L8" s="32"/>
      <c r="AZ8" s="200" t="s">
        <v>2387</v>
      </c>
      <c r="BA8" s="200" t="s">
        <v>1</v>
      </c>
      <c r="BB8" s="200" t="s">
        <v>1</v>
      </c>
      <c r="BC8" s="200" t="s">
        <v>3584</v>
      </c>
      <c r="BD8" s="200" t="s">
        <v>183</v>
      </c>
    </row>
    <row r="9" spans="2:56" s="1" customFormat="1" ht="16.5" customHeight="1" x14ac:dyDescent="0.2">
      <c r="B9" s="32"/>
      <c r="E9" s="251" t="s">
        <v>3585</v>
      </c>
      <c r="F9" s="253"/>
      <c r="G9" s="253"/>
      <c r="H9" s="253"/>
      <c r="L9" s="32"/>
      <c r="AZ9" s="200" t="s">
        <v>2834</v>
      </c>
      <c r="BA9" s="200" t="s">
        <v>1</v>
      </c>
      <c r="BB9" s="200" t="s">
        <v>1</v>
      </c>
      <c r="BC9" s="200" t="s">
        <v>3586</v>
      </c>
      <c r="BD9" s="200" t="s">
        <v>183</v>
      </c>
    </row>
    <row r="10" spans="2:56" s="1" customFormat="1" x14ac:dyDescent="0.2">
      <c r="B10" s="32"/>
      <c r="L10" s="32"/>
    </row>
    <row r="11" spans="2:5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56" s="1" customFormat="1" ht="10.9" customHeight="1" x14ac:dyDescent="0.2">
      <c r="B13" s="32"/>
      <c r="L13" s="32"/>
    </row>
    <row r="14" spans="2:5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ROUND(J127,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ROUND((SUM(BE127:BE274)),  2)</f>
        <v>0</v>
      </c>
      <c r="I33" s="96">
        <v>0.21</v>
      </c>
      <c r="J33" s="86">
        <f>ROUND(((SUM(BE127:BE274))*I33),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ROUND((SUM(BF127:BF274)),  2)</f>
        <v>0</v>
      </c>
      <c r="I34" s="96">
        <v>0.12</v>
      </c>
      <c r="J34" s="86">
        <f>ROUND(((SUM(BF127:BF274))*I34),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ROUND((SUM(BG127:BG274)),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ROUND((SUM(BH127:BH274)),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ROUND((SUM(BI127:BI274)),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90-90 - Odpady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J127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3587</v>
      </c>
      <c r="E97" s="110"/>
      <c r="F97" s="110"/>
      <c r="G97" s="110"/>
      <c r="H97" s="110"/>
      <c r="I97" s="110"/>
      <c r="J97" s="111">
        <f>J128</f>
        <v>0</v>
      </c>
      <c r="L97" s="108"/>
    </row>
    <row r="98" spans="2:12" s="9" customFormat="1" ht="19.899999999999999" customHeight="1" x14ac:dyDescent="0.2">
      <c r="B98" s="112"/>
      <c r="D98" s="113" t="s">
        <v>3588</v>
      </c>
      <c r="E98" s="114"/>
      <c r="F98" s="114"/>
      <c r="G98" s="114"/>
      <c r="H98" s="114"/>
      <c r="I98" s="114"/>
      <c r="J98" s="115">
        <f>J129</f>
        <v>0</v>
      </c>
      <c r="L98" s="112"/>
    </row>
    <row r="99" spans="2:12" s="9" customFormat="1" ht="19.899999999999999" customHeight="1" x14ac:dyDescent="0.2">
      <c r="B99" s="112"/>
      <c r="D99" s="113" t="s">
        <v>3589</v>
      </c>
      <c r="E99" s="114"/>
      <c r="F99" s="114"/>
      <c r="G99" s="114"/>
      <c r="H99" s="114"/>
      <c r="I99" s="114"/>
      <c r="J99" s="115">
        <f>J152</f>
        <v>0</v>
      </c>
      <c r="L99" s="112"/>
    </row>
    <row r="100" spans="2:12" s="9" customFormat="1" ht="19.899999999999999" customHeight="1" x14ac:dyDescent="0.2">
      <c r="B100" s="112"/>
      <c r="D100" s="113" t="s">
        <v>3590</v>
      </c>
      <c r="E100" s="114"/>
      <c r="F100" s="114"/>
      <c r="G100" s="114"/>
      <c r="H100" s="114"/>
      <c r="I100" s="114"/>
      <c r="J100" s="115">
        <f>J165</f>
        <v>0</v>
      </c>
      <c r="L100" s="112"/>
    </row>
    <row r="101" spans="2:12" s="9" customFormat="1" ht="19.899999999999999" customHeight="1" x14ac:dyDescent="0.2">
      <c r="B101" s="112"/>
      <c r="D101" s="113" t="s">
        <v>3591</v>
      </c>
      <c r="E101" s="114"/>
      <c r="F101" s="114"/>
      <c r="G101" s="114"/>
      <c r="H101" s="114"/>
      <c r="I101" s="114"/>
      <c r="J101" s="115">
        <f>J169</f>
        <v>0</v>
      </c>
      <c r="L101" s="112"/>
    </row>
    <row r="102" spans="2:12" s="9" customFormat="1" ht="19.899999999999999" customHeight="1" x14ac:dyDescent="0.2">
      <c r="B102" s="112"/>
      <c r="D102" s="113" t="s">
        <v>3592</v>
      </c>
      <c r="E102" s="114"/>
      <c r="F102" s="114"/>
      <c r="G102" s="114"/>
      <c r="H102" s="114"/>
      <c r="I102" s="114"/>
      <c r="J102" s="115">
        <f>J184</f>
        <v>0</v>
      </c>
      <c r="L102" s="112"/>
    </row>
    <row r="103" spans="2:12" s="9" customFormat="1" ht="19.899999999999999" customHeight="1" x14ac:dyDescent="0.2">
      <c r="B103" s="112"/>
      <c r="D103" s="113" t="s">
        <v>3593</v>
      </c>
      <c r="E103" s="114"/>
      <c r="F103" s="114"/>
      <c r="G103" s="114"/>
      <c r="H103" s="114"/>
      <c r="I103" s="114"/>
      <c r="J103" s="115">
        <f>J190</f>
        <v>0</v>
      </c>
      <c r="L103" s="112"/>
    </row>
    <row r="104" spans="2:12" s="9" customFormat="1" ht="19.899999999999999" customHeight="1" x14ac:dyDescent="0.2">
      <c r="B104" s="112"/>
      <c r="D104" s="113" t="s">
        <v>3594</v>
      </c>
      <c r="E104" s="114"/>
      <c r="F104" s="114"/>
      <c r="G104" s="114"/>
      <c r="H104" s="114"/>
      <c r="I104" s="114"/>
      <c r="J104" s="115">
        <f>J209</f>
        <v>0</v>
      </c>
      <c r="L104" s="112"/>
    </row>
    <row r="105" spans="2:12" s="9" customFormat="1" ht="19.899999999999999" customHeight="1" x14ac:dyDescent="0.2">
      <c r="B105" s="112"/>
      <c r="D105" s="113" t="s">
        <v>3595</v>
      </c>
      <c r="E105" s="114"/>
      <c r="F105" s="114"/>
      <c r="G105" s="114"/>
      <c r="H105" s="114"/>
      <c r="I105" s="114"/>
      <c r="J105" s="115">
        <f>J224</f>
        <v>0</v>
      </c>
      <c r="L105" s="112"/>
    </row>
    <row r="106" spans="2:12" s="9" customFormat="1" ht="19.899999999999999" customHeight="1" x14ac:dyDescent="0.2">
      <c r="B106" s="112"/>
      <c r="D106" s="113" t="s">
        <v>3596</v>
      </c>
      <c r="E106" s="114"/>
      <c r="F106" s="114"/>
      <c r="G106" s="114"/>
      <c r="H106" s="114"/>
      <c r="I106" s="114"/>
      <c r="J106" s="115">
        <f>J240</f>
        <v>0</v>
      </c>
      <c r="L106" s="112"/>
    </row>
    <row r="107" spans="2:12" s="9" customFormat="1" ht="19.899999999999999" customHeight="1" x14ac:dyDescent="0.2">
      <c r="B107" s="112"/>
      <c r="D107" s="113" t="s">
        <v>3597</v>
      </c>
      <c r="E107" s="114"/>
      <c r="F107" s="114"/>
      <c r="G107" s="114"/>
      <c r="H107" s="114"/>
      <c r="I107" s="114"/>
      <c r="J107" s="115">
        <f>J257</f>
        <v>0</v>
      </c>
      <c r="L107" s="112"/>
    </row>
    <row r="108" spans="2:12" s="1" customFormat="1" ht="21.75" customHeight="1" x14ac:dyDescent="0.2">
      <c r="B108" s="32"/>
      <c r="L108" s="32"/>
    </row>
    <row r="109" spans="2:12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3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4.95" customHeight="1" x14ac:dyDescent="0.2">
      <c r="B114" s="32"/>
      <c r="C114" s="21" t="s">
        <v>150</v>
      </c>
      <c r="L114" s="32"/>
    </row>
    <row r="115" spans="2:63" s="1" customFormat="1" ht="6.95" customHeight="1" x14ac:dyDescent="0.2">
      <c r="B115" s="32"/>
      <c r="L115" s="32"/>
    </row>
    <row r="116" spans="2:63" s="1" customFormat="1" ht="12" customHeight="1" x14ac:dyDescent="0.2">
      <c r="B116" s="32"/>
      <c r="C116" s="27" t="s">
        <v>16</v>
      </c>
      <c r="L116" s="32"/>
    </row>
    <row r="117" spans="2:63" s="1" customFormat="1" ht="26.25" customHeight="1" x14ac:dyDescent="0.2">
      <c r="B117" s="32"/>
      <c r="E117" s="254" t="str">
        <f>E7</f>
        <v>Prostá rekonstrukce trati v úseku Chrastava - Hrádek nad Nisou (ÚOŽI)_24.02.2025_v.8</v>
      </c>
      <c r="F117" s="255"/>
      <c r="G117" s="255"/>
      <c r="H117" s="255"/>
      <c r="L117" s="32"/>
    </row>
    <row r="118" spans="2:63" s="1" customFormat="1" ht="12" customHeight="1" x14ac:dyDescent="0.2">
      <c r="B118" s="32"/>
      <c r="C118" s="27" t="s">
        <v>138</v>
      </c>
      <c r="L118" s="32"/>
    </row>
    <row r="119" spans="2:63" s="1" customFormat="1" ht="16.5" customHeight="1" x14ac:dyDescent="0.2">
      <c r="B119" s="32"/>
      <c r="E119" s="251" t="str">
        <f>E9</f>
        <v>SO 90-90 - Odpady</v>
      </c>
      <c r="F119" s="253"/>
      <c r="G119" s="253"/>
      <c r="H119" s="253"/>
      <c r="L119" s="32"/>
    </row>
    <row r="120" spans="2:63" s="1" customFormat="1" ht="6.95" customHeight="1" x14ac:dyDescent="0.2">
      <c r="B120" s="32"/>
      <c r="L120" s="32"/>
    </row>
    <row r="121" spans="2:63" s="1" customFormat="1" ht="12" customHeight="1" x14ac:dyDescent="0.2">
      <c r="B121" s="32"/>
      <c r="C121" s="27" t="s">
        <v>20</v>
      </c>
      <c r="F121" s="25" t="str">
        <f>F12</f>
        <v xml:space="preserve"> </v>
      </c>
      <c r="I121" s="27" t="s">
        <v>22</v>
      </c>
      <c r="J121" s="52" t="str">
        <f>IF(J12="","",J12)</f>
        <v>24. 1. 2025</v>
      </c>
      <c r="L121" s="32"/>
    </row>
    <row r="122" spans="2:63" s="1" customFormat="1" ht="6.95" customHeight="1" x14ac:dyDescent="0.2">
      <c r="B122" s="32"/>
      <c r="L122" s="32"/>
    </row>
    <row r="123" spans="2:63" s="1" customFormat="1" ht="15.2" customHeight="1" x14ac:dyDescent="0.2">
      <c r="B123" s="32"/>
      <c r="C123" s="27" t="s">
        <v>24</v>
      </c>
      <c r="F123" s="25" t="str">
        <f>E15</f>
        <v xml:space="preserve"> </v>
      </c>
      <c r="I123" s="27" t="s">
        <v>29</v>
      </c>
      <c r="J123" s="30" t="str">
        <f>E21</f>
        <v xml:space="preserve"> </v>
      </c>
      <c r="L123" s="32"/>
    </row>
    <row r="124" spans="2:63" s="1" customFormat="1" ht="15.2" customHeight="1" x14ac:dyDescent="0.2">
      <c r="B124" s="32"/>
      <c r="C124" s="27" t="s">
        <v>27</v>
      </c>
      <c r="F124" s="25" t="str">
        <f>IF(E18="","",E18)</f>
        <v>Vyplň údaj</v>
      </c>
      <c r="I124" s="27" t="s">
        <v>31</v>
      </c>
      <c r="J124" s="30" t="str">
        <f>E24</f>
        <v xml:space="preserve"> </v>
      </c>
      <c r="L124" s="32"/>
    </row>
    <row r="125" spans="2:63" s="1" customFormat="1" ht="10.35" customHeight="1" x14ac:dyDescent="0.2">
      <c r="B125" s="32"/>
      <c r="L125" s="32"/>
    </row>
    <row r="126" spans="2:63" s="10" customFormat="1" ht="29.25" customHeight="1" x14ac:dyDescent="0.2">
      <c r="B126" s="116"/>
      <c r="C126" s="117" t="s">
        <v>151</v>
      </c>
      <c r="D126" s="118" t="s">
        <v>58</v>
      </c>
      <c r="E126" s="118" t="s">
        <v>54</v>
      </c>
      <c r="F126" s="118" t="s">
        <v>55</v>
      </c>
      <c r="G126" s="118" t="s">
        <v>152</v>
      </c>
      <c r="H126" s="118" t="s">
        <v>153</v>
      </c>
      <c r="I126" s="118" t="s">
        <v>154</v>
      </c>
      <c r="J126" s="118" t="s">
        <v>142</v>
      </c>
      <c r="K126" s="119" t="s">
        <v>155</v>
      </c>
      <c r="L126" s="116"/>
      <c r="M126" s="59" t="s">
        <v>1</v>
      </c>
      <c r="N126" s="60" t="s">
        <v>37</v>
      </c>
      <c r="O126" s="60" t="s">
        <v>156</v>
      </c>
      <c r="P126" s="60" t="s">
        <v>157</v>
      </c>
      <c r="Q126" s="60" t="s">
        <v>158</v>
      </c>
      <c r="R126" s="60" t="s">
        <v>159</v>
      </c>
      <c r="S126" s="60" t="s">
        <v>160</v>
      </c>
      <c r="T126" s="61" t="s">
        <v>161</v>
      </c>
    </row>
    <row r="127" spans="2:63" s="1" customFormat="1" ht="22.9" customHeight="1" x14ac:dyDescent="0.25">
      <c r="B127" s="32"/>
      <c r="C127" s="64" t="s">
        <v>162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</v>
      </c>
      <c r="S127" s="53"/>
      <c r="T127" s="122">
        <f>T128</f>
        <v>0</v>
      </c>
      <c r="AT127" s="17" t="s">
        <v>72</v>
      </c>
      <c r="AU127" s="17" t="s">
        <v>144</v>
      </c>
      <c r="BK127" s="123">
        <f>BK128</f>
        <v>0</v>
      </c>
    </row>
    <row r="128" spans="2:63" s="11" customFormat="1" ht="25.9" customHeight="1" x14ac:dyDescent="0.2">
      <c r="B128" s="124"/>
      <c r="D128" s="125" t="s">
        <v>72</v>
      </c>
      <c r="E128" s="126" t="s">
        <v>163</v>
      </c>
      <c r="F128" s="126" t="s">
        <v>163</v>
      </c>
      <c r="I128" s="127"/>
      <c r="J128" s="128">
        <f>BK128</f>
        <v>0</v>
      </c>
      <c r="L128" s="124"/>
      <c r="M128" s="129"/>
      <c r="P128" s="130">
        <f>P129+P152+P165+P169+P184+P190+P209+P224+P240+P257</f>
        <v>0</v>
      </c>
      <c r="R128" s="130">
        <f>R129+R152+R165+R169+R184+R190+R209+R224+R240+R257</f>
        <v>0</v>
      </c>
      <c r="T128" s="131">
        <f>T129+T152+T165+T169+T184+T190+T209+T224+T240+T257</f>
        <v>0</v>
      </c>
      <c r="AR128" s="125" t="s">
        <v>81</v>
      </c>
      <c r="AT128" s="132" t="s">
        <v>72</v>
      </c>
      <c r="AU128" s="132" t="s">
        <v>73</v>
      </c>
      <c r="AY128" s="125" t="s">
        <v>165</v>
      </c>
      <c r="BK128" s="133">
        <f>BK129+BK152+BK165+BK169+BK184+BK190+BK209+BK224+BK240+BK257</f>
        <v>0</v>
      </c>
    </row>
    <row r="129" spans="2:65" s="11" customFormat="1" ht="22.9" customHeight="1" x14ac:dyDescent="0.2">
      <c r="B129" s="124"/>
      <c r="D129" s="125" t="s">
        <v>72</v>
      </c>
      <c r="E129" s="134" t="s">
        <v>78</v>
      </c>
      <c r="F129" s="134" t="s">
        <v>79</v>
      </c>
      <c r="I129" s="127"/>
      <c r="J129" s="135">
        <f>BK129</f>
        <v>0</v>
      </c>
      <c r="L129" s="124"/>
      <c r="M129" s="129"/>
      <c r="P129" s="130">
        <f>SUM(P130:P151)</f>
        <v>0</v>
      </c>
      <c r="R129" s="130">
        <f>SUM(R130:R151)</f>
        <v>0</v>
      </c>
      <c r="T129" s="131">
        <f>SUM(T130:T151)</f>
        <v>0</v>
      </c>
      <c r="AR129" s="125" t="s">
        <v>81</v>
      </c>
      <c r="AT129" s="132" t="s">
        <v>72</v>
      </c>
      <c r="AU129" s="132" t="s">
        <v>81</v>
      </c>
      <c r="AY129" s="125" t="s">
        <v>165</v>
      </c>
      <c r="BK129" s="133">
        <f>SUM(BK130:BK151)</f>
        <v>0</v>
      </c>
    </row>
    <row r="130" spans="2:65" s="1" customFormat="1" ht="24.2" customHeight="1" x14ac:dyDescent="0.2">
      <c r="B130" s="32"/>
      <c r="C130" s="136" t="s">
        <v>81</v>
      </c>
      <c r="D130" s="136" t="s">
        <v>167</v>
      </c>
      <c r="E130" s="137" t="s">
        <v>3598</v>
      </c>
      <c r="F130" s="138" t="s">
        <v>3599</v>
      </c>
      <c r="G130" s="139" t="s">
        <v>238</v>
      </c>
      <c r="H130" s="140">
        <v>13269.42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273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273</v>
      </c>
      <c r="BM130" s="147" t="s">
        <v>3600</v>
      </c>
    </row>
    <row r="131" spans="2:65" s="1" customFormat="1" ht="19.5" x14ac:dyDescent="0.2">
      <c r="B131" s="32"/>
      <c r="D131" s="149" t="s">
        <v>174</v>
      </c>
      <c r="F131" s="150" t="s">
        <v>3599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 ht="22.5" x14ac:dyDescent="0.2">
      <c r="B132" s="153"/>
      <c r="D132" s="149" t="s">
        <v>176</v>
      </c>
      <c r="E132" s="154" t="s">
        <v>1</v>
      </c>
      <c r="F132" s="155" t="s">
        <v>3601</v>
      </c>
      <c r="H132" s="156">
        <v>13269.42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81</v>
      </c>
      <c r="AY132" s="154" t="s">
        <v>165</v>
      </c>
    </row>
    <row r="133" spans="2:65" s="1" customFormat="1" ht="33" customHeight="1" x14ac:dyDescent="0.2">
      <c r="B133" s="32"/>
      <c r="C133" s="136" t="s">
        <v>83</v>
      </c>
      <c r="D133" s="136" t="s">
        <v>167</v>
      </c>
      <c r="E133" s="137" t="s">
        <v>3602</v>
      </c>
      <c r="F133" s="138" t="s">
        <v>3603</v>
      </c>
      <c r="G133" s="139" t="s">
        <v>238</v>
      </c>
      <c r="H133" s="140">
        <v>13544.38</v>
      </c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273</v>
      </c>
      <c r="AT133" s="147" t="s">
        <v>167</v>
      </c>
      <c r="AU133" s="147" t="s">
        <v>83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273</v>
      </c>
      <c r="BM133" s="147" t="s">
        <v>3604</v>
      </c>
    </row>
    <row r="134" spans="2:65" s="1" customFormat="1" ht="19.5" x14ac:dyDescent="0.2">
      <c r="B134" s="32"/>
      <c r="D134" s="149" t="s">
        <v>174</v>
      </c>
      <c r="F134" s="150" t="s">
        <v>3603</v>
      </c>
      <c r="I134" s="151"/>
      <c r="L134" s="32"/>
      <c r="M134" s="152"/>
      <c r="T134" s="56"/>
      <c r="AT134" s="17" t="s">
        <v>174</v>
      </c>
      <c r="AU134" s="17" t="s">
        <v>83</v>
      </c>
    </row>
    <row r="135" spans="2:65" s="12" customFormat="1" x14ac:dyDescent="0.2">
      <c r="B135" s="153"/>
      <c r="D135" s="149" t="s">
        <v>176</v>
      </c>
      <c r="E135" s="154" t="s">
        <v>1</v>
      </c>
      <c r="F135" s="155" t="s">
        <v>3605</v>
      </c>
      <c r="H135" s="156">
        <v>13544.38</v>
      </c>
      <c r="I135" s="157"/>
      <c r="L135" s="153"/>
      <c r="M135" s="158"/>
      <c r="T135" s="159"/>
      <c r="AT135" s="154" t="s">
        <v>176</v>
      </c>
      <c r="AU135" s="154" t="s">
        <v>83</v>
      </c>
      <c r="AV135" s="12" t="s">
        <v>83</v>
      </c>
      <c r="AW135" s="12" t="s">
        <v>30</v>
      </c>
      <c r="AX135" s="12" t="s">
        <v>73</v>
      </c>
      <c r="AY135" s="154" t="s">
        <v>165</v>
      </c>
    </row>
    <row r="136" spans="2:65" s="13" customFormat="1" x14ac:dyDescent="0.2">
      <c r="B136" s="160"/>
      <c r="D136" s="149" t="s">
        <v>176</v>
      </c>
      <c r="E136" s="161" t="s">
        <v>1</v>
      </c>
      <c r="F136" s="162" t="s">
        <v>189</v>
      </c>
      <c r="H136" s="163">
        <v>13544.38</v>
      </c>
      <c r="I136" s="164"/>
      <c r="L136" s="160"/>
      <c r="M136" s="165"/>
      <c r="T136" s="166"/>
      <c r="AT136" s="161" t="s">
        <v>176</v>
      </c>
      <c r="AU136" s="161" t="s">
        <v>83</v>
      </c>
      <c r="AV136" s="13" t="s">
        <v>172</v>
      </c>
      <c r="AW136" s="13" t="s">
        <v>30</v>
      </c>
      <c r="AX136" s="13" t="s">
        <v>81</v>
      </c>
      <c r="AY136" s="161" t="s">
        <v>165</v>
      </c>
    </row>
    <row r="137" spans="2:65" s="1" customFormat="1" ht="24.2" customHeight="1" x14ac:dyDescent="0.2">
      <c r="B137" s="32"/>
      <c r="C137" s="136" t="s">
        <v>183</v>
      </c>
      <c r="D137" s="136" t="s">
        <v>167</v>
      </c>
      <c r="E137" s="137" t="s">
        <v>3606</v>
      </c>
      <c r="F137" s="138" t="s">
        <v>3607</v>
      </c>
      <c r="G137" s="139" t="s">
        <v>238</v>
      </c>
      <c r="H137" s="140">
        <v>75.727000000000004</v>
      </c>
      <c r="I137" s="141"/>
      <c r="J137" s="142">
        <f>ROUND(I137*H137,2)</f>
        <v>0</v>
      </c>
      <c r="K137" s="138" t="s">
        <v>1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273</v>
      </c>
      <c r="AT137" s="147" t="s">
        <v>167</v>
      </c>
      <c r="AU137" s="147" t="s">
        <v>83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273</v>
      </c>
      <c r="BM137" s="147" t="s">
        <v>3608</v>
      </c>
    </row>
    <row r="138" spans="2:65" s="1" customFormat="1" ht="19.5" x14ac:dyDescent="0.2">
      <c r="B138" s="32"/>
      <c r="D138" s="149" t="s">
        <v>174</v>
      </c>
      <c r="F138" s="150" t="s">
        <v>3607</v>
      </c>
      <c r="I138" s="151"/>
      <c r="L138" s="32"/>
      <c r="M138" s="152"/>
      <c r="T138" s="56"/>
      <c r="AT138" s="17" t="s">
        <v>174</v>
      </c>
      <c r="AU138" s="17" t="s">
        <v>83</v>
      </c>
    </row>
    <row r="139" spans="2:65" s="15" customFormat="1" x14ac:dyDescent="0.2">
      <c r="B139" s="184"/>
      <c r="D139" s="149" t="s">
        <v>176</v>
      </c>
      <c r="E139" s="185" t="s">
        <v>1</v>
      </c>
      <c r="F139" s="186" t="s">
        <v>3609</v>
      </c>
      <c r="H139" s="185" t="s">
        <v>1</v>
      </c>
      <c r="I139" s="187"/>
      <c r="L139" s="184"/>
      <c r="M139" s="188"/>
      <c r="T139" s="189"/>
      <c r="AT139" s="185" t="s">
        <v>176</v>
      </c>
      <c r="AU139" s="185" t="s">
        <v>83</v>
      </c>
      <c r="AV139" s="15" t="s">
        <v>81</v>
      </c>
      <c r="AW139" s="15" t="s">
        <v>30</v>
      </c>
      <c r="AX139" s="15" t="s">
        <v>73</v>
      </c>
      <c r="AY139" s="185" t="s">
        <v>165</v>
      </c>
    </row>
    <row r="140" spans="2:65" s="12" customFormat="1" x14ac:dyDescent="0.2">
      <c r="B140" s="153"/>
      <c r="D140" s="149" t="s">
        <v>176</v>
      </c>
      <c r="E140" s="154" t="s">
        <v>1</v>
      </c>
      <c r="F140" s="155" t="s">
        <v>572</v>
      </c>
      <c r="H140" s="156">
        <v>42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73</v>
      </c>
      <c r="AY140" s="154" t="s">
        <v>165</v>
      </c>
    </row>
    <row r="141" spans="2:65" s="12" customFormat="1" x14ac:dyDescent="0.2">
      <c r="B141" s="153"/>
      <c r="D141" s="149" t="s">
        <v>176</v>
      </c>
      <c r="E141" s="154" t="s">
        <v>1</v>
      </c>
      <c r="F141" s="155" t="s">
        <v>573</v>
      </c>
      <c r="H141" s="156">
        <v>16.632000000000001</v>
      </c>
      <c r="I141" s="157"/>
      <c r="L141" s="153"/>
      <c r="M141" s="158"/>
      <c r="T141" s="159"/>
      <c r="AT141" s="154" t="s">
        <v>176</v>
      </c>
      <c r="AU141" s="154" t="s">
        <v>83</v>
      </c>
      <c r="AV141" s="12" t="s">
        <v>83</v>
      </c>
      <c r="AW141" s="12" t="s">
        <v>30</v>
      </c>
      <c r="AX141" s="12" t="s">
        <v>73</v>
      </c>
      <c r="AY141" s="154" t="s">
        <v>165</v>
      </c>
    </row>
    <row r="142" spans="2:65" s="12" customFormat="1" x14ac:dyDescent="0.2">
      <c r="B142" s="153"/>
      <c r="D142" s="149" t="s">
        <v>176</v>
      </c>
      <c r="E142" s="154" t="s">
        <v>1</v>
      </c>
      <c r="F142" s="155" t="s">
        <v>574</v>
      </c>
      <c r="H142" s="156">
        <v>5.875</v>
      </c>
      <c r="I142" s="157"/>
      <c r="L142" s="153"/>
      <c r="M142" s="158"/>
      <c r="T142" s="159"/>
      <c r="AT142" s="154" t="s">
        <v>176</v>
      </c>
      <c r="AU142" s="154" t="s">
        <v>83</v>
      </c>
      <c r="AV142" s="12" t="s">
        <v>83</v>
      </c>
      <c r="AW142" s="12" t="s">
        <v>30</v>
      </c>
      <c r="AX142" s="12" t="s">
        <v>73</v>
      </c>
      <c r="AY142" s="154" t="s">
        <v>165</v>
      </c>
    </row>
    <row r="143" spans="2:65" s="12" customFormat="1" x14ac:dyDescent="0.2">
      <c r="B143" s="153"/>
      <c r="D143" s="149" t="s">
        <v>176</v>
      </c>
      <c r="E143" s="154" t="s">
        <v>1</v>
      </c>
      <c r="F143" s="155" t="s">
        <v>575</v>
      </c>
      <c r="H143" s="156">
        <v>6.6</v>
      </c>
      <c r="I143" s="157"/>
      <c r="L143" s="153"/>
      <c r="M143" s="158"/>
      <c r="T143" s="159"/>
      <c r="AT143" s="154" t="s">
        <v>176</v>
      </c>
      <c r="AU143" s="154" t="s">
        <v>83</v>
      </c>
      <c r="AV143" s="12" t="s">
        <v>83</v>
      </c>
      <c r="AW143" s="12" t="s">
        <v>30</v>
      </c>
      <c r="AX143" s="12" t="s">
        <v>73</v>
      </c>
      <c r="AY143" s="154" t="s">
        <v>165</v>
      </c>
    </row>
    <row r="144" spans="2:65" s="12" customFormat="1" x14ac:dyDescent="0.2">
      <c r="B144" s="153"/>
      <c r="D144" s="149" t="s">
        <v>176</v>
      </c>
      <c r="E144" s="154" t="s">
        <v>1</v>
      </c>
      <c r="F144" s="155" t="s">
        <v>576</v>
      </c>
      <c r="H144" s="156">
        <v>4.62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3" customFormat="1" x14ac:dyDescent="0.2">
      <c r="B145" s="160"/>
      <c r="D145" s="149" t="s">
        <v>176</v>
      </c>
      <c r="E145" s="161" t="s">
        <v>1</v>
      </c>
      <c r="F145" s="162" t="s">
        <v>189</v>
      </c>
      <c r="H145" s="163">
        <v>75.727000000000004</v>
      </c>
      <c r="I145" s="164"/>
      <c r="L145" s="160"/>
      <c r="M145" s="165"/>
      <c r="T145" s="166"/>
      <c r="AT145" s="161" t="s">
        <v>176</v>
      </c>
      <c r="AU145" s="161" t="s">
        <v>83</v>
      </c>
      <c r="AV145" s="13" t="s">
        <v>172</v>
      </c>
      <c r="AW145" s="13" t="s">
        <v>30</v>
      </c>
      <c r="AX145" s="13" t="s">
        <v>81</v>
      </c>
      <c r="AY145" s="161" t="s">
        <v>165</v>
      </c>
    </row>
    <row r="146" spans="2:65" s="1" customFormat="1" ht="37.9" customHeight="1" x14ac:dyDescent="0.2">
      <c r="B146" s="32"/>
      <c r="C146" s="136" t="s">
        <v>172</v>
      </c>
      <c r="D146" s="136" t="s">
        <v>167</v>
      </c>
      <c r="E146" s="137" t="s">
        <v>3610</v>
      </c>
      <c r="F146" s="138" t="s">
        <v>3611</v>
      </c>
      <c r="G146" s="139" t="s">
        <v>238</v>
      </c>
      <c r="H146" s="140">
        <v>8.1</v>
      </c>
      <c r="I146" s="141"/>
      <c r="J146" s="142">
        <f>ROUND(I146*H146,2)</f>
        <v>0</v>
      </c>
      <c r="K146" s="138" t="s">
        <v>1</v>
      </c>
      <c r="L146" s="32"/>
      <c r="M146" s="143" t="s">
        <v>1</v>
      </c>
      <c r="N146" s="144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172</v>
      </c>
      <c r="AT146" s="147" t="s">
        <v>167</v>
      </c>
      <c r="AU146" s="147" t="s">
        <v>83</v>
      </c>
      <c r="AY146" s="17" t="s">
        <v>165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172</v>
      </c>
      <c r="BM146" s="147" t="s">
        <v>3612</v>
      </c>
    </row>
    <row r="147" spans="2:65" s="1" customFormat="1" ht="29.25" x14ac:dyDescent="0.2">
      <c r="B147" s="32"/>
      <c r="D147" s="149" t="s">
        <v>174</v>
      </c>
      <c r="F147" s="150" t="s">
        <v>3611</v>
      </c>
      <c r="I147" s="151"/>
      <c r="L147" s="32"/>
      <c r="M147" s="152"/>
      <c r="T147" s="56"/>
      <c r="AT147" s="17" t="s">
        <v>174</v>
      </c>
      <c r="AU147" s="17" t="s">
        <v>83</v>
      </c>
    </row>
    <row r="148" spans="2:65" s="12" customFormat="1" x14ac:dyDescent="0.2">
      <c r="B148" s="153"/>
      <c r="D148" s="149" t="s">
        <v>176</v>
      </c>
      <c r="E148" s="154" t="s">
        <v>1</v>
      </c>
      <c r="F148" s="155" t="s">
        <v>3613</v>
      </c>
      <c r="H148" s="156">
        <v>8.1</v>
      </c>
      <c r="I148" s="157"/>
      <c r="L148" s="153"/>
      <c r="M148" s="158"/>
      <c r="T148" s="159"/>
      <c r="AT148" s="154" t="s">
        <v>176</v>
      </c>
      <c r="AU148" s="154" t="s">
        <v>83</v>
      </c>
      <c r="AV148" s="12" t="s">
        <v>83</v>
      </c>
      <c r="AW148" s="12" t="s">
        <v>30</v>
      </c>
      <c r="AX148" s="12" t="s">
        <v>81</v>
      </c>
      <c r="AY148" s="154" t="s">
        <v>165</v>
      </c>
    </row>
    <row r="149" spans="2:65" s="1" customFormat="1" ht="21.75" customHeight="1" x14ac:dyDescent="0.2">
      <c r="B149" s="32"/>
      <c r="C149" s="136" t="s">
        <v>196</v>
      </c>
      <c r="D149" s="136" t="s">
        <v>167</v>
      </c>
      <c r="E149" s="137" t="s">
        <v>3614</v>
      </c>
      <c r="F149" s="138" t="s">
        <v>3615</v>
      </c>
      <c r="G149" s="139" t="s">
        <v>238</v>
      </c>
      <c r="H149" s="140">
        <v>2.173</v>
      </c>
      <c r="I149" s="141"/>
      <c r="J149" s="142">
        <f>ROUND(I149*H149,2)</f>
        <v>0</v>
      </c>
      <c r="K149" s="138" t="s">
        <v>1</v>
      </c>
      <c r="L149" s="32"/>
      <c r="M149" s="143" t="s">
        <v>1</v>
      </c>
      <c r="N149" s="144" t="s">
        <v>38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273</v>
      </c>
      <c r="AT149" s="147" t="s">
        <v>167</v>
      </c>
      <c r="AU149" s="147" t="s">
        <v>83</v>
      </c>
      <c r="AY149" s="17" t="s">
        <v>165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81</v>
      </c>
      <c r="BK149" s="148">
        <f>ROUND(I149*H149,2)</f>
        <v>0</v>
      </c>
      <c r="BL149" s="17" t="s">
        <v>273</v>
      </c>
      <c r="BM149" s="147" t="s">
        <v>3616</v>
      </c>
    </row>
    <row r="150" spans="2:65" s="1" customFormat="1" x14ac:dyDescent="0.2">
      <c r="B150" s="32"/>
      <c r="D150" s="149" t="s">
        <v>174</v>
      </c>
      <c r="F150" s="150" t="s">
        <v>3615</v>
      </c>
      <c r="I150" s="151"/>
      <c r="L150" s="32"/>
      <c r="M150" s="152"/>
      <c r="T150" s="56"/>
      <c r="AT150" s="17" t="s">
        <v>174</v>
      </c>
      <c r="AU150" s="17" t="s">
        <v>83</v>
      </c>
    </row>
    <row r="151" spans="2:65" s="12" customFormat="1" x14ac:dyDescent="0.2">
      <c r="B151" s="153"/>
      <c r="D151" s="149" t="s">
        <v>176</v>
      </c>
      <c r="E151" s="154" t="s">
        <v>1</v>
      </c>
      <c r="F151" s="155" t="s">
        <v>3617</v>
      </c>
      <c r="H151" s="156">
        <v>2.173</v>
      </c>
      <c r="I151" s="157"/>
      <c r="L151" s="153"/>
      <c r="M151" s="158"/>
      <c r="T151" s="159"/>
      <c r="AT151" s="154" t="s">
        <v>176</v>
      </c>
      <c r="AU151" s="154" t="s">
        <v>83</v>
      </c>
      <c r="AV151" s="12" t="s">
        <v>83</v>
      </c>
      <c r="AW151" s="12" t="s">
        <v>30</v>
      </c>
      <c r="AX151" s="12" t="s">
        <v>81</v>
      </c>
      <c r="AY151" s="154" t="s">
        <v>165</v>
      </c>
    </row>
    <row r="152" spans="2:65" s="11" customFormat="1" ht="22.9" customHeight="1" x14ac:dyDescent="0.2">
      <c r="B152" s="124"/>
      <c r="D152" s="125" t="s">
        <v>72</v>
      </c>
      <c r="E152" s="134" t="s">
        <v>87</v>
      </c>
      <c r="F152" s="134" t="s">
        <v>88</v>
      </c>
      <c r="I152" s="127"/>
      <c r="J152" s="135">
        <f>BK152</f>
        <v>0</v>
      </c>
      <c r="L152" s="124"/>
      <c r="M152" s="129"/>
      <c r="P152" s="130">
        <f>SUM(P153:P164)</f>
        <v>0</v>
      </c>
      <c r="R152" s="130">
        <f>SUM(R153:R164)</f>
        <v>0</v>
      </c>
      <c r="T152" s="131">
        <f>SUM(T153:T164)</f>
        <v>0</v>
      </c>
      <c r="AR152" s="125" t="s">
        <v>81</v>
      </c>
      <c r="AT152" s="132" t="s">
        <v>72</v>
      </c>
      <c r="AU152" s="132" t="s">
        <v>81</v>
      </c>
      <c r="AY152" s="125" t="s">
        <v>165</v>
      </c>
      <c r="BK152" s="133">
        <f>SUM(BK153:BK164)</f>
        <v>0</v>
      </c>
    </row>
    <row r="153" spans="2:65" s="1" customFormat="1" ht="33" customHeight="1" x14ac:dyDescent="0.2">
      <c r="B153" s="32"/>
      <c r="C153" s="136" t="s">
        <v>200</v>
      </c>
      <c r="D153" s="136" t="s">
        <v>167</v>
      </c>
      <c r="E153" s="137" t="s">
        <v>3618</v>
      </c>
      <c r="F153" s="138" t="s">
        <v>3603</v>
      </c>
      <c r="G153" s="139" t="s">
        <v>238</v>
      </c>
      <c r="H153" s="140">
        <v>283.51</v>
      </c>
      <c r="I153" s="141"/>
      <c r="J153" s="142">
        <f>ROUND(I153*H153,2)</f>
        <v>0</v>
      </c>
      <c r="K153" s="138" t="s">
        <v>1</v>
      </c>
      <c r="L153" s="32"/>
      <c r="M153" s="143" t="s">
        <v>1</v>
      </c>
      <c r="N153" s="144" t="s">
        <v>38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273</v>
      </c>
      <c r="AT153" s="147" t="s">
        <v>167</v>
      </c>
      <c r="AU153" s="147" t="s">
        <v>83</v>
      </c>
      <c r="AY153" s="17" t="s">
        <v>165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81</v>
      </c>
      <c r="BK153" s="148">
        <f>ROUND(I153*H153,2)</f>
        <v>0</v>
      </c>
      <c r="BL153" s="17" t="s">
        <v>273</v>
      </c>
      <c r="BM153" s="147" t="s">
        <v>3619</v>
      </c>
    </row>
    <row r="154" spans="2:65" s="1" customFormat="1" ht="19.5" x14ac:dyDescent="0.2">
      <c r="B154" s="32"/>
      <c r="D154" s="149" t="s">
        <v>174</v>
      </c>
      <c r="F154" s="150" t="s">
        <v>3603</v>
      </c>
      <c r="I154" s="151"/>
      <c r="L154" s="32"/>
      <c r="M154" s="152"/>
      <c r="T154" s="56"/>
      <c r="AT154" s="17" t="s">
        <v>174</v>
      </c>
      <c r="AU154" s="17" t="s">
        <v>83</v>
      </c>
    </row>
    <row r="155" spans="2:65" s="12" customFormat="1" ht="22.5" x14ac:dyDescent="0.2">
      <c r="B155" s="153"/>
      <c r="D155" s="149" t="s">
        <v>176</v>
      </c>
      <c r="E155" s="154" t="s">
        <v>1</v>
      </c>
      <c r="F155" s="155" t="s">
        <v>3620</v>
      </c>
      <c r="H155" s="156">
        <v>283.51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73</v>
      </c>
      <c r="AY155" s="154" t="s">
        <v>165</v>
      </c>
    </row>
    <row r="156" spans="2:65" s="13" customFormat="1" x14ac:dyDescent="0.2">
      <c r="B156" s="160"/>
      <c r="D156" s="149" t="s">
        <v>176</v>
      </c>
      <c r="E156" s="161" t="s">
        <v>1</v>
      </c>
      <c r="F156" s="162" t="s">
        <v>189</v>
      </c>
      <c r="H156" s="163">
        <v>283.51</v>
      </c>
      <c r="I156" s="164"/>
      <c r="L156" s="160"/>
      <c r="M156" s="165"/>
      <c r="T156" s="166"/>
      <c r="AT156" s="161" t="s">
        <v>176</v>
      </c>
      <c r="AU156" s="161" t="s">
        <v>83</v>
      </c>
      <c r="AV156" s="13" t="s">
        <v>172</v>
      </c>
      <c r="AW156" s="13" t="s">
        <v>30</v>
      </c>
      <c r="AX156" s="13" t="s">
        <v>81</v>
      </c>
      <c r="AY156" s="161" t="s">
        <v>165</v>
      </c>
    </row>
    <row r="157" spans="2:65" s="1" customFormat="1" ht="24.2" customHeight="1" x14ac:dyDescent="0.2">
      <c r="B157" s="32"/>
      <c r="C157" s="136" t="s">
        <v>204</v>
      </c>
      <c r="D157" s="136" t="s">
        <v>167</v>
      </c>
      <c r="E157" s="137" t="s">
        <v>3606</v>
      </c>
      <c r="F157" s="138" t="s">
        <v>3607</v>
      </c>
      <c r="G157" s="139" t="s">
        <v>238</v>
      </c>
      <c r="H157" s="140">
        <v>77.953000000000003</v>
      </c>
      <c r="I157" s="141"/>
      <c r="J157" s="142">
        <f>ROUND(I157*H157,2)</f>
        <v>0</v>
      </c>
      <c r="K157" s="138" t="s">
        <v>1</v>
      </c>
      <c r="L157" s="32"/>
      <c r="M157" s="143" t="s">
        <v>1</v>
      </c>
      <c r="N157" s="14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273</v>
      </c>
      <c r="AT157" s="147" t="s">
        <v>167</v>
      </c>
      <c r="AU157" s="147" t="s">
        <v>83</v>
      </c>
      <c r="AY157" s="17" t="s">
        <v>165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81</v>
      </c>
      <c r="BK157" s="148">
        <f>ROUND(I157*H157,2)</f>
        <v>0</v>
      </c>
      <c r="BL157" s="17" t="s">
        <v>273</v>
      </c>
      <c r="BM157" s="147" t="s">
        <v>3621</v>
      </c>
    </row>
    <row r="158" spans="2:65" s="1" customFormat="1" ht="19.5" x14ac:dyDescent="0.2">
      <c r="B158" s="32"/>
      <c r="D158" s="149" t="s">
        <v>174</v>
      </c>
      <c r="F158" s="150" t="s">
        <v>3607</v>
      </c>
      <c r="I158" s="151"/>
      <c r="L158" s="32"/>
      <c r="M158" s="152"/>
      <c r="T158" s="56"/>
      <c r="AT158" s="17" t="s">
        <v>174</v>
      </c>
      <c r="AU158" s="17" t="s">
        <v>83</v>
      </c>
    </row>
    <row r="159" spans="2:65" s="12" customFormat="1" x14ac:dyDescent="0.2">
      <c r="B159" s="153"/>
      <c r="D159" s="149" t="s">
        <v>176</v>
      </c>
      <c r="E159" s="154" t="s">
        <v>1</v>
      </c>
      <c r="F159" s="155" t="s">
        <v>830</v>
      </c>
      <c r="H159" s="156">
        <v>0.72</v>
      </c>
      <c r="I159" s="157"/>
      <c r="L159" s="153"/>
      <c r="M159" s="158"/>
      <c r="T159" s="159"/>
      <c r="AT159" s="154" t="s">
        <v>176</v>
      </c>
      <c r="AU159" s="154" t="s">
        <v>83</v>
      </c>
      <c r="AV159" s="12" t="s">
        <v>83</v>
      </c>
      <c r="AW159" s="12" t="s">
        <v>30</v>
      </c>
      <c r="AX159" s="12" t="s">
        <v>73</v>
      </c>
      <c r="AY159" s="154" t="s">
        <v>165</v>
      </c>
    </row>
    <row r="160" spans="2:65" s="12" customFormat="1" ht="22.5" x14ac:dyDescent="0.2">
      <c r="B160" s="153"/>
      <c r="D160" s="149" t="s">
        <v>176</v>
      </c>
      <c r="E160" s="154" t="s">
        <v>1</v>
      </c>
      <c r="F160" s="155" t="s">
        <v>850</v>
      </c>
      <c r="H160" s="156">
        <v>2.2000000000000002</v>
      </c>
      <c r="I160" s="157"/>
      <c r="L160" s="153"/>
      <c r="M160" s="158"/>
      <c r="T160" s="159"/>
      <c r="AT160" s="154" t="s">
        <v>176</v>
      </c>
      <c r="AU160" s="154" t="s">
        <v>83</v>
      </c>
      <c r="AV160" s="12" t="s">
        <v>83</v>
      </c>
      <c r="AW160" s="12" t="s">
        <v>30</v>
      </c>
      <c r="AX160" s="12" t="s">
        <v>73</v>
      </c>
      <c r="AY160" s="154" t="s">
        <v>165</v>
      </c>
    </row>
    <row r="161" spans="2:65" s="12" customFormat="1" x14ac:dyDescent="0.2">
      <c r="B161" s="153"/>
      <c r="D161" s="149" t="s">
        <v>176</v>
      </c>
      <c r="E161" s="154" t="s">
        <v>1</v>
      </c>
      <c r="F161" s="155" t="s">
        <v>851</v>
      </c>
      <c r="H161" s="156">
        <v>0.23799999999999999</v>
      </c>
      <c r="I161" s="157"/>
      <c r="L161" s="153"/>
      <c r="M161" s="158"/>
      <c r="T161" s="159"/>
      <c r="AT161" s="154" t="s">
        <v>176</v>
      </c>
      <c r="AU161" s="154" t="s">
        <v>83</v>
      </c>
      <c r="AV161" s="12" t="s">
        <v>83</v>
      </c>
      <c r="AW161" s="12" t="s">
        <v>30</v>
      </c>
      <c r="AX161" s="12" t="s">
        <v>73</v>
      </c>
      <c r="AY161" s="154" t="s">
        <v>165</v>
      </c>
    </row>
    <row r="162" spans="2:65" s="12" customFormat="1" ht="22.5" x14ac:dyDescent="0.2">
      <c r="B162" s="153"/>
      <c r="D162" s="149" t="s">
        <v>176</v>
      </c>
      <c r="E162" s="154" t="s">
        <v>1</v>
      </c>
      <c r="F162" s="155" t="s">
        <v>852</v>
      </c>
      <c r="H162" s="156">
        <v>5.8999999999999997E-2</v>
      </c>
      <c r="I162" s="157"/>
      <c r="L162" s="153"/>
      <c r="M162" s="158"/>
      <c r="T162" s="159"/>
      <c r="AT162" s="154" t="s">
        <v>176</v>
      </c>
      <c r="AU162" s="154" t="s">
        <v>83</v>
      </c>
      <c r="AV162" s="12" t="s">
        <v>83</v>
      </c>
      <c r="AW162" s="12" t="s">
        <v>30</v>
      </c>
      <c r="AX162" s="12" t="s">
        <v>73</v>
      </c>
      <c r="AY162" s="154" t="s">
        <v>165</v>
      </c>
    </row>
    <row r="163" spans="2:65" s="12" customFormat="1" ht="22.5" x14ac:dyDescent="0.2">
      <c r="B163" s="153"/>
      <c r="D163" s="149" t="s">
        <v>176</v>
      </c>
      <c r="E163" s="154" t="s">
        <v>1</v>
      </c>
      <c r="F163" s="155" t="s">
        <v>3622</v>
      </c>
      <c r="H163" s="156">
        <v>74.736000000000004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73</v>
      </c>
      <c r="AY163" s="154" t="s">
        <v>165</v>
      </c>
    </row>
    <row r="164" spans="2:65" s="13" customFormat="1" x14ac:dyDescent="0.2">
      <c r="B164" s="160"/>
      <c r="D164" s="149" t="s">
        <v>176</v>
      </c>
      <c r="E164" s="161" t="s">
        <v>1</v>
      </c>
      <c r="F164" s="162" t="s">
        <v>189</v>
      </c>
      <c r="H164" s="163">
        <v>77.953000000000003</v>
      </c>
      <c r="I164" s="164"/>
      <c r="L164" s="160"/>
      <c r="M164" s="165"/>
      <c r="T164" s="166"/>
      <c r="AT164" s="161" t="s">
        <v>176</v>
      </c>
      <c r="AU164" s="161" t="s">
        <v>83</v>
      </c>
      <c r="AV164" s="13" t="s">
        <v>172</v>
      </c>
      <c r="AW164" s="13" t="s">
        <v>30</v>
      </c>
      <c r="AX164" s="13" t="s">
        <v>81</v>
      </c>
      <c r="AY164" s="161" t="s">
        <v>165</v>
      </c>
    </row>
    <row r="165" spans="2:65" s="11" customFormat="1" ht="22.9" customHeight="1" x14ac:dyDescent="0.2">
      <c r="B165" s="124"/>
      <c r="D165" s="125" t="s">
        <v>72</v>
      </c>
      <c r="E165" s="134" t="s">
        <v>90</v>
      </c>
      <c r="F165" s="134" t="s">
        <v>3623</v>
      </c>
      <c r="I165" s="127"/>
      <c r="J165" s="135">
        <f>BK165</f>
        <v>0</v>
      </c>
      <c r="L165" s="124"/>
      <c r="M165" s="129"/>
      <c r="P165" s="130">
        <f>SUM(P166:P168)</f>
        <v>0</v>
      </c>
      <c r="R165" s="130">
        <f>SUM(R166:R168)</f>
        <v>0</v>
      </c>
      <c r="T165" s="131">
        <f>SUM(T166:T168)</f>
        <v>0</v>
      </c>
      <c r="AR165" s="125" t="s">
        <v>81</v>
      </c>
      <c r="AT165" s="132" t="s">
        <v>72</v>
      </c>
      <c r="AU165" s="132" t="s">
        <v>81</v>
      </c>
      <c r="AY165" s="125" t="s">
        <v>165</v>
      </c>
      <c r="BK165" s="133">
        <f>SUM(BK166:BK168)</f>
        <v>0</v>
      </c>
    </row>
    <row r="166" spans="2:65" s="1" customFormat="1" ht="21.75" customHeight="1" x14ac:dyDescent="0.2">
      <c r="B166" s="32"/>
      <c r="C166" s="136" t="s">
        <v>209</v>
      </c>
      <c r="D166" s="136" t="s">
        <v>167</v>
      </c>
      <c r="E166" s="137" t="s">
        <v>3624</v>
      </c>
      <c r="F166" s="138" t="s">
        <v>3625</v>
      </c>
      <c r="G166" s="139" t="s">
        <v>238</v>
      </c>
      <c r="H166" s="140">
        <v>0.2</v>
      </c>
      <c r="I166" s="141"/>
      <c r="J166" s="142">
        <f>ROUND(I166*H166,2)</f>
        <v>0</v>
      </c>
      <c r="K166" s="138" t="s">
        <v>1</v>
      </c>
      <c r="L166" s="32"/>
      <c r="M166" s="143" t="s">
        <v>1</v>
      </c>
      <c r="N166" s="144" t="s">
        <v>38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273</v>
      </c>
      <c r="AT166" s="147" t="s">
        <v>167</v>
      </c>
      <c r="AU166" s="147" t="s">
        <v>83</v>
      </c>
      <c r="AY166" s="17" t="s">
        <v>165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273</v>
      </c>
      <c r="BM166" s="147" t="s">
        <v>3626</v>
      </c>
    </row>
    <row r="167" spans="2:65" s="1" customFormat="1" x14ac:dyDescent="0.2">
      <c r="B167" s="32"/>
      <c r="D167" s="149" t="s">
        <v>174</v>
      </c>
      <c r="F167" s="150" t="s">
        <v>3625</v>
      </c>
      <c r="I167" s="151"/>
      <c r="L167" s="32"/>
      <c r="M167" s="152"/>
      <c r="T167" s="56"/>
      <c r="AT167" s="17" t="s">
        <v>174</v>
      </c>
      <c r="AU167" s="17" t="s">
        <v>83</v>
      </c>
    </row>
    <row r="168" spans="2:65" s="12" customFormat="1" x14ac:dyDescent="0.2">
      <c r="B168" s="153"/>
      <c r="D168" s="149" t="s">
        <v>176</v>
      </c>
      <c r="E168" s="154" t="s">
        <v>1</v>
      </c>
      <c r="F168" s="155" t="s">
        <v>3627</v>
      </c>
      <c r="H168" s="156">
        <v>0.2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81</v>
      </c>
      <c r="AY168" s="154" t="s">
        <v>165</v>
      </c>
    </row>
    <row r="169" spans="2:65" s="11" customFormat="1" ht="22.9" customHeight="1" x14ac:dyDescent="0.2">
      <c r="B169" s="124"/>
      <c r="D169" s="125" t="s">
        <v>72</v>
      </c>
      <c r="E169" s="134" t="s">
        <v>93</v>
      </c>
      <c r="F169" s="134" t="s">
        <v>3628</v>
      </c>
      <c r="I169" s="127"/>
      <c r="J169" s="135">
        <f>BK169</f>
        <v>0</v>
      </c>
      <c r="L169" s="124"/>
      <c r="M169" s="129"/>
      <c r="P169" s="130">
        <f>SUM(P170:P183)</f>
        <v>0</v>
      </c>
      <c r="R169" s="130">
        <f>SUM(R170:R183)</f>
        <v>0</v>
      </c>
      <c r="T169" s="131">
        <f>SUM(T170:T183)</f>
        <v>0</v>
      </c>
      <c r="AR169" s="125" t="s">
        <v>81</v>
      </c>
      <c r="AT169" s="132" t="s">
        <v>72</v>
      </c>
      <c r="AU169" s="132" t="s">
        <v>81</v>
      </c>
      <c r="AY169" s="125" t="s">
        <v>165</v>
      </c>
      <c r="BK169" s="133">
        <f>SUM(BK170:BK183)</f>
        <v>0</v>
      </c>
    </row>
    <row r="170" spans="2:65" s="1" customFormat="1" ht="33" customHeight="1" x14ac:dyDescent="0.2">
      <c r="B170" s="32"/>
      <c r="C170" s="136" t="s">
        <v>216</v>
      </c>
      <c r="D170" s="136" t="s">
        <v>167</v>
      </c>
      <c r="E170" s="137" t="s">
        <v>3618</v>
      </c>
      <c r="F170" s="138" t="s">
        <v>3603</v>
      </c>
      <c r="G170" s="139" t="s">
        <v>238</v>
      </c>
      <c r="H170" s="140">
        <v>108.4</v>
      </c>
      <c r="I170" s="141"/>
      <c r="J170" s="142">
        <f>ROUND(I170*H170,2)</f>
        <v>0</v>
      </c>
      <c r="K170" s="138" t="s">
        <v>1</v>
      </c>
      <c r="L170" s="32"/>
      <c r="M170" s="143" t="s">
        <v>1</v>
      </c>
      <c r="N170" s="144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172</v>
      </c>
      <c r="AT170" s="147" t="s">
        <v>167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3629</v>
      </c>
    </row>
    <row r="171" spans="2:65" s="1" customFormat="1" ht="19.5" x14ac:dyDescent="0.2">
      <c r="B171" s="32"/>
      <c r="D171" s="149" t="s">
        <v>174</v>
      </c>
      <c r="F171" s="150" t="s">
        <v>3603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5" customFormat="1" ht="22.5" x14ac:dyDescent="0.2">
      <c r="B172" s="184"/>
      <c r="D172" s="149" t="s">
        <v>176</v>
      </c>
      <c r="E172" s="185" t="s">
        <v>1</v>
      </c>
      <c r="F172" s="186" t="s">
        <v>3630</v>
      </c>
      <c r="H172" s="185" t="s">
        <v>1</v>
      </c>
      <c r="I172" s="187"/>
      <c r="L172" s="184"/>
      <c r="M172" s="188"/>
      <c r="T172" s="189"/>
      <c r="AT172" s="185" t="s">
        <v>176</v>
      </c>
      <c r="AU172" s="185" t="s">
        <v>83</v>
      </c>
      <c r="AV172" s="15" t="s">
        <v>81</v>
      </c>
      <c r="AW172" s="15" t="s">
        <v>30</v>
      </c>
      <c r="AX172" s="15" t="s">
        <v>73</v>
      </c>
      <c r="AY172" s="185" t="s">
        <v>165</v>
      </c>
    </row>
    <row r="173" spans="2:65" s="12" customFormat="1" x14ac:dyDescent="0.2">
      <c r="B173" s="153"/>
      <c r="D173" s="149" t="s">
        <v>176</v>
      </c>
      <c r="E173" s="154" t="s">
        <v>1</v>
      </c>
      <c r="F173" s="155" t="s">
        <v>1085</v>
      </c>
      <c r="H173" s="156">
        <v>106.5</v>
      </c>
      <c r="I173" s="157"/>
      <c r="L173" s="153"/>
      <c r="M173" s="158"/>
      <c r="T173" s="159"/>
      <c r="AT173" s="154" t="s">
        <v>176</v>
      </c>
      <c r="AU173" s="154" t="s">
        <v>83</v>
      </c>
      <c r="AV173" s="12" t="s">
        <v>83</v>
      </c>
      <c r="AW173" s="12" t="s">
        <v>30</v>
      </c>
      <c r="AX173" s="12" t="s">
        <v>73</v>
      </c>
      <c r="AY173" s="154" t="s">
        <v>165</v>
      </c>
    </row>
    <row r="174" spans="2:65" s="15" customFormat="1" ht="22.5" x14ac:dyDescent="0.2">
      <c r="B174" s="184"/>
      <c r="D174" s="149" t="s">
        <v>176</v>
      </c>
      <c r="E174" s="185" t="s">
        <v>1</v>
      </c>
      <c r="F174" s="186" t="s">
        <v>3631</v>
      </c>
      <c r="H174" s="185" t="s">
        <v>1</v>
      </c>
      <c r="I174" s="187"/>
      <c r="L174" s="184"/>
      <c r="M174" s="188"/>
      <c r="T174" s="189"/>
      <c r="AT174" s="185" t="s">
        <v>176</v>
      </c>
      <c r="AU174" s="185" t="s">
        <v>83</v>
      </c>
      <c r="AV174" s="15" t="s">
        <v>81</v>
      </c>
      <c r="AW174" s="15" t="s">
        <v>30</v>
      </c>
      <c r="AX174" s="15" t="s">
        <v>73</v>
      </c>
      <c r="AY174" s="185" t="s">
        <v>165</v>
      </c>
    </row>
    <row r="175" spans="2:65" s="12" customFormat="1" x14ac:dyDescent="0.2">
      <c r="B175" s="153"/>
      <c r="D175" s="149" t="s">
        <v>176</v>
      </c>
      <c r="E175" s="154" t="s">
        <v>1</v>
      </c>
      <c r="F175" s="155" t="s">
        <v>1087</v>
      </c>
      <c r="H175" s="156">
        <v>1.9</v>
      </c>
      <c r="I175" s="157"/>
      <c r="L175" s="153"/>
      <c r="M175" s="158"/>
      <c r="T175" s="159"/>
      <c r="AT175" s="154" t="s">
        <v>176</v>
      </c>
      <c r="AU175" s="154" t="s">
        <v>83</v>
      </c>
      <c r="AV175" s="12" t="s">
        <v>83</v>
      </c>
      <c r="AW175" s="12" t="s">
        <v>30</v>
      </c>
      <c r="AX175" s="12" t="s">
        <v>73</v>
      </c>
      <c r="AY175" s="154" t="s">
        <v>165</v>
      </c>
    </row>
    <row r="176" spans="2:65" s="13" customFormat="1" x14ac:dyDescent="0.2">
      <c r="B176" s="160"/>
      <c r="D176" s="149" t="s">
        <v>176</v>
      </c>
      <c r="E176" s="161" t="s">
        <v>1</v>
      </c>
      <c r="F176" s="162" t="s">
        <v>189</v>
      </c>
      <c r="H176" s="163">
        <v>108.4</v>
      </c>
      <c r="I176" s="164"/>
      <c r="L176" s="160"/>
      <c r="M176" s="165"/>
      <c r="T176" s="166"/>
      <c r="AT176" s="161" t="s">
        <v>176</v>
      </c>
      <c r="AU176" s="161" t="s">
        <v>83</v>
      </c>
      <c r="AV176" s="13" t="s">
        <v>172</v>
      </c>
      <c r="AW176" s="13" t="s">
        <v>30</v>
      </c>
      <c r="AX176" s="13" t="s">
        <v>81</v>
      </c>
      <c r="AY176" s="161" t="s">
        <v>165</v>
      </c>
    </row>
    <row r="177" spans="2:65" s="1" customFormat="1" ht="24.2" customHeight="1" x14ac:dyDescent="0.2">
      <c r="B177" s="32"/>
      <c r="C177" s="136" t="s">
        <v>221</v>
      </c>
      <c r="D177" s="136" t="s">
        <v>167</v>
      </c>
      <c r="E177" s="137" t="s">
        <v>3606</v>
      </c>
      <c r="F177" s="138" t="s">
        <v>3607</v>
      </c>
      <c r="G177" s="139" t="s">
        <v>238</v>
      </c>
      <c r="H177" s="140">
        <v>68.641000000000005</v>
      </c>
      <c r="I177" s="141"/>
      <c r="J177" s="142">
        <f>ROUND(I177*H177,2)</f>
        <v>0</v>
      </c>
      <c r="K177" s="138" t="s">
        <v>1</v>
      </c>
      <c r="L177" s="32"/>
      <c r="M177" s="143" t="s">
        <v>1</v>
      </c>
      <c r="N177" s="144" t="s">
        <v>38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273</v>
      </c>
      <c r="AT177" s="147" t="s">
        <v>167</v>
      </c>
      <c r="AU177" s="147" t="s">
        <v>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273</v>
      </c>
      <c r="BM177" s="147" t="s">
        <v>3632</v>
      </c>
    </row>
    <row r="178" spans="2:65" s="1" customFormat="1" ht="19.5" x14ac:dyDescent="0.2">
      <c r="B178" s="32"/>
      <c r="D178" s="149" t="s">
        <v>174</v>
      </c>
      <c r="F178" s="150" t="s">
        <v>3607</v>
      </c>
      <c r="I178" s="151"/>
      <c r="L178" s="32"/>
      <c r="M178" s="152"/>
      <c r="T178" s="56"/>
      <c r="AT178" s="17" t="s">
        <v>174</v>
      </c>
      <c r="AU178" s="17" t="s">
        <v>83</v>
      </c>
    </row>
    <row r="179" spans="2:65" s="15" customFormat="1" ht="22.5" x14ac:dyDescent="0.2">
      <c r="B179" s="184"/>
      <c r="D179" s="149" t="s">
        <v>176</v>
      </c>
      <c r="E179" s="185" t="s">
        <v>1</v>
      </c>
      <c r="F179" s="186" t="s">
        <v>3633</v>
      </c>
      <c r="H179" s="185" t="s">
        <v>1</v>
      </c>
      <c r="I179" s="187"/>
      <c r="L179" s="184"/>
      <c r="M179" s="188"/>
      <c r="T179" s="189"/>
      <c r="AT179" s="185" t="s">
        <v>176</v>
      </c>
      <c r="AU179" s="185" t="s">
        <v>83</v>
      </c>
      <c r="AV179" s="15" t="s">
        <v>81</v>
      </c>
      <c r="AW179" s="15" t="s">
        <v>30</v>
      </c>
      <c r="AX179" s="15" t="s">
        <v>73</v>
      </c>
      <c r="AY179" s="185" t="s">
        <v>165</v>
      </c>
    </row>
    <row r="180" spans="2:65" s="12" customFormat="1" x14ac:dyDescent="0.2">
      <c r="B180" s="153"/>
      <c r="D180" s="149" t="s">
        <v>176</v>
      </c>
      <c r="E180" s="154" t="s">
        <v>1</v>
      </c>
      <c r="F180" s="155" t="s">
        <v>1089</v>
      </c>
      <c r="H180" s="156">
        <v>65.076999999999998</v>
      </c>
      <c r="I180" s="157"/>
      <c r="L180" s="153"/>
      <c r="M180" s="158"/>
      <c r="T180" s="159"/>
      <c r="AT180" s="154" t="s">
        <v>176</v>
      </c>
      <c r="AU180" s="154" t="s">
        <v>83</v>
      </c>
      <c r="AV180" s="12" t="s">
        <v>83</v>
      </c>
      <c r="AW180" s="12" t="s">
        <v>30</v>
      </c>
      <c r="AX180" s="12" t="s">
        <v>73</v>
      </c>
      <c r="AY180" s="154" t="s">
        <v>165</v>
      </c>
    </row>
    <row r="181" spans="2:65" s="15" customFormat="1" ht="22.5" x14ac:dyDescent="0.2">
      <c r="B181" s="184"/>
      <c r="D181" s="149" t="s">
        <v>176</v>
      </c>
      <c r="E181" s="185" t="s">
        <v>1</v>
      </c>
      <c r="F181" s="186" t="s">
        <v>3634</v>
      </c>
      <c r="H181" s="185" t="s">
        <v>1</v>
      </c>
      <c r="I181" s="187"/>
      <c r="L181" s="184"/>
      <c r="M181" s="188"/>
      <c r="T181" s="189"/>
      <c r="AT181" s="185" t="s">
        <v>176</v>
      </c>
      <c r="AU181" s="185" t="s">
        <v>83</v>
      </c>
      <c r="AV181" s="15" t="s">
        <v>81</v>
      </c>
      <c r="AW181" s="15" t="s">
        <v>30</v>
      </c>
      <c r="AX181" s="15" t="s">
        <v>73</v>
      </c>
      <c r="AY181" s="185" t="s">
        <v>165</v>
      </c>
    </row>
    <row r="182" spans="2:65" s="12" customFormat="1" x14ac:dyDescent="0.2">
      <c r="B182" s="153"/>
      <c r="D182" s="149" t="s">
        <v>176</v>
      </c>
      <c r="E182" s="154" t="s">
        <v>1</v>
      </c>
      <c r="F182" s="155" t="s">
        <v>1130</v>
      </c>
      <c r="H182" s="156">
        <v>3.5640000000000001</v>
      </c>
      <c r="I182" s="157"/>
      <c r="L182" s="153"/>
      <c r="M182" s="158"/>
      <c r="T182" s="159"/>
      <c r="AT182" s="154" t="s">
        <v>176</v>
      </c>
      <c r="AU182" s="154" t="s">
        <v>83</v>
      </c>
      <c r="AV182" s="12" t="s">
        <v>83</v>
      </c>
      <c r="AW182" s="12" t="s">
        <v>30</v>
      </c>
      <c r="AX182" s="12" t="s">
        <v>73</v>
      </c>
      <c r="AY182" s="154" t="s">
        <v>165</v>
      </c>
    </row>
    <row r="183" spans="2:65" s="13" customFormat="1" x14ac:dyDescent="0.2">
      <c r="B183" s="160"/>
      <c r="D183" s="149" t="s">
        <v>176</v>
      </c>
      <c r="E183" s="161" t="s">
        <v>1</v>
      </c>
      <c r="F183" s="162" t="s">
        <v>189</v>
      </c>
      <c r="H183" s="163">
        <v>68.640999999999991</v>
      </c>
      <c r="I183" s="164"/>
      <c r="L183" s="160"/>
      <c r="M183" s="165"/>
      <c r="T183" s="166"/>
      <c r="AT183" s="161" t="s">
        <v>176</v>
      </c>
      <c r="AU183" s="161" t="s">
        <v>83</v>
      </c>
      <c r="AV183" s="13" t="s">
        <v>172</v>
      </c>
      <c r="AW183" s="13" t="s">
        <v>30</v>
      </c>
      <c r="AX183" s="13" t="s">
        <v>81</v>
      </c>
      <c r="AY183" s="161" t="s">
        <v>165</v>
      </c>
    </row>
    <row r="184" spans="2:65" s="11" customFormat="1" ht="22.9" customHeight="1" x14ac:dyDescent="0.2">
      <c r="B184" s="124"/>
      <c r="D184" s="125" t="s">
        <v>72</v>
      </c>
      <c r="E184" s="134" t="s">
        <v>96</v>
      </c>
      <c r="F184" s="134" t="s">
        <v>3635</v>
      </c>
      <c r="I184" s="127"/>
      <c r="J184" s="135">
        <f>BK184</f>
        <v>0</v>
      </c>
      <c r="L184" s="124"/>
      <c r="M184" s="129"/>
      <c r="P184" s="130">
        <f>SUM(P185:P189)</f>
        <v>0</v>
      </c>
      <c r="R184" s="130">
        <f>SUM(R185:R189)</f>
        <v>0</v>
      </c>
      <c r="T184" s="131">
        <f>SUM(T185:T189)</f>
        <v>0</v>
      </c>
      <c r="AR184" s="125" t="s">
        <v>81</v>
      </c>
      <c r="AT184" s="132" t="s">
        <v>72</v>
      </c>
      <c r="AU184" s="132" t="s">
        <v>81</v>
      </c>
      <c r="AY184" s="125" t="s">
        <v>165</v>
      </c>
      <c r="BK184" s="133">
        <f>SUM(BK185:BK189)</f>
        <v>0</v>
      </c>
    </row>
    <row r="185" spans="2:65" s="1" customFormat="1" ht="33" customHeight="1" x14ac:dyDescent="0.2">
      <c r="B185" s="32"/>
      <c r="C185" s="136" t="s">
        <v>226</v>
      </c>
      <c r="D185" s="136" t="s">
        <v>167</v>
      </c>
      <c r="E185" s="137" t="s">
        <v>3618</v>
      </c>
      <c r="F185" s="138" t="s">
        <v>3603</v>
      </c>
      <c r="G185" s="139" t="s">
        <v>238</v>
      </c>
      <c r="H185" s="140">
        <v>41.04</v>
      </c>
      <c r="I185" s="141"/>
      <c r="J185" s="142">
        <f>ROUND(I185*H185,2)</f>
        <v>0</v>
      </c>
      <c r="K185" s="138" t="s">
        <v>1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273</v>
      </c>
      <c r="AT185" s="147" t="s">
        <v>167</v>
      </c>
      <c r="AU185" s="147" t="s">
        <v>83</v>
      </c>
      <c r="AY185" s="17" t="s">
        <v>165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273</v>
      </c>
      <c r="BM185" s="147" t="s">
        <v>3636</v>
      </c>
    </row>
    <row r="186" spans="2:65" s="1" customFormat="1" ht="19.5" x14ac:dyDescent="0.2">
      <c r="B186" s="32"/>
      <c r="D186" s="149" t="s">
        <v>174</v>
      </c>
      <c r="F186" s="150" t="s">
        <v>3603</v>
      </c>
      <c r="I186" s="151"/>
      <c r="L186" s="32"/>
      <c r="M186" s="152"/>
      <c r="T186" s="56"/>
      <c r="AT186" s="17" t="s">
        <v>174</v>
      </c>
      <c r="AU186" s="17" t="s">
        <v>83</v>
      </c>
    </row>
    <row r="187" spans="2:65" s="15" customFormat="1" ht="22.5" x14ac:dyDescent="0.2">
      <c r="B187" s="184"/>
      <c r="D187" s="149" t="s">
        <v>176</v>
      </c>
      <c r="E187" s="185" t="s">
        <v>1</v>
      </c>
      <c r="F187" s="186" t="s">
        <v>3637</v>
      </c>
      <c r="H187" s="185" t="s">
        <v>1</v>
      </c>
      <c r="I187" s="187"/>
      <c r="L187" s="184"/>
      <c r="M187" s="188"/>
      <c r="T187" s="189"/>
      <c r="AT187" s="185" t="s">
        <v>176</v>
      </c>
      <c r="AU187" s="185" t="s">
        <v>83</v>
      </c>
      <c r="AV187" s="15" t="s">
        <v>81</v>
      </c>
      <c r="AW187" s="15" t="s">
        <v>30</v>
      </c>
      <c r="AX187" s="15" t="s">
        <v>73</v>
      </c>
      <c r="AY187" s="185" t="s">
        <v>165</v>
      </c>
    </row>
    <row r="188" spans="2:65" s="12" customFormat="1" x14ac:dyDescent="0.2">
      <c r="B188" s="153"/>
      <c r="D188" s="149" t="s">
        <v>176</v>
      </c>
      <c r="E188" s="154" t="s">
        <v>1</v>
      </c>
      <c r="F188" s="155" t="s">
        <v>1215</v>
      </c>
      <c r="H188" s="156">
        <v>41.04</v>
      </c>
      <c r="I188" s="157"/>
      <c r="L188" s="153"/>
      <c r="M188" s="158"/>
      <c r="T188" s="159"/>
      <c r="AT188" s="154" t="s">
        <v>176</v>
      </c>
      <c r="AU188" s="154" t="s">
        <v>83</v>
      </c>
      <c r="AV188" s="12" t="s">
        <v>83</v>
      </c>
      <c r="AW188" s="12" t="s">
        <v>30</v>
      </c>
      <c r="AX188" s="12" t="s">
        <v>73</v>
      </c>
      <c r="AY188" s="154" t="s">
        <v>165</v>
      </c>
    </row>
    <row r="189" spans="2:65" s="13" customFormat="1" x14ac:dyDescent="0.2">
      <c r="B189" s="160"/>
      <c r="D189" s="149" t="s">
        <v>176</v>
      </c>
      <c r="E189" s="161" t="s">
        <v>1</v>
      </c>
      <c r="F189" s="162" t="s">
        <v>189</v>
      </c>
      <c r="H189" s="163">
        <v>41.04</v>
      </c>
      <c r="I189" s="164"/>
      <c r="L189" s="160"/>
      <c r="M189" s="165"/>
      <c r="T189" s="166"/>
      <c r="AT189" s="161" t="s">
        <v>176</v>
      </c>
      <c r="AU189" s="161" t="s">
        <v>83</v>
      </c>
      <c r="AV189" s="13" t="s">
        <v>172</v>
      </c>
      <c r="AW189" s="13" t="s">
        <v>30</v>
      </c>
      <c r="AX189" s="13" t="s">
        <v>81</v>
      </c>
      <c r="AY189" s="161" t="s">
        <v>165</v>
      </c>
    </row>
    <row r="190" spans="2:65" s="11" customFormat="1" ht="22.9" customHeight="1" x14ac:dyDescent="0.2">
      <c r="B190" s="124"/>
      <c r="D190" s="125" t="s">
        <v>72</v>
      </c>
      <c r="E190" s="134" t="s">
        <v>99</v>
      </c>
      <c r="F190" s="134" t="s">
        <v>3638</v>
      </c>
      <c r="I190" s="127"/>
      <c r="J190" s="135">
        <f>BK190</f>
        <v>0</v>
      </c>
      <c r="L190" s="124"/>
      <c r="M190" s="129"/>
      <c r="P190" s="130">
        <f>SUM(P191:P208)</f>
        <v>0</v>
      </c>
      <c r="R190" s="130">
        <f>SUM(R191:R208)</f>
        <v>0</v>
      </c>
      <c r="T190" s="131">
        <f>SUM(T191:T208)</f>
        <v>0</v>
      </c>
      <c r="AR190" s="125" t="s">
        <v>81</v>
      </c>
      <c r="AT190" s="132" t="s">
        <v>72</v>
      </c>
      <c r="AU190" s="132" t="s">
        <v>81</v>
      </c>
      <c r="AY190" s="125" t="s">
        <v>165</v>
      </c>
      <c r="BK190" s="133">
        <f>SUM(BK191:BK208)</f>
        <v>0</v>
      </c>
    </row>
    <row r="191" spans="2:65" s="1" customFormat="1" ht="33" customHeight="1" x14ac:dyDescent="0.2">
      <c r="B191" s="32"/>
      <c r="C191" s="136" t="s">
        <v>8</v>
      </c>
      <c r="D191" s="136" t="s">
        <v>167</v>
      </c>
      <c r="E191" s="137" t="s">
        <v>3618</v>
      </c>
      <c r="F191" s="138" t="s">
        <v>3603</v>
      </c>
      <c r="G191" s="139" t="s">
        <v>238</v>
      </c>
      <c r="H191" s="140">
        <v>159.6</v>
      </c>
      <c r="I191" s="141"/>
      <c r="J191" s="142">
        <f>ROUND(I191*H191,2)</f>
        <v>0</v>
      </c>
      <c r="K191" s="138" t="s">
        <v>1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3639</v>
      </c>
    </row>
    <row r="192" spans="2:65" s="1" customFormat="1" ht="19.5" x14ac:dyDescent="0.2">
      <c r="B192" s="32"/>
      <c r="D192" s="149" t="s">
        <v>174</v>
      </c>
      <c r="F192" s="150" t="s">
        <v>3603</v>
      </c>
      <c r="I192" s="151"/>
      <c r="L192" s="32"/>
      <c r="M192" s="152"/>
      <c r="T192" s="56"/>
      <c r="AT192" s="17" t="s">
        <v>174</v>
      </c>
      <c r="AU192" s="17" t="s">
        <v>83</v>
      </c>
    </row>
    <row r="193" spans="2:65" s="12" customFormat="1" x14ac:dyDescent="0.2">
      <c r="B193" s="153"/>
      <c r="D193" s="149" t="s">
        <v>176</v>
      </c>
      <c r="E193" s="154" t="s">
        <v>1</v>
      </c>
      <c r="F193" s="155" t="s">
        <v>3640</v>
      </c>
      <c r="H193" s="156">
        <v>159.6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81</v>
      </c>
      <c r="AY193" s="154" t="s">
        <v>165</v>
      </c>
    </row>
    <row r="194" spans="2:65" s="1" customFormat="1" ht="37.9" customHeight="1" x14ac:dyDescent="0.2">
      <c r="B194" s="32"/>
      <c r="C194" s="136" t="s">
        <v>243</v>
      </c>
      <c r="D194" s="136" t="s">
        <v>167</v>
      </c>
      <c r="E194" s="137" t="s">
        <v>3641</v>
      </c>
      <c r="F194" s="138" t="s">
        <v>3642</v>
      </c>
      <c r="G194" s="139" t="s">
        <v>238</v>
      </c>
      <c r="H194" s="140">
        <v>76.126999999999995</v>
      </c>
      <c r="I194" s="141"/>
      <c r="J194" s="142">
        <f>ROUND(I194*H194,2)</f>
        <v>0</v>
      </c>
      <c r="K194" s="138" t="s">
        <v>1</v>
      </c>
      <c r="L194" s="32"/>
      <c r="M194" s="143" t="s">
        <v>1</v>
      </c>
      <c r="N194" s="144" t="s">
        <v>38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172</v>
      </c>
      <c r="AT194" s="147" t="s">
        <v>167</v>
      </c>
      <c r="AU194" s="147" t="s">
        <v>83</v>
      </c>
      <c r="AY194" s="17" t="s">
        <v>165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172</v>
      </c>
      <c r="BM194" s="147" t="s">
        <v>3643</v>
      </c>
    </row>
    <row r="195" spans="2:65" s="1" customFormat="1" ht="19.5" x14ac:dyDescent="0.2">
      <c r="B195" s="32"/>
      <c r="D195" s="149" t="s">
        <v>174</v>
      </c>
      <c r="F195" s="150" t="s">
        <v>3642</v>
      </c>
      <c r="I195" s="151"/>
      <c r="L195" s="32"/>
      <c r="M195" s="152"/>
      <c r="T195" s="56"/>
      <c r="AT195" s="17" t="s">
        <v>174</v>
      </c>
      <c r="AU195" s="17" t="s">
        <v>83</v>
      </c>
    </row>
    <row r="196" spans="2:65" s="12" customFormat="1" x14ac:dyDescent="0.2">
      <c r="B196" s="153"/>
      <c r="D196" s="149" t="s">
        <v>176</v>
      </c>
      <c r="E196" s="154" t="s">
        <v>1</v>
      </c>
      <c r="F196" s="155" t="s">
        <v>3644</v>
      </c>
      <c r="H196" s="156">
        <v>24.681000000000001</v>
      </c>
      <c r="I196" s="157"/>
      <c r="L196" s="153"/>
      <c r="M196" s="158"/>
      <c r="T196" s="159"/>
      <c r="AT196" s="154" t="s">
        <v>176</v>
      </c>
      <c r="AU196" s="154" t="s">
        <v>83</v>
      </c>
      <c r="AV196" s="12" t="s">
        <v>83</v>
      </c>
      <c r="AW196" s="12" t="s">
        <v>30</v>
      </c>
      <c r="AX196" s="12" t="s">
        <v>73</v>
      </c>
      <c r="AY196" s="154" t="s">
        <v>165</v>
      </c>
    </row>
    <row r="197" spans="2:65" s="12" customFormat="1" x14ac:dyDescent="0.2">
      <c r="B197" s="153"/>
      <c r="D197" s="149" t="s">
        <v>176</v>
      </c>
      <c r="E197" s="154" t="s">
        <v>1</v>
      </c>
      <c r="F197" s="155" t="s">
        <v>3645</v>
      </c>
      <c r="H197" s="156">
        <v>16.699000000000002</v>
      </c>
      <c r="I197" s="157"/>
      <c r="L197" s="153"/>
      <c r="M197" s="158"/>
      <c r="T197" s="159"/>
      <c r="AT197" s="154" t="s">
        <v>176</v>
      </c>
      <c r="AU197" s="154" t="s">
        <v>83</v>
      </c>
      <c r="AV197" s="12" t="s">
        <v>83</v>
      </c>
      <c r="AW197" s="12" t="s">
        <v>30</v>
      </c>
      <c r="AX197" s="12" t="s">
        <v>73</v>
      </c>
      <c r="AY197" s="154" t="s">
        <v>165</v>
      </c>
    </row>
    <row r="198" spans="2:65" s="12" customFormat="1" x14ac:dyDescent="0.2">
      <c r="B198" s="153"/>
      <c r="D198" s="149" t="s">
        <v>176</v>
      </c>
      <c r="E198" s="154" t="s">
        <v>1</v>
      </c>
      <c r="F198" s="155" t="s">
        <v>3646</v>
      </c>
      <c r="H198" s="156">
        <v>11.353</v>
      </c>
      <c r="I198" s="157"/>
      <c r="L198" s="153"/>
      <c r="M198" s="158"/>
      <c r="T198" s="159"/>
      <c r="AT198" s="154" t="s">
        <v>176</v>
      </c>
      <c r="AU198" s="154" t="s">
        <v>83</v>
      </c>
      <c r="AV198" s="12" t="s">
        <v>83</v>
      </c>
      <c r="AW198" s="12" t="s">
        <v>30</v>
      </c>
      <c r="AX198" s="12" t="s">
        <v>73</v>
      </c>
      <c r="AY198" s="154" t="s">
        <v>165</v>
      </c>
    </row>
    <row r="199" spans="2:65" s="12" customFormat="1" x14ac:dyDescent="0.2">
      <c r="B199" s="153"/>
      <c r="D199" s="149" t="s">
        <v>176</v>
      </c>
      <c r="E199" s="154" t="s">
        <v>1</v>
      </c>
      <c r="F199" s="155" t="s">
        <v>3647</v>
      </c>
      <c r="H199" s="156">
        <v>6.218</v>
      </c>
      <c r="I199" s="157"/>
      <c r="L199" s="153"/>
      <c r="M199" s="158"/>
      <c r="T199" s="159"/>
      <c r="AT199" s="154" t="s">
        <v>176</v>
      </c>
      <c r="AU199" s="154" t="s">
        <v>83</v>
      </c>
      <c r="AV199" s="12" t="s">
        <v>83</v>
      </c>
      <c r="AW199" s="12" t="s">
        <v>30</v>
      </c>
      <c r="AX199" s="12" t="s">
        <v>73</v>
      </c>
      <c r="AY199" s="154" t="s">
        <v>165</v>
      </c>
    </row>
    <row r="200" spans="2:65" s="12" customFormat="1" x14ac:dyDescent="0.2">
      <c r="B200" s="153"/>
      <c r="D200" s="149" t="s">
        <v>176</v>
      </c>
      <c r="E200" s="154" t="s">
        <v>1</v>
      </c>
      <c r="F200" s="155" t="s">
        <v>3648</v>
      </c>
      <c r="H200" s="156">
        <v>17.146000000000001</v>
      </c>
      <c r="I200" s="157"/>
      <c r="L200" s="153"/>
      <c r="M200" s="158"/>
      <c r="T200" s="159"/>
      <c r="AT200" s="154" t="s">
        <v>176</v>
      </c>
      <c r="AU200" s="154" t="s">
        <v>83</v>
      </c>
      <c r="AV200" s="12" t="s">
        <v>83</v>
      </c>
      <c r="AW200" s="12" t="s">
        <v>30</v>
      </c>
      <c r="AX200" s="12" t="s">
        <v>73</v>
      </c>
      <c r="AY200" s="154" t="s">
        <v>165</v>
      </c>
    </row>
    <row r="201" spans="2:65" s="12" customFormat="1" x14ac:dyDescent="0.2">
      <c r="B201" s="153"/>
      <c r="D201" s="149" t="s">
        <v>176</v>
      </c>
      <c r="E201" s="154" t="s">
        <v>1</v>
      </c>
      <c r="F201" s="155" t="s">
        <v>3649</v>
      </c>
      <c r="H201" s="156">
        <v>0.03</v>
      </c>
      <c r="I201" s="157"/>
      <c r="L201" s="153"/>
      <c r="M201" s="158"/>
      <c r="T201" s="159"/>
      <c r="AT201" s="154" t="s">
        <v>176</v>
      </c>
      <c r="AU201" s="154" t="s">
        <v>83</v>
      </c>
      <c r="AV201" s="12" t="s">
        <v>83</v>
      </c>
      <c r="AW201" s="12" t="s">
        <v>30</v>
      </c>
      <c r="AX201" s="12" t="s">
        <v>73</v>
      </c>
      <c r="AY201" s="154" t="s">
        <v>165</v>
      </c>
    </row>
    <row r="202" spans="2:65" s="13" customFormat="1" x14ac:dyDescent="0.2">
      <c r="B202" s="160"/>
      <c r="D202" s="149" t="s">
        <v>176</v>
      </c>
      <c r="E202" s="161" t="s">
        <v>1</v>
      </c>
      <c r="F202" s="162" t="s">
        <v>189</v>
      </c>
      <c r="H202" s="163">
        <v>76.12700000000001</v>
      </c>
      <c r="I202" s="164"/>
      <c r="L202" s="160"/>
      <c r="M202" s="165"/>
      <c r="T202" s="166"/>
      <c r="AT202" s="161" t="s">
        <v>176</v>
      </c>
      <c r="AU202" s="161" t="s">
        <v>83</v>
      </c>
      <c r="AV202" s="13" t="s">
        <v>172</v>
      </c>
      <c r="AW202" s="13" t="s">
        <v>30</v>
      </c>
      <c r="AX202" s="13" t="s">
        <v>81</v>
      </c>
      <c r="AY202" s="161" t="s">
        <v>165</v>
      </c>
    </row>
    <row r="203" spans="2:65" s="1" customFormat="1" ht="37.9" customHeight="1" x14ac:dyDescent="0.2">
      <c r="B203" s="32"/>
      <c r="C203" s="136" t="s">
        <v>250</v>
      </c>
      <c r="D203" s="136" t="s">
        <v>167</v>
      </c>
      <c r="E203" s="137" t="s">
        <v>3610</v>
      </c>
      <c r="F203" s="138" t="s">
        <v>3611</v>
      </c>
      <c r="G203" s="139" t="s">
        <v>238</v>
      </c>
      <c r="H203" s="140">
        <v>26.52</v>
      </c>
      <c r="I203" s="141"/>
      <c r="J203" s="142">
        <f>ROUND(I203*H203,2)</f>
        <v>0</v>
      </c>
      <c r="K203" s="138" t="s">
        <v>1</v>
      </c>
      <c r="L203" s="32"/>
      <c r="M203" s="143" t="s">
        <v>1</v>
      </c>
      <c r="N203" s="144" t="s">
        <v>38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172</v>
      </c>
      <c r="AT203" s="147" t="s">
        <v>167</v>
      </c>
      <c r="AU203" s="147" t="s">
        <v>83</v>
      </c>
      <c r="AY203" s="17" t="s">
        <v>165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172</v>
      </c>
      <c r="BM203" s="147" t="s">
        <v>3650</v>
      </c>
    </row>
    <row r="204" spans="2:65" s="1" customFormat="1" ht="29.25" x14ac:dyDescent="0.2">
      <c r="B204" s="32"/>
      <c r="D204" s="149" t="s">
        <v>174</v>
      </c>
      <c r="F204" s="150" t="s">
        <v>3611</v>
      </c>
      <c r="I204" s="151"/>
      <c r="L204" s="32"/>
      <c r="M204" s="152"/>
      <c r="T204" s="56"/>
      <c r="AT204" s="17" t="s">
        <v>174</v>
      </c>
      <c r="AU204" s="17" t="s">
        <v>83</v>
      </c>
    </row>
    <row r="205" spans="2:65" s="12" customFormat="1" x14ac:dyDescent="0.2">
      <c r="B205" s="153"/>
      <c r="D205" s="149" t="s">
        <v>176</v>
      </c>
      <c r="E205" s="154" t="s">
        <v>1</v>
      </c>
      <c r="F205" s="155" t="s">
        <v>3651</v>
      </c>
      <c r="H205" s="156">
        <v>26.52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165</v>
      </c>
    </row>
    <row r="206" spans="2:65" s="1" customFormat="1" ht="44.25" customHeight="1" x14ac:dyDescent="0.2">
      <c r="B206" s="32"/>
      <c r="C206" s="136" t="s">
        <v>258</v>
      </c>
      <c r="D206" s="136" t="s">
        <v>167</v>
      </c>
      <c r="E206" s="137" t="s">
        <v>3652</v>
      </c>
      <c r="F206" s="138" t="s">
        <v>3653</v>
      </c>
      <c r="G206" s="139" t="s">
        <v>238</v>
      </c>
      <c r="H206" s="140">
        <v>17.251000000000001</v>
      </c>
      <c r="I206" s="141"/>
      <c r="J206" s="142">
        <f>ROUND(I206*H206,2)</f>
        <v>0</v>
      </c>
      <c r="K206" s="138" t="s">
        <v>1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3654</v>
      </c>
    </row>
    <row r="207" spans="2:65" s="1" customFormat="1" ht="29.25" x14ac:dyDescent="0.2">
      <c r="B207" s="32"/>
      <c r="D207" s="149" t="s">
        <v>174</v>
      </c>
      <c r="F207" s="150" t="s">
        <v>3653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2" customFormat="1" x14ac:dyDescent="0.2">
      <c r="B208" s="153"/>
      <c r="D208" s="149" t="s">
        <v>176</v>
      </c>
      <c r="E208" s="154" t="s">
        <v>1</v>
      </c>
      <c r="F208" s="155" t="s">
        <v>3655</v>
      </c>
      <c r="H208" s="156">
        <v>17.251000000000001</v>
      </c>
      <c r="I208" s="157"/>
      <c r="L208" s="153"/>
      <c r="M208" s="158"/>
      <c r="T208" s="159"/>
      <c r="AT208" s="154" t="s">
        <v>176</v>
      </c>
      <c r="AU208" s="154" t="s">
        <v>83</v>
      </c>
      <c r="AV208" s="12" t="s">
        <v>83</v>
      </c>
      <c r="AW208" s="12" t="s">
        <v>30</v>
      </c>
      <c r="AX208" s="12" t="s">
        <v>81</v>
      </c>
      <c r="AY208" s="154" t="s">
        <v>165</v>
      </c>
    </row>
    <row r="209" spans="2:65" s="11" customFormat="1" ht="22.9" customHeight="1" x14ac:dyDescent="0.2">
      <c r="B209" s="124"/>
      <c r="D209" s="125" t="s">
        <v>72</v>
      </c>
      <c r="E209" s="134" t="s">
        <v>102</v>
      </c>
      <c r="F209" s="134" t="s">
        <v>3656</v>
      </c>
      <c r="I209" s="127"/>
      <c r="J209" s="135">
        <f>BK209</f>
        <v>0</v>
      </c>
      <c r="L209" s="124"/>
      <c r="M209" s="129"/>
      <c r="P209" s="130">
        <f>SUM(P210:P223)</f>
        <v>0</v>
      </c>
      <c r="R209" s="130">
        <f>SUM(R210:R223)</f>
        <v>0</v>
      </c>
      <c r="T209" s="131">
        <f>SUM(T210:T223)</f>
        <v>0</v>
      </c>
      <c r="AR209" s="125" t="s">
        <v>81</v>
      </c>
      <c r="AT209" s="132" t="s">
        <v>72</v>
      </c>
      <c r="AU209" s="132" t="s">
        <v>81</v>
      </c>
      <c r="AY209" s="125" t="s">
        <v>165</v>
      </c>
      <c r="BK209" s="133">
        <f>SUM(BK210:BK223)</f>
        <v>0</v>
      </c>
    </row>
    <row r="210" spans="2:65" s="1" customFormat="1" ht="44.25" customHeight="1" x14ac:dyDescent="0.2">
      <c r="B210" s="32"/>
      <c r="C210" s="136" t="s">
        <v>264</v>
      </c>
      <c r="D210" s="136" t="s">
        <v>167</v>
      </c>
      <c r="E210" s="137" t="s">
        <v>3652</v>
      </c>
      <c r="F210" s="138" t="s">
        <v>3653</v>
      </c>
      <c r="G210" s="139" t="s">
        <v>238</v>
      </c>
      <c r="H210" s="140">
        <v>109.97799999999999</v>
      </c>
      <c r="I210" s="141"/>
      <c r="J210" s="142">
        <f>ROUND(I210*H210,2)</f>
        <v>0</v>
      </c>
      <c r="K210" s="138" t="s">
        <v>1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3657</v>
      </c>
    </row>
    <row r="211" spans="2:65" s="1" customFormat="1" ht="29.25" x14ac:dyDescent="0.2">
      <c r="B211" s="32"/>
      <c r="D211" s="149" t="s">
        <v>174</v>
      </c>
      <c r="F211" s="150" t="s">
        <v>3653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2" customFormat="1" x14ac:dyDescent="0.2">
      <c r="B212" s="153"/>
      <c r="D212" s="149" t="s">
        <v>176</v>
      </c>
      <c r="E212" s="154" t="s">
        <v>1</v>
      </c>
      <c r="F212" s="155" t="s">
        <v>3658</v>
      </c>
      <c r="H212" s="156">
        <v>109.97799999999999</v>
      </c>
      <c r="I212" s="157"/>
      <c r="L212" s="153"/>
      <c r="M212" s="158"/>
      <c r="T212" s="159"/>
      <c r="AT212" s="154" t="s">
        <v>176</v>
      </c>
      <c r="AU212" s="154" t="s">
        <v>83</v>
      </c>
      <c r="AV212" s="12" t="s">
        <v>83</v>
      </c>
      <c r="AW212" s="12" t="s">
        <v>30</v>
      </c>
      <c r="AX212" s="12" t="s">
        <v>81</v>
      </c>
      <c r="AY212" s="154" t="s">
        <v>165</v>
      </c>
    </row>
    <row r="213" spans="2:65" s="1" customFormat="1" ht="37.9" customHeight="1" x14ac:dyDescent="0.2">
      <c r="B213" s="32"/>
      <c r="C213" s="136" t="s">
        <v>270</v>
      </c>
      <c r="D213" s="136" t="s">
        <v>167</v>
      </c>
      <c r="E213" s="137" t="s">
        <v>3641</v>
      </c>
      <c r="F213" s="138" t="s">
        <v>3642</v>
      </c>
      <c r="G213" s="139" t="s">
        <v>238</v>
      </c>
      <c r="H213" s="140">
        <v>32.561</v>
      </c>
      <c r="I213" s="141"/>
      <c r="J213" s="142">
        <f>ROUND(I213*H213,2)</f>
        <v>0</v>
      </c>
      <c r="K213" s="138" t="s">
        <v>1</v>
      </c>
      <c r="L213" s="32"/>
      <c r="M213" s="143" t="s">
        <v>1</v>
      </c>
      <c r="N213" s="144" t="s">
        <v>38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172</v>
      </c>
      <c r="AT213" s="147" t="s">
        <v>167</v>
      </c>
      <c r="AU213" s="147" t="s">
        <v>83</v>
      </c>
      <c r="AY213" s="17" t="s">
        <v>165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81</v>
      </c>
      <c r="BK213" s="148">
        <f>ROUND(I213*H213,2)</f>
        <v>0</v>
      </c>
      <c r="BL213" s="17" t="s">
        <v>172</v>
      </c>
      <c r="BM213" s="147" t="s">
        <v>3659</v>
      </c>
    </row>
    <row r="214" spans="2:65" s="1" customFormat="1" ht="19.5" x14ac:dyDescent="0.2">
      <c r="B214" s="32"/>
      <c r="D214" s="149" t="s">
        <v>174</v>
      </c>
      <c r="F214" s="150" t="s">
        <v>3642</v>
      </c>
      <c r="I214" s="151"/>
      <c r="L214" s="32"/>
      <c r="M214" s="152"/>
      <c r="T214" s="56"/>
      <c r="AT214" s="17" t="s">
        <v>174</v>
      </c>
      <c r="AU214" s="17" t="s">
        <v>83</v>
      </c>
    </row>
    <row r="215" spans="2:65" s="12" customFormat="1" x14ac:dyDescent="0.2">
      <c r="B215" s="153"/>
      <c r="D215" s="149" t="s">
        <v>176</v>
      </c>
      <c r="E215" s="154" t="s">
        <v>1</v>
      </c>
      <c r="F215" s="155" t="s">
        <v>3660</v>
      </c>
      <c r="H215" s="156">
        <v>18.466000000000001</v>
      </c>
      <c r="I215" s="157"/>
      <c r="L215" s="153"/>
      <c r="M215" s="158"/>
      <c r="T215" s="159"/>
      <c r="AT215" s="154" t="s">
        <v>176</v>
      </c>
      <c r="AU215" s="154" t="s">
        <v>83</v>
      </c>
      <c r="AV215" s="12" t="s">
        <v>83</v>
      </c>
      <c r="AW215" s="12" t="s">
        <v>30</v>
      </c>
      <c r="AX215" s="12" t="s">
        <v>73</v>
      </c>
      <c r="AY215" s="154" t="s">
        <v>165</v>
      </c>
    </row>
    <row r="216" spans="2:65" s="12" customFormat="1" x14ac:dyDescent="0.2">
      <c r="B216" s="153"/>
      <c r="D216" s="149" t="s">
        <v>176</v>
      </c>
      <c r="E216" s="154" t="s">
        <v>1</v>
      </c>
      <c r="F216" s="155" t="s">
        <v>3661</v>
      </c>
      <c r="H216" s="156">
        <v>8.5640000000000001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73</v>
      </c>
      <c r="AY216" s="154" t="s">
        <v>165</v>
      </c>
    </row>
    <row r="217" spans="2:65" s="12" customFormat="1" x14ac:dyDescent="0.2">
      <c r="B217" s="153"/>
      <c r="D217" s="149" t="s">
        <v>176</v>
      </c>
      <c r="E217" s="154" t="s">
        <v>1</v>
      </c>
      <c r="F217" s="155" t="s">
        <v>3662</v>
      </c>
      <c r="H217" s="156">
        <v>5.3550000000000004</v>
      </c>
      <c r="I217" s="157"/>
      <c r="L217" s="153"/>
      <c r="M217" s="158"/>
      <c r="T217" s="159"/>
      <c r="AT217" s="154" t="s">
        <v>176</v>
      </c>
      <c r="AU217" s="154" t="s">
        <v>83</v>
      </c>
      <c r="AV217" s="12" t="s">
        <v>83</v>
      </c>
      <c r="AW217" s="12" t="s">
        <v>30</v>
      </c>
      <c r="AX217" s="12" t="s">
        <v>73</v>
      </c>
      <c r="AY217" s="154" t="s">
        <v>165</v>
      </c>
    </row>
    <row r="218" spans="2:65" s="12" customFormat="1" x14ac:dyDescent="0.2">
      <c r="B218" s="153"/>
      <c r="D218" s="149" t="s">
        <v>176</v>
      </c>
      <c r="E218" s="154" t="s">
        <v>1</v>
      </c>
      <c r="F218" s="155" t="s">
        <v>3663</v>
      </c>
      <c r="H218" s="156">
        <v>0.14599999999999999</v>
      </c>
      <c r="I218" s="157"/>
      <c r="L218" s="153"/>
      <c r="M218" s="158"/>
      <c r="T218" s="159"/>
      <c r="AT218" s="154" t="s">
        <v>176</v>
      </c>
      <c r="AU218" s="154" t="s">
        <v>83</v>
      </c>
      <c r="AV218" s="12" t="s">
        <v>83</v>
      </c>
      <c r="AW218" s="12" t="s">
        <v>30</v>
      </c>
      <c r="AX218" s="12" t="s">
        <v>73</v>
      </c>
      <c r="AY218" s="154" t="s">
        <v>165</v>
      </c>
    </row>
    <row r="219" spans="2:65" s="12" customFormat="1" x14ac:dyDescent="0.2">
      <c r="B219" s="153"/>
      <c r="D219" s="149" t="s">
        <v>176</v>
      </c>
      <c r="E219" s="154" t="s">
        <v>1</v>
      </c>
      <c r="F219" s="155" t="s">
        <v>3664</v>
      </c>
      <c r="H219" s="156">
        <v>0.03</v>
      </c>
      <c r="I219" s="157"/>
      <c r="L219" s="153"/>
      <c r="M219" s="158"/>
      <c r="T219" s="159"/>
      <c r="AT219" s="154" t="s">
        <v>176</v>
      </c>
      <c r="AU219" s="154" t="s">
        <v>83</v>
      </c>
      <c r="AV219" s="12" t="s">
        <v>83</v>
      </c>
      <c r="AW219" s="12" t="s">
        <v>30</v>
      </c>
      <c r="AX219" s="12" t="s">
        <v>73</v>
      </c>
      <c r="AY219" s="154" t="s">
        <v>165</v>
      </c>
    </row>
    <row r="220" spans="2:65" s="13" customFormat="1" x14ac:dyDescent="0.2">
      <c r="B220" s="160"/>
      <c r="D220" s="149" t="s">
        <v>176</v>
      </c>
      <c r="E220" s="161" t="s">
        <v>1</v>
      </c>
      <c r="F220" s="162" t="s">
        <v>189</v>
      </c>
      <c r="H220" s="163">
        <v>32.561000000000007</v>
      </c>
      <c r="I220" s="164"/>
      <c r="L220" s="160"/>
      <c r="M220" s="165"/>
      <c r="T220" s="166"/>
      <c r="AT220" s="161" t="s">
        <v>176</v>
      </c>
      <c r="AU220" s="161" t="s">
        <v>83</v>
      </c>
      <c r="AV220" s="13" t="s">
        <v>172</v>
      </c>
      <c r="AW220" s="13" t="s">
        <v>30</v>
      </c>
      <c r="AX220" s="13" t="s">
        <v>81</v>
      </c>
      <c r="AY220" s="161" t="s">
        <v>165</v>
      </c>
    </row>
    <row r="221" spans="2:65" s="1" customFormat="1" ht="44.25" customHeight="1" x14ac:dyDescent="0.2">
      <c r="B221" s="32"/>
      <c r="C221" s="136" t="s">
        <v>278</v>
      </c>
      <c r="D221" s="136" t="s">
        <v>167</v>
      </c>
      <c r="E221" s="137" t="s">
        <v>3652</v>
      </c>
      <c r="F221" s="138" t="s">
        <v>3653</v>
      </c>
      <c r="G221" s="139" t="s">
        <v>238</v>
      </c>
      <c r="H221" s="140">
        <v>7.0590000000000002</v>
      </c>
      <c r="I221" s="141"/>
      <c r="J221" s="142">
        <f>ROUND(I221*H221,2)</f>
        <v>0</v>
      </c>
      <c r="K221" s="138" t="s">
        <v>1</v>
      </c>
      <c r="L221" s="32"/>
      <c r="M221" s="143" t="s">
        <v>1</v>
      </c>
      <c r="N221" s="144" t="s">
        <v>38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172</v>
      </c>
      <c r="AT221" s="147" t="s">
        <v>167</v>
      </c>
      <c r="AU221" s="147" t="s">
        <v>83</v>
      </c>
      <c r="AY221" s="17" t="s">
        <v>165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81</v>
      </c>
      <c r="BK221" s="148">
        <f>ROUND(I221*H221,2)</f>
        <v>0</v>
      </c>
      <c r="BL221" s="17" t="s">
        <v>172</v>
      </c>
      <c r="BM221" s="147" t="s">
        <v>3665</v>
      </c>
    </row>
    <row r="222" spans="2:65" s="1" customFormat="1" ht="29.25" x14ac:dyDescent="0.2">
      <c r="B222" s="32"/>
      <c r="D222" s="149" t="s">
        <v>174</v>
      </c>
      <c r="F222" s="150" t="s">
        <v>3653</v>
      </c>
      <c r="I222" s="151"/>
      <c r="L222" s="32"/>
      <c r="M222" s="152"/>
      <c r="T222" s="56"/>
      <c r="AT222" s="17" t="s">
        <v>174</v>
      </c>
      <c r="AU222" s="17" t="s">
        <v>83</v>
      </c>
    </row>
    <row r="223" spans="2:65" s="12" customFormat="1" x14ac:dyDescent="0.2">
      <c r="B223" s="153"/>
      <c r="D223" s="149" t="s">
        <v>176</v>
      </c>
      <c r="E223" s="154" t="s">
        <v>1</v>
      </c>
      <c r="F223" s="155" t="s">
        <v>3666</v>
      </c>
      <c r="H223" s="156">
        <v>7.0590000000000002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81</v>
      </c>
      <c r="AY223" s="154" t="s">
        <v>165</v>
      </c>
    </row>
    <row r="224" spans="2:65" s="11" customFormat="1" ht="22.9" customHeight="1" x14ac:dyDescent="0.2">
      <c r="B224" s="124"/>
      <c r="D224" s="125" t="s">
        <v>72</v>
      </c>
      <c r="E224" s="134" t="s">
        <v>105</v>
      </c>
      <c r="F224" s="134" t="s">
        <v>3667</v>
      </c>
      <c r="I224" s="127"/>
      <c r="J224" s="135">
        <f>BK224</f>
        <v>0</v>
      </c>
      <c r="L224" s="124"/>
      <c r="M224" s="129"/>
      <c r="P224" s="130">
        <f>SUM(P225:P239)</f>
        <v>0</v>
      </c>
      <c r="R224" s="130">
        <f>SUM(R225:R239)</f>
        <v>0</v>
      </c>
      <c r="T224" s="131">
        <f>SUM(T225:T239)</f>
        <v>0</v>
      </c>
      <c r="AR224" s="125" t="s">
        <v>81</v>
      </c>
      <c r="AT224" s="132" t="s">
        <v>72</v>
      </c>
      <c r="AU224" s="132" t="s">
        <v>81</v>
      </c>
      <c r="AY224" s="125" t="s">
        <v>165</v>
      </c>
      <c r="BK224" s="133">
        <f>SUM(BK225:BK239)</f>
        <v>0</v>
      </c>
    </row>
    <row r="225" spans="2:65" s="1" customFormat="1" ht="44.25" customHeight="1" x14ac:dyDescent="0.2">
      <c r="B225" s="32"/>
      <c r="C225" s="136" t="s">
        <v>284</v>
      </c>
      <c r="D225" s="136" t="s">
        <v>167</v>
      </c>
      <c r="E225" s="137" t="s">
        <v>3652</v>
      </c>
      <c r="F225" s="138" t="s">
        <v>3653</v>
      </c>
      <c r="G225" s="139" t="s">
        <v>238</v>
      </c>
      <c r="H225" s="140">
        <v>1825.3530000000001</v>
      </c>
      <c r="I225" s="141"/>
      <c r="J225" s="142">
        <f>ROUND(I225*H225,2)</f>
        <v>0</v>
      </c>
      <c r="K225" s="138" t="s">
        <v>1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3668</v>
      </c>
    </row>
    <row r="226" spans="2:65" s="1" customFormat="1" ht="29.25" x14ac:dyDescent="0.2">
      <c r="B226" s="32"/>
      <c r="D226" s="149" t="s">
        <v>174</v>
      </c>
      <c r="F226" s="150" t="s">
        <v>3653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2" customFormat="1" x14ac:dyDescent="0.2">
      <c r="B227" s="153"/>
      <c r="D227" s="149" t="s">
        <v>176</v>
      </c>
      <c r="E227" s="154" t="s">
        <v>1</v>
      </c>
      <c r="F227" s="155" t="s">
        <v>3669</v>
      </c>
      <c r="H227" s="156">
        <v>1825.3530000000001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81</v>
      </c>
      <c r="AY227" s="154" t="s">
        <v>165</v>
      </c>
    </row>
    <row r="228" spans="2:65" s="1" customFormat="1" ht="37.9" customHeight="1" x14ac:dyDescent="0.2">
      <c r="B228" s="32"/>
      <c r="C228" s="136" t="s">
        <v>289</v>
      </c>
      <c r="D228" s="136" t="s">
        <v>167</v>
      </c>
      <c r="E228" s="137" t="s">
        <v>3641</v>
      </c>
      <c r="F228" s="138" t="s">
        <v>3642</v>
      </c>
      <c r="G228" s="139" t="s">
        <v>238</v>
      </c>
      <c r="H228" s="140">
        <v>438.61399999999998</v>
      </c>
      <c r="I228" s="141"/>
      <c r="J228" s="142">
        <f>ROUND(I228*H228,2)</f>
        <v>0</v>
      </c>
      <c r="K228" s="138" t="s">
        <v>1</v>
      </c>
      <c r="L228" s="32"/>
      <c r="M228" s="143" t="s">
        <v>1</v>
      </c>
      <c r="N228" s="144" t="s">
        <v>38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172</v>
      </c>
      <c r="AT228" s="147" t="s">
        <v>167</v>
      </c>
      <c r="AU228" s="147" t="s">
        <v>83</v>
      </c>
      <c r="AY228" s="17" t="s">
        <v>165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172</v>
      </c>
      <c r="BM228" s="147" t="s">
        <v>3670</v>
      </c>
    </row>
    <row r="229" spans="2:65" s="1" customFormat="1" ht="19.5" x14ac:dyDescent="0.2">
      <c r="B229" s="32"/>
      <c r="D229" s="149" t="s">
        <v>174</v>
      </c>
      <c r="F229" s="150" t="s">
        <v>3642</v>
      </c>
      <c r="I229" s="151"/>
      <c r="L229" s="32"/>
      <c r="M229" s="152"/>
      <c r="T229" s="56"/>
      <c r="AT229" s="17" t="s">
        <v>174</v>
      </c>
      <c r="AU229" s="17" t="s">
        <v>83</v>
      </c>
    </row>
    <row r="230" spans="2:65" s="12" customFormat="1" x14ac:dyDescent="0.2">
      <c r="B230" s="153"/>
      <c r="D230" s="149" t="s">
        <v>176</v>
      </c>
      <c r="E230" s="154" t="s">
        <v>1</v>
      </c>
      <c r="F230" s="155" t="s">
        <v>3671</v>
      </c>
      <c r="H230" s="156">
        <v>438.61399999999998</v>
      </c>
      <c r="I230" s="157"/>
      <c r="L230" s="153"/>
      <c r="M230" s="158"/>
      <c r="T230" s="159"/>
      <c r="AT230" s="154" t="s">
        <v>176</v>
      </c>
      <c r="AU230" s="154" t="s">
        <v>83</v>
      </c>
      <c r="AV230" s="12" t="s">
        <v>83</v>
      </c>
      <c r="AW230" s="12" t="s">
        <v>30</v>
      </c>
      <c r="AX230" s="12" t="s">
        <v>81</v>
      </c>
      <c r="AY230" s="154" t="s">
        <v>165</v>
      </c>
    </row>
    <row r="231" spans="2:65" s="1" customFormat="1" ht="37.9" customHeight="1" x14ac:dyDescent="0.2">
      <c r="B231" s="32"/>
      <c r="C231" s="136" t="s">
        <v>7</v>
      </c>
      <c r="D231" s="136" t="s">
        <v>167</v>
      </c>
      <c r="E231" s="137" t="s">
        <v>3610</v>
      </c>
      <c r="F231" s="138" t="s">
        <v>3611</v>
      </c>
      <c r="G231" s="139" t="s">
        <v>238</v>
      </c>
      <c r="H231" s="140">
        <v>89.394999999999996</v>
      </c>
      <c r="I231" s="141"/>
      <c r="J231" s="142">
        <f>ROUND(I231*H231,2)</f>
        <v>0</v>
      </c>
      <c r="K231" s="138" t="s">
        <v>1</v>
      </c>
      <c r="L231" s="32"/>
      <c r="M231" s="143" t="s">
        <v>1</v>
      </c>
      <c r="N231" s="144" t="s">
        <v>38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172</v>
      </c>
      <c r="AT231" s="147" t="s">
        <v>167</v>
      </c>
      <c r="AU231" s="147" t="s">
        <v>83</v>
      </c>
      <c r="AY231" s="17" t="s">
        <v>165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172</v>
      </c>
      <c r="BM231" s="147" t="s">
        <v>3672</v>
      </c>
    </row>
    <row r="232" spans="2:65" s="1" customFormat="1" ht="29.25" x14ac:dyDescent="0.2">
      <c r="B232" s="32"/>
      <c r="D232" s="149" t="s">
        <v>174</v>
      </c>
      <c r="F232" s="150" t="s">
        <v>3611</v>
      </c>
      <c r="I232" s="151"/>
      <c r="L232" s="32"/>
      <c r="M232" s="152"/>
      <c r="T232" s="56"/>
      <c r="AT232" s="17" t="s">
        <v>174</v>
      </c>
      <c r="AU232" s="17" t="s">
        <v>83</v>
      </c>
    </row>
    <row r="233" spans="2:65" s="12" customFormat="1" x14ac:dyDescent="0.2">
      <c r="B233" s="153"/>
      <c r="D233" s="149" t="s">
        <v>176</v>
      </c>
      <c r="E233" s="154" t="s">
        <v>1</v>
      </c>
      <c r="F233" s="155" t="s">
        <v>3673</v>
      </c>
      <c r="H233" s="156">
        <v>89.394999999999996</v>
      </c>
      <c r="I233" s="157"/>
      <c r="L233" s="153"/>
      <c r="M233" s="158"/>
      <c r="T233" s="159"/>
      <c r="AT233" s="154" t="s">
        <v>176</v>
      </c>
      <c r="AU233" s="154" t="s">
        <v>83</v>
      </c>
      <c r="AV233" s="12" t="s">
        <v>83</v>
      </c>
      <c r="AW233" s="12" t="s">
        <v>30</v>
      </c>
      <c r="AX233" s="12" t="s">
        <v>81</v>
      </c>
      <c r="AY233" s="154" t="s">
        <v>165</v>
      </c>
    </row>
    <row r="234" spans="2:65" s="1" customFormat="1" ht="44.25" customHeight="1" x14ac:dyDescent="0.2">
      <c r="B234" s="32"/>
      <c r="C234" s="136" t="s">
        <v>305</v>
      </c>
      <c r="D234" s="136" t="s">
        <v>167</v>
      </c>
      <c r="E234" s="137" t="s">
        <v>3652</v>
      </c>
      <c r="F234" s="138" t="s">
        <v>3653</v>
      </c>
      <c r="G234" s="139" t="s">
        <v>238</v>
      </c>
      <c r="H234" s="140">
        <v>176.4</v>
      </c>
      <c r="I234" s="141"/>
      <c r="J234" s="142">
        <f>ROUND(I234*H234,2)</f>
        <v>0</v>
      </c>
      <c r="K234" s="138" t="s">
        <v>1</v>
      </c>
      <c r="L234" s="32"/>
      <c r="M234" s="143" t="s">
        <v>1</v>
      </c>
      <c r="N234" s="144" t="s">
        <v>38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172</v>
      </c>
      <c r="AT234" s="147" t="s">
        <v>167</v>
      </c>
      <c r="AU234" s="147" t="s">
        <v>83</v>
      </c>
      <c r="AY234" s="17" t="s">
        <v>165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172</v>
      </c>
      <c r="BM234" s="147" t="s">
        <v>3674</v>
      </c>
    </row>
    <row r="235" spans="2:65" s="1" customFormat="1" ht="29.25" x14ac:dyDescent="0.2">
      <c r="B235" s="32"/>
      <c r="D235" s="149" t="s">
        <v>174</v>
      </c>
      <c r="F235" s="150" t="s">
        <v>3653</v>
      </c>
      <c r="I235" s="151"/>
      <c r="L235" s="32"/>
      <c r="M235" s="152"/>
      <c r="T235" s="56"/>
      <c r="AT235" s="17" t="s">
        <v>174</v>
      </c>
      <c r="AU235" s="17" t="s">
        <v>83</v>
      </c>
    </row>
    <row r="236" spans="2:65" s="12" customFormat="1" x14ac:dyDescent="0.2">
      <c r="B236" s="153"/>
      <c r="D236" s="149" t="s">
        <v>176</v>
      </c>
      <c r="E236" s="154" t="s">
        <v>1</v>
      </c>
      <c r="F236" s="155" t="s">
        <v>3675</v>
      </c>
      <c r="H236" s="156">
        <v>176.4</v>
      </c>
      <c r="I236" s="157"/>
      <c r="L236" s="153"/>
      <c r="M236" s="158"/>
      <c r="T236" s="159"/>
      <c r="AT236" s="154" t="s">
        <v>176</v>
      </c>
      <c r="AU236" s="154" t="s">
        <v>83</v>
      </c>
      <c r="AV236" s="12" t="s">
        <v>83</v>
      </c>
      <c r="AW236" s="12" t="s">
        <v>30</v>
      </c>
      <c r="AX236" s="12" t="s">
        <v>81</v>
      </c>
      <c r="AY236" s="154" t="s">
        <v>165</v>
      </c>
    </row>
    <row r="237" spans="2:65" s="1" customFormat="1" ht="33" customHeight="1" x14ac:dyDescent="0.2">
      <c r="B237" s="32"/>
      <c r="C237" s="136" t="s">
        <v>309</v>
      </c>
      <c r="D237" s="136" t="s">
        <v>167</v>
      </c>
      <c r="E237" s="137" t="s">
        <v>3676</v>
      </c>
      <c r="F237" s="138" t="s">
        <v>3677</v>
      </c>
      <c r="G237" s="139" t="s">
        <v>238</v>
      </c>
      <c r="H237" s="140">
        <v>0.16800000000000001</v>
      </c>
      <c r="I237" s="141"/>
      <c r="J237" s="142">
        <f>ROUND(I237*H237,2)</f>
        <v>0</v>
      </c>
      <c r="K237" s="138" t="s">
        <v>1</v>
      </c>
      <c r="L237" s="32"/>
      <c r="M237" s="143" t="s">
        <v>1</v>
      </c>
      <c r="N237" s="144" t="s">
        <v>38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172</v>
      </c>
      <c r="AT237" s="147" t="s">
        <v>167</v>
      </c>
      <c r="AU237" s="147" t="s">
        <v>83</v>
      </c>
      <c r="AY237" s="17" t="s">
        <v>165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81</v>
      </c>
      <c r="BK237" s="148">
        <f>ROUND(I237*H237,2)</f>
        <v>0</v>
      </c>
      <c r="BL237" s="17" t="s">
        <v>172</v>
      </c>
      <c r="BM237" s="147" t="s">
        <v>3678</v>
      </c>
    </row>
    <row r="238" spans="2:65" s="1" customFormat="1" ht="19.5" x14ac:dyDescent="0.2">
      <c r="B238" s="32"/>
      <c r="D238" s="149" t="s">
        <v>174</v>
      </c>
      <c r="F238" s="150" t="s">
        <v>3677</v>
      </c>
      <c r="I238" s="151"/>
      <c r="L238" s="32"/>
      <c r="M238" s="152"/>
      <c r="T238" s="56"/>
      <c r="AT238" s="17" t="s">
        <v>174</v>
      </c>
      <c r="AU238" s="17" t="s">
        <v>83</v>
      </c>
    </row>
    <row r="239" spans="2:65" s="12" customFormat="1" x14ac:dyDescent="0.2">
      <c r="B239" s="153"/>
      <c r="D239" s="149" t="s">
        <v>176</v>
      </c>
      <c r="E239" s="154" t="s">
        <v>1</v>
      </c>
      <c r="F239" s="155" t="s">
        <v>3679</v>
      </c>
      <c r="H239" s="156">
        <v>0.16800000000000001</v>
      </c>
      <c r="I239" s="157"/>
      <c r="L239" s="153"/>
      <c r="M239" s="158"/>
      <c r="T239" s="159"/>
      <c r="AT239" s="154" t="s">
        <v>176</v>
      </c>
      <c r="AU239" s="154" t="s">
        <v>83</v>
      </c>
      <c r="AV239" s="12" t="s">
        <v>83</v>
      </c>
      <c r="AW239" s="12" t="s">
        <v>30</v>
      </c>
      <c r="AX239" s="12" t="s">
        <v>81</v>
      </c>
      <c r="AY239" s="154" t="s">
        <v>165</v>
      </c>
    </row>
    <row r="240" spans="2:65" s="11" customFormat="1" ht="22.9" customHeight="1" x14ac:dyDescent="0.2">
      <c r="B240" s="124"/>
      <c r="D240" s="125" t="s">
        <v>72</v>
      </c>
      <c r="E240" s="134" t="s">
        <v>108</v>
      </c>
      <c r="F240" s="134" t="s">
        <v>3680</v>
      </c>
      <c r="I240" s="127"/>
      <c r="J240" s="135">
        <f>BK240</f>
        <v>0</v>
      </c>
      <c r="L240" s="124"/>
      <c r="M240" s="129"/>
      <c r="P240" s="130">
        <f>SUM(P241:P256)</f>
        <v>0</v>
      </c>
      <c r="R240" s="130">
        <f>SUM(R241:R256)</f>
        <v>0</v>
      </c>
      <c r="T240" s="131">
        <f>SUM(T241:T256)</f>
        <v>0</v>
      </c>
      <c r="AR240" s="125" t="s">
        <v>81</v>
      </c>
      <c r="AT240" s="132" t="s">
        <v>72</v>
      </c>
      <c r="AU240" s="132" t="s">
        <v>81</v>
      </c>
      <c r="AY240" s="125" t="s">
        <v>165</v>
      </c>
      <c r="BK240" s="133">
        <f>SUM(BK241:BK256)</f>
        <v>0</v>
      </c>
    </row>
    <row r="241" spans="2:65" s="1" customFormat="1" ht="44.25" customHeight="1" x14ac:dyDescent="0.2">
      <c r="B241" s="32"/>
      <c r="C241" s="136" t="s">
        <v>314</v>
      </c>
      <c r="D241" s="136" t="s">
        <v>167</v>
      </c>
      <c r="E241" s="137" t="s">
        <v>3652</v>
      </c>
      <c r="F241" s="138" t="s">
        <v>3653</v>
      </c>
      <c r="G241" s="139" t="s">
        <v>238</v>
      </c>
      <c r="H241" s="140">
        <v>120.232</v>
      </c>
      <c r="I241" s="141"/>
      <c r="J241" s="142">
        <f>ROUND(I241*H241,2)</f>
        <v>0</v>
      </c>
      <c r="K241" s="138" t="s">
        <v>1</v>
      </c>
      <c r="L241" s="32"/>
      <c r="M241" s="143" t="s">
        <v>1</v>
      </c>
      <c r="N241" s="144" t="s">
        <v>38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172</v>
      </c>
      <c r="AT241" s="147" t="s">
        <v>167</v>
      </c>
      <c r="AU241" s="147" t="s">
        <v>83</v>
      </c>
      <c r="AY241" s="17" t="s">
        <v>165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81</v>
      </c>
      <c r="BK241" s="148">
        <f>ROUND(I241*H241,2)</f>
        <v>0</v>
      </c>
      <c r="BL241" s="17" t="s">
        <v>172</v>
      </c>
      <c r="BM241" s="147" t="s">
        <v>3681</v>
      </c>
    </row>
    <row r="242" spans="2:65" s="1" customFormat="1" ht="29.25" x14ac:dyDescent="0.2">
      <c r="B242" s="32"/>
      <c r="D242" s="149" t="s">
        <v>174</v>
      </c>
      <c r="F242" s="150" t="s">
        <v>3653</v>
      </c>
      <c r="I242" s="151"/>
      <c r="L242" s="32"/>
      <c r="M242" s="152"/>
      <c r="T242" s="56"/>
      <c r="AT242" s="17" t="s">
        <v>174</v>
      </c>
      <c r="AU242" s="17" t="s">
        <v>83</v>
      </c>
    </row>
    <row r="243" spans="2:65" s="12" customFormat="1" x14ac:dyDescent="0.2">
      <c r="B243" s="153"/>
      <c r="D243" s="149" t="s">
        <v>176</v>
      </c>
      <c r="E243" s="154" t="s">
        <v>1</v>
      </c>
      <c r="F243" s="155" t="s">
        <v>3682</v>
      </c>
      <c r="H243" s="156">
        <v>120.232</v>
      </c>
      <c r="I243" s="157"/>
      <c r="L243" s="153"/>
      <c r="M243" s="158"/>
      <c r="T243" s="159"/>
      <c r="AT243" s="154" t="s">
        <v>176</v>
      </c>
      <c r="AU243" s="154" t="s">
        <v>83</v>
      </c>
      <c r="AV243" s="12" t="s">
        <v>83</v>
      </c>
      <c r="AW243" s="12" t="s">
        <v>30</v>
      </c>
      <c r="AX243" s="12" t="s">
        <v>81</v>
      </c>
      <c r="AY243" s="154" t="s">
        <v>165</v>
      </c>
    </row>
    <row r="244" spans="2:65" s="1" customFormat="1" ht="37.9" customHeight="1" x14ac:dyDescent="0.2">
      <c r="B244" s="32"/>
      <c r="C244" s="136" t="s">
        <v>323</v>
      </c>
      <c r="D244" s="136" t="s">
        <v>167</v>
      </c>
      <c r="E244" s="137" t="s">
        <v>3641</v>
      </c>
      <c r="F244" s="138" t="s">
        <v>3642</v>
      </c>
      <c r="G244" s="139" t="s">
        <v>238</v>
      </c>
      <c r="H244" s="140">
        <v>41.77</v>
      </c>
      <c r="I244" s="141"/>
      <c r="J244" s="142">
        <f>ROUND(I244*H244,2)</f>
        <v>0</v>
      </c>
      <c r="K244" s="138" t="s">
        <v>1</v>
      </c>
      <c r="L244" s="32"/>
      <c r="M244" s="143" t="s">
        <v>1</v>
      </c>
      <c r="N244" s="144" t="s">
        <v>38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172</v>
      </c>
      <c r="AT244" s="147" t="s">
        <v>167</v>
      </c>
      <c r="AU244" s="147" t="s">
        <v>83</v>
      </c>
      <c r="AY244" s="17" t="s">
        <v>165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81</v>
      </c>
      <c r="BK244" s="148">
        <f>ROUND(I244*H244,2)</f>
        <v>0</v>
      </c>
      <c r="BL244" s="17" t="s">
        <v>172</v>
      </c>
      <c r="BM244" s="147" t="s">
        <v>3683</v>
      </c>
    </row>
    <row r="245" spans="2:65" s="1" customFormat="1" ht="19.5" x14ac:dyDescent="0.2">
      <c r="B245" s="32"/>
      <c r="D245" s="149" t="s">
        <v>174</v>
      </c>
      <c r="F245" s="150" t="s">
        <v>3642</v>
      </c>
      <c r="I245" s="151"/>
      <c r="L245" s="32"/>
      <c r="M245" s="152"/>
      <c r="T245" s="56"/>
      <c r="AT245" s="17" t="s">
        <v>174</v>
      </c>
      <c r="AU245" s="17" t="s">
        <v>83</v>
      </c>
    </row>
    <row r="246" spans="2:65" s="12" customFormat="1" x14ac:dyDescent="0.2">
      <c r="B246" s="153"/>
      <c r="D246" s="149" t="s">
        <v>176</v>
      </c>
      <c r="E246" s="154" t="s">
        <v>1</v>
      </c>
      <c r="F246" s="155" t="s">
        <v>3684</v>
      </c>
      <c r="H246" s="156">
        <v>19.571999999999999</v>
      </c>
      <c r="I246" s="157"/>
      <c r="L246" s="153"/>
      <c r="M246" s="158"/>
      <c r="T246" s="159"/>
      <c r="AT246" s="154" t="s">
        <v>176</v>
      </c>
      <c r="AU246" s="154" t="s">
        <v>83</v>
      </c>
      <c r="AV246" s="12" t="s">
        <v>83</v>
      </c>
      <c r="AW246" s="12" t="s">
        <v>30</v>
      </c>
      <c r="AX246" s="12" t="s">
        <v>73</v>
      </c>
      <c r="AY246" s="154" t="s">
        <v>165</v>
      </c>
    </row>
    <row r="247" spans="2:65" s="12" customFormat="1" x14ac:dyDescent="0.2">
      <c r="B247" s="153"/>
      <c r="D247" s="149" t="s">
        <v>176</v>
      </c>
      <c r="E247" s="154" t="s">
        <v>1</v>
      </c>
      <c r="F247" s="155" t="s">
        <v>3685</v>
      </c>
      <c r="H247" s="156">
        <v>8.9979999999999993</v>
      </c>
      <c r="I247" s="157"/>
      <c r="L247" s="153"/>
      <c r="M247" s="158"/>
      <c r="T247" s="159"/>
      <c r="AT247" s="154" t="s">
        <v>176</v>
      </c>
      <c r="AU247" s="154" t="s">
        <v>83</v>
      </c>
      <c r="AV247" s="12" t="s">
        <v>83</v>
      </c>
      <c r="AW247" s="12" t="s">
        <v>30</v>
      </c>
      <c r="AX247" s="12" t="s">
        <v>73</v>
      </c>
      <c r="AY247" s="154" t="s">
        <v>165</v>
      </c>
    </row>
    <row r="248" spans="2:65" s="12" customFormat="1" x14ac:dyDescent="0.2">
      <c r="B248" s="153"/>
      <c r="D248" s="149" t="s">
        <v>176</v>
      </c>
      <c r="E248" s="154" t="s">
        <v>1</v>
      </c>
      <c r="F248" s="155" t="s">
        <v>3686</v>
      </c>
      <c r="H248" s="156">
        <v>13.17</v>
      </c>
      <c r="I248" s="157"/>
      <c r="L248" s="153"/>
      <c r="M248" s="158"/>
      <c r="T248" s="159"/>
      <c r="AT248" s="154" t="s">
        <v>176</v>
      </c>
      <c r="AU248" s="154" t="s">
        <v>83</v>
      </c>
      <c r="AV248" s="12" t="s">
        <v>83</v>
      </c>
      <c r="AW248" s="12" t="s">
        <v>30</v>
      </c>
      <c r="AX248" s="12" t="s">
        <v>73</v>
      </c>
      <c r="AY248" s="154" t="s">
        <v>165</v>
      </c>
    </row>
    <row r="249" spans="2:65" s="12" customFormat="1" x14ac:dyDescent="0.2">
      <c r="B249" s="153"/>
      <c r="D249" s="149" t="s">
        <v>176</v>
      </c>
      <c r="E249" s="154" t="s">
        <v>1</v>
      </c>
      <c r="F249" s="155" t="s">
        <v>3649</v>
      </c>
      <c r="H249" s="156">
        <v>0.03</v>
      </c>
      <c r="I249" s="157"/>
      <c r="L249" s="153"/>
      <c r="M249" s="158"/>
      <c r="T249" s="159"/>
      <c r="AT249" s="154" t="s">
        <v>176</v>
      </c>
      <c r="AU249" s="154" t="s">
        <v>83</v>
      </c>
      <c r="AV249" s="12" t="s">
        <v>83</v>
      </c>
      <c r="AW249" s="12" t="s">
        <v>30</v>
      </c>
      <c r="AX249" s="12" t="s">
        <v>73</v>
      </c>
      <c r="AY249" s="154" t="s">
        <v>165</v>
      </c>
    </row>
    <row r="250" spans="2:65" s="13" customFormat="1" x14ac:dyDescent="0.2">
      <c r="B250" s="160"/>
      <c r="D250" s="149" t="s">
        <v>176</v>
      </c>
      <c r="E250" s="161" t="s">
        <v>1</v>
      </c>
      <c r="F250" s="162" t="s">
        <v>189</v>
      </c>
      <c r="H250" s="163">
        <v>41.77</v>
      </c>
      <c r="I250" s="164"/>
      <c r="L250" s="160"/>
      <c r="M250" s="165"/>
      <c r="T250" s="166"/>
      <c r="AT250" s="161" t="s">
        <v>176</v>
      </c>
      <c r="AU250" s="161" t="s">
        <v>83</v>
      </c>
      <c r="AV250" s="13" t="s">
        <v>172</v>
      </c>
      <c r="AW250" s="13" t="s">
        <v>30</v>
      </c>
      <c r="AX250" s="13" t="s">
        <v>81</v>
      </c>
      <c r="AY250" s="161" t="s">
        <v>165</v>
      </c>
    </row>
    <row r="251" spans="2:65" s="1" customFormat="1" ht="37.9" customHeight="1" x14ac:dyDescent="0.2">
      <c r="B251" s="32"/>
      <c r="C251" s="136" t="s">
        <v>328</v>
      </c>
      <c r="D251" s="136" t="s">
        <v>167</v>
      </c>
      <c r="E251" s="137" t="s">
        <v>3610</v>
      </c>
      <c r="F251" s="138" t="s">
        <v>3611</v>
      </c>
      <c r="G251" s="139" t="s">
        <v>238</v>
      </c>
      <c r="H251" s="140">
        <v>19.571999999999999</v>
      </c>
      <c r="I251" s="141"/>
      <c r="J251" s="142">
        <f>ROUND(I251*H251,2)</f>
        <v>0</v>
      </c>
      <c r="K251" s="138" t="s">
        <v>1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0</v>
      </c>
      <c r="R251" s="145">
        <f>Q251*H251</f>
        <v>0</v>
      </c>
      <c r="S251" s="145">
        <v>0</v>
      </c>
      <c r="T251" s="146">
        <f>S251*H251</f>
        <v>0</v>
      </c>
      <c r="AR251" s="147" t="s">
        <v>172</v>
      </c>
      <c r="AT251" s="147" t="s">
        <v>167</v>
      </c>
      <c r="AU251" s="147" t="s">
        <v>83</v>
      </c>
      <c r="AY251" s="17" t="s">
        <v>165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172</v>
      </c>
      <c r="BM251" s="147" t="s">
        <v>3687</v>
      </c>
    </row>
    <row r="252" spans="2:65" s="1" customFormat="1" ht="29.25" x14ac:dyDescent="0.2">
      <c r="B252" s="32"/>
      <c r="D252" s="149" t="s">
        <v>174</v>
      </c>
      <c r="F252" s="150" t="s">
        <v>3611</v>
      </c>
      <c r="I252" s="151"/>
      <c r="L252" s="32"/>
      <c r="M252" s="152"/>
      <c r="T252" s="56"/>
      <c r="AT252" s="17" t="s">
        <v>174</v>
      </c>
      <c r="AU252" s="17" t="s">
        <v>83</v>
      </c>
    </row>
    <row r="253" spans="2:65" s="12" customFormat="1" x14ac:dyDescent="0.2">
      <c r="B253" s="153"/>
      <c r="D253" s="149" t="s">
        <v>176</v>
      </c>
      <c r="E253" s="154" t="s">
        <v>1</v>
      </c>
      <c r="F253" s="155" t="s">
        <v>3688</v>
      </c>
      <c r="H253" s="156">
        <v>19.571999999999999</v>
      </c>
      <c r="I253" s="157"/>
      <c r="L253" s="153"/>
      <c r="M253" s="158"/>
      <c r="T253" s="159"/>
      <c r="AT253" s="154" t="s">
        <v>176</v>
      </c>
      <c r="AU253" s="154" t="s">
        <v>83</v>
      </c>
      <c r="AV253" s="12" t="s">
        <v>83</v>
      </c>
      <c r="AW253" s="12" t="s">
        <v>30</v>
      </c>
      <c r="AX253" s="12" t="s">
        <v>81</v>
      </c>
      <c r="AY253" s="154" t="s">
        <v>165</v>
      </c>
    </row>
    <row r="254" spans="2:65" s="1" customFormat="1" ht="44.25" customHeight="1" x14ac:dyDescent="0.2">
      <c r="B254" s="32"/>
      <c r="C254" s="136" t="s">
        <v>342</v>
      </c>
      <c r="D254" s="136" t="s">
        <v>167</v>
      </c>
      <c r="E254" s="137" t="s">
        <v>3652</v>
      </c>
      <c r="F254" s="138" t="s">
        <v>3653</v>
      </c>
      <c r="G254" s="139" t="s">
        <v>238</v>
      </c>
      <c r="H254" s="140">
        <v>15.224</v>
      </c>
      <c r="I254" s="141"/>
      <c r="J254" s="142">
        <f>ROUND(I254*H254,2)</f>
        <v>0</v>
      </c>
      <c r="K254" s="138" t="s">
        <v>1</v>
      </c>
      <c r="L254" s="32"/>
      <c r="M254" s="143" t="s">
        <v>1</v>
      </c>
      <c r="N254" s="144" t="s">
        <v>38</v>
      </c>
      <c r="P254" s="145">
        <f>O254*H254</f>
        <v>0</v>
      </c>
      <c r="Q254" s="145">
        <v>0</v>
      </c>
      <c r="R254" s="145">
        <f>Q254*H254</f>
        <v>0</v>
      </c>
      <c r="S254" s="145">
        <v>0</v>
      </c>
      <c r="T254" s="146">
        <f>S254*H254</f>
        <v>0</v>
      </c>
      <c r="AR254" s="147" t="s">
        <v>172</v>
      </c>
      <c r="AT254" s="147" t="s">
        <v>167</v>
      </c>
      <c r="AU254" s="147" t="s">
        <v>83</v>
      </c>
      <c r="AY254" s="17" t="s">
        <v>165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81</v>
      </c>
      <c r="BK254" s="148">
        <f>ROUND(I254*H254,2)</f>
        <v>0</v>
      </c>
      <c r="BL254" s="17" t="s">
        <v>172</v>
      </c>
      <c r="BM254" s="147" t="s">
        <v>3689</v>
      </c>
    </row>
    <row r="255" spans="2:65" s="1" customFormat="1" ht="29.25" x14ac:dyDescent="0.2">
      <c r="B255" s="32"/>
      <c r="D255" s="149" t="s">
        <v>174</v>
      </c>
      <c r="F255" s="150" t="s">
        <v>3653</v>
      </c>
      <c r="I255" s="151"/>
      <c r="L255" s="32"/>
      <c r="M255" s="152"/>
      <c r="T255" s="56"/>
      <c r="AT255" s="17" t="s">
        <v>174</v>
      </c>
      <c r="AU255" s="17" t="s">
        <v>83</v>
      </c>
    </row>
    <row r="256" spans="2:65" s="12" customFormat="1" x14ac:dyDescent="0.2">
      <c r="B256" s="153"/>
      <c r="D256" s="149" t="s">
        <v>176</v>
      </c>
      <c r="E256" s="154" t="s">
        <v>1</v>
      </c>
      <c r="F256" s="155" t="s">
        <v>3690</v>
      </c>
      <c r="H256" s="156">
        <v>15.224</v>
      </c>
      <c r="I256" s="157"/>
      <c r="L256" s="153"/>
      <c r="M256" s="158"/>
      <c r="T256" s="159"/>
      <c r="AT256" s="154" t="s">
        <v>176</v>
      </c>
      <c r="AU256" s="154" t="s">
        <v>83</v>
      </c>
      <c r="AV256" s="12" t="s">
        <v>83</v>
      </c>
      <c r="AW256" s="12" t="s">
        <v>30</v>
      </c>
      <c r="AX256" s="12" t="s">
        <v>81</v>
      </c>
      <c r="AY256" s="154" t="s">
        <v>165</v>
      </c>
    </row>
    <row r="257" spans="2:65" s="11" customFormat="1" ht="22.9" customHeight="1" x14ac:dyDescent="0.2">
      <c r="B257" s="124"/>
      <c r="D257" s="125" t="s">
        <v>72</v>
      </c>
      <c r="E257" s="134" t="s">
        <v>111</v>
      </c>
      <c r="F257" s="134" t="s">
        <v>112</v>
      </c>
      <c r="I257" s="127"/>
      <c r="J257" s="135">
        <f>BK257</f>
        <v>0</v>
      </c>
      <c r="L257" s="124"/>
      <c r="M257" s="129"/>
      <c r="P257" s="130">
        <f>SUM(P258:P274)</f>
        <v>0</v>
      </c>
      <c r="R257" s="130">
        <f>SUM(R258:R274)</f>
        <v>0</v>
      </c>
      <c r="T257" s="131">
        <f>SUM(T258:T274)</f>
        <v>0</v>
      </c>
      <c r="AR257" s="125" t="s">
        <v>81</v>
      </c>
      <c r="AT257" s="132" t="s">
        <v>72</v>
      </c>
      <c r="AU257" s="132" t="s">
        <v>81</v>
      </c>
      <c r="AY257" s="125" t="s">
        <v>165</v>
      </c>
      <c r="BK257" s="133">
        <f>SUM(BK258:BK274)</f>
        <v>0</v>
      </c>
    </row>
    <row r="258" spans="2:65" s="1" customFormat="1" ht="44.25" customHeight="1" x14ac:dyDescent="0.2">
      <c r="B258" s="32"/>
      <c r="C258" s="136" t="s">
        <v>348</v>
      </c>
      <c r="D258" s="136" t="s">
        <v>167</v>
      </c>
      <c r="E258" s="137" t="s">
        <v>3652</v>
      </c>
      <c r="F258" s="138" t="s">
        <v>3653</v>
      </c>
      <c r="G258" s="139" t="s">
        <v>238</v>
      </c>
      <c r="H258" s="140">
        <v>224.102</v>
      </c>
      <c r="I258" s="141"/>
      <c r="J258" s="142">
        <f>ROUND(I258*H258,2)</f>
        <v>0</v>
      </c>
      <c r="K258" s="138" t="s">
        <v>1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AR258" s="147" t="s">
        <v>172</v>
      </c>
      <c r="AT258" s="147" t="s">
        <v>167</v>
      </c>
      <c r="AU258" s="147" t="s">
        <v>83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172</v>
      </c>
      <c r="BM258" s="147" t="s">
        <v>3691</v>
      </c>
    </row>
    <row r="259" spans="2:65" s="1" customFormat="1" ht="29.25" x14ac:dyDescent="0.2">
      <c r="B259" s="32"/>
      <c r="D259" s="149" t="s">
        <v>174</v>
      </c>
      <c r="F259" s="150" t="s">
        <v>3653</v>
      </c>
      <c r="I259" s="151"/>
      <c r="L259" s="32"/>
      <c r="M259" s="152"/>
      <c r="T259" s="56"/>
      <c r="AT259" s="17" t="s">
        <v>174</v>
      </c>
      <c r="AU259" s="17" t="s">
        <v>83</v>
      </c>
    </row>
    <row r="260" spans="2:65" s="12" customFormat="1" x14ac:dyDescent="0.2">
      <c r="B260" s="153"/>
      <c r="D260" s="149" t="s">
        <v>176</v>
      </c>
      <c r="E260" s="154" t="s">
        <v>1</v>
      </c>
      <c r="F260" s="155" t="s">
        <v>3692</v>
      </c>
      <c r="H260" s="156">
        <v>224.102</v>
      </c>
      <c r="I260" s="157"/>
      <c r="L260" s="153"/>
      <c r="M260" s="158"/>
      <c r="T260" s="159"/>
      <c r="AT260" s="154" t="s">
        <v>176</v>
      </c>
      <c r="AU260" s="154" t="s">
        <v>83</v>
      </c>
      <c r="AV260" s="12" t="s">
        <v>83</v>
      </c>
      <c r="AW260" s="12" t="s">
        <v>30</v>
      </c>
      <c r="AX260" s="12" t="s">
        <v>73</v>
      </c>
      <c r="AY260" s="154" t="s">
        <v>165</v>
      </c>
    </row>
    <row r="261" spans="2:65" s="13" customFormat="1" x14ac:dyDescent="0.2">
      <c r="B261" s="160"/>
      <c r="D261" s="149" t="s">
        <v>176</v>
      </c>
      <c r="E261" s="161" t="s">
        <v>1</v>
      </c>
      <c r="F261" s="162" t="s">
        <v>189</v>
      </c>
      <c r="H261" s="163">
        <v>224.102</v>
      </c>
      <c r="I261" s="164"/>
      <c r="L261" s="160"/>
      <c r="M261" s="165"/>
      <c r="T261" s="166"/>
      <c r="AT261" s="161" t="s">
        <v>176</v>
      </c>
      <c r="AU261" s="161" t="s">
        <v>83</v>
      </c>
      <c r="AV261" s="13" t="s">
        <v>172</v>
      </c>
      <c r="AW261" s="13" t="s">
        <v>30</v>
      </c>
      <c r="AX261" s="13" t="s">
        <v>81</v>
      </c>
      <c r="AY261" s="161" t="s">
        <v>165</v>
      </c>
    </row>
    <row r="262" spans="2:65" s="1" customFormat="1" ht="37.9" customHeight="1" x14ac:dyDescent="0.2">
      <c r="B262" s="32"/>
      <c r="C262" s="136" t="s">
        <v>361</v>
      </c>
      <c r="D262" s="136" t="s">
        <v>167</v>
      </c>
      <c r="E262" s="137" t="s">
        <v>3641</v>
      </c>
      <c r="F262" s="138" t="s">
        <v>3642</v>
      </c>
      <c r="G262" s="139" t="s">
        <v>238</v>
      </c>
      <c r="H262" s="140">
        <v>27.074000000000002</v>
      </c>
      <c r="I262" s="141"/>
      <c r="J262" s="142">
        <f>ROUND(I262*H262,2)</f>
        <v>0</v>
      </c>
      <c r="K262" s="138" t="s">
        <v>1</v>
      </c>
      <c r="L262" s="32"/>
      <c r="M262" s="143" t="s">
        <v>1</v>
      </c>
      <c r="N262" s="144" t="s">
        <v>38</v>
      </c>
      <c r="P262" s="145">
        <f>O262*H262</f>
        <v>0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AR262" s="147" t="s">
        <v>172</v>
      </c>
      <c r="AT262" s="147" t="s">
        <v>167</v>
      </c>
      <c r="AU262" s="147" t="s">
        <v>83</v>
      </c>
      <c r="AY262" s="17" t="s">
        <v>165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81</v>
      </c>
      <c r="BK262" s="148">
        <f>ROUND(I262*H262,2)</f>
        <v>0</v>
      </c>
      <c r="BL262" s="17" t="s">
        <v>172</v>
      </c>
      <c r="BM262" s="147" t="s">
        <v>3693</v>
      </c>
    </row>
    <row r="263" spans="2:65" s="1" customFormat="1" ht="19.5" x14ac:dyDescent="0.2">
      <c r="B263" s="32"/>
      <c r="D263" s="149" t="s">
        <v>174</v>
      </c>
      <c r="F263" s="150" t="s">
        <v>3642</v>
      </c>
      <c r="I263" s="151"/>
      <c r="L263" s="32"/>
      <c r="M263" s="152"/>
      <c r="T263" s="56"/>
      <c r="AT263" s="17" t="s">
        <v>174</v>
      </c>
      <c r="AU263" s="17" t="s">
        <v>83</v>
      </c>
    </row>
    <row r="264" spans="2:65" s="12" customFormat="1" x14ac:dyDescent="0.2">
      <c r="B264" s="153"/>
      <c r="D264" s="149" t="s">
        <v>176</v>
      </c>
      <c r="E264" s="154" t="s">
        <v>1</v>
      </c>
      <c r="F264" s="155" t="s">
        <v>3694</v>
      </c>
      <c r="H264" s="156">
        <v>21.885999999999999</v>
      </c>
      <c r="I264" s="157"/>
      <c r="L264" s="153"/>
      <c r="M264" s="158"/>
      <c r="T264" s="159"/>
      <c r="AT264" s="154" t="s">
        <v>176</v>
      </c>
      <c r="AU264" s="154" t="s">
        <v>83</v>
      </c>
      <c r="AV264" s="12" t="s">
        <v>83</v>
      </c>
      <c r="AW264" s="12" t="s">
        <v>30</v>
      </c>
      <c r="AX264" s="12" t="s">
        <v>73</v>
      </c>
      <c r="AY264" s="154" t="s">
        <v>165</v>
      </c>
    </row>
    <row r="265" spans="2:65" s="12" customFormat="1" x14ac:dyDescent="0.2">
      <c r="B265" s="153"/>
      <c r="D265" s="149" t="s">
        <v>176</v>
      </c>
      <c r="E265" s="154" t="s">
        <v>1</v>
      </c>
      <c r="F265" s="155" t="s">
        <v>3695</v>
      </c>
      <c r="H265" s="156">
        <v>5.1879999999999997</v>
      </c>
      <c r="I265" s="157"/>
      <c r="L265" s="153"/>
      <c r="M265" s="158"/>
      <c r="T265" s="159"/>
      <c r="AT265" s="154" t="s">
        <v>176</v>
      </c>
      <c r="AU265" s="154" t="s">
        <v>83</v>
      </c>
      <c r="AV265" s="12" t="s">
        <v>83</v>
      </c>
      <c r="AW265" s="12" t="s">
        <v>30</v>
      </c>
      <c r="AX265" s="12" t="s">
        <v>73</v>
      </c>
      <c r="AY265" s="154" t="s">
        <v>165</v>
      </c>
    </row>
    <row r="266" spans="2:65" s="13" customFormat="1" x14ac:dyDescent="0.2">
      <c r="B266" s="160"/>
      <c r="D266" s="149" t="s">
        <v>176</v>
      </c>
      <c r="E266" s="161" t="s">
        <v>1</v>
      </c>
      <c r="F266" s="162" t="s">
        <v>189</v>
      </c>
      <c r="H266" s="163">
        <v>27.073999999999998</v>
      </c>
      <c r="I266" s="164"/>
      <c r="L266" s="160"/>
      <c r="M266" s="165"/>
      <c r="T266" s="166"/>
      <c r="AT266" s="161" t="s">
        <v>176</v>
      </c>
      <c r="AU266" s="161" t="s">
        <v>83</v>
      </c>
      <c r="AV266" s="13" t="s">
        <v>172</v>
      </c>
      <c r="AW266" s="13" t="s">
        <v>30</v>
      </c>
      <c r="AX266" s="13" t="s">
        <v>81</v>
      </c>
      <c r="AY266" s="161" t="s">
        <v>165</v>
      </c>
    </row>
    <row r="267" spans="2:65" s="1" customFormat="1" ht="37.9" customHeight="1" x14ac:dyDescent="0.2">
      <c r="B267" s="32"/>
      <c r="C267" s="136" t="s">
        <v>367</v>
      </c>
      <c r="D267" s="136" t="s">
        <v>167</v>
      </c>
      <c r="E267" s="137" t="s">
        <v>3610</v>
      </c>
      <c r="F267" s="138" t="s">
        <v>3611</v>
      </c>
      <c r="G267" s="139" t="s">
        <v>238</v>
      </c>
      <c r="H267" s="140">
        <v>9.9019999999999992</v>
      </c>
      <c r="I267" s="141"/>
      <c r="J267" s="142">
        <f>ROUND(I267*H267,2)</f>
        <v>0</v>
      </c>
      <c r="K267" s="138" t="s">
        <v>1</v>
      </c>
      <c r="L267" s="32"/>
      <c r="M267" s="143" t="s">
        <v>1</v>
      </c>
      <c r="N267" s="144" t="s">
        <v>38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172</v>
      </c>
      <c r="AT267" s="147" t="s">
        <v>167</v>
      </c>
      <c r="AU267" s="147" t="s">
        <v>83</v>
      </c>
      <c r="AY267" s="17" t="s">
        <v>165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81</v>
      </c>
      <c r="BK267" s="148">
        <f>ROUND(I267*H267,2)</f>
        <v>0</v>
      </c>
      <c r="BL267" s="17" t="s">
        <v>172</v>
      </c>
      <c r="BM267" s="147" t="s">
        <v>3696</v>
      </c>
    </row>
    <row r="268" spans="2:65" s="1" customFormat="1" ht="29.25" x14ac:dyDescent="0.2">
      <c r="B268" s="32"/>
      <c r="D268" s="149" t="s">
        <v>174</v>
      </c>
      <c r="F268" s="150" t="s">
        <v>3611</v>
      </c>
      <c r="I268" s="151"/>
      <c r="L268" s="32"/>
      <c r="M268" s="152"/>
      <c r="T268" s="56"/>
      <c r="AT268" s="17" t="s">
        <v>174</v>
      </c>
      <c r="AU268" s="17" t="s">
        <v>83</v>
      </c>
    </row>
    <row r="269" spans="2:65" s="12" customFormat="1" x14ac:dyDescent="0.2">
      <c r="B269" s="153"/>
      <c r="D269" s="149" t="s">
        <v>176</v>
      </c>
      <c r="E269" s="154" t="s">
        <v>1</v>
      </c>
      <c r="F269" s="155" t="s">
        <v>3697</v>
      </c>
      <c r="H269" s="156">
        <v>5.2750000000000004</v>
      </c>
      <c r="I269" s="157"/>
      <c r="L269" s="153"/>
      <c r="M269" s="158"/>
      <c r="T269" s="159"/>
      <c r="AT269" s="154" t="s">
        <v>176</v>
      </c>
      <c r="AU269" s="154" t="s">
        <v>83</v>
      </c>
      <c r="AV269" s="12" t="s">
        <v>83</v>
      </c>
      <c r="AW269" s="12" t="s">
        <v>30</v>
      </c>
      <c r="AX269" s="12" t="s">
        <v>73</v>
      </c>
      <c r="AY269" s="154" t="s">
        <v>165</v>
      </c>
    </row>
    <row r="270" spans="2:65" s="12" customFormat="1" x14ac:dyDescent="0.2">
      <c r="B270" s="153"/>
      <c r="D270" s="149" t="s">
        <v>176</v>
      </c>
      <c r="E270" s="154" t="s">
        <v>1</v>
      </c>
      <c r="F270" s="155" t="s">
        <v>3698</v>
      </c>
      <c r="H270" s="156">
        <v>4.6269999999999998</v>
      </c>
      <c r="I270" s="157"/>
      <c r="L270" s="153"/>
      <c r="M270" s="158"/>
      <c r="T270" s="159"/>
      <c r="AT270" s="154" t="s">
        <v>176</v>
      </c>
      <c r="AU270" s="154" t="s">
        <v>83</v>
      </c>
      <c r="AV270" s="12" t="s">
        <v>83</v>
      </c>
      <c r="AW270" s="12" t="s">
        <v>30</v>
      </c>
      <c r="AX270" s="12" t="s">
        <v>73</v>
      </c>
      <c r="AY270" s="154" t="s">
        <v>165</v>
      </c>
    </row>
    <row r="271" spans="2:65" s="13" customFormat="1" x14ac:dyDescent="0.2">
      <c r="B271" s="160"/>
      <c r="D271" s="149" t="s">
        <v>176</v>
      </c>
      <c r="E271" s="161" t="s">
        <v>1</v>
      </c>
      <c r="F271" s="162" t="s">
        <v>189</v>
      </c>
      <c r="H271" s="163">
        <v>9.902000000000001</v>
      </c>
      <c r="I271" s="164"/>
      <c r="L271" s="160"/>
      <c r="M271" s="165"/>
      <c r="T271" s="166"/>
      <c r="AT271" s="161" t="s">
        <v>176</v>
      </c>
      <c r="AU271" s="161" t="s">
        <v>83</v>
      </c>
      <c r="AV271" s="13" t="s">
        <v>172</v>
      </c>
      <c r="AW271" s="13" t="s">
        <v>30</v>
      </c>
      <c r="AX271" s="13" t="s">
        <v>81</v>
      </c>
      <c r="AY271" s="161" t="s">
        <v>165</v>
      </c>
    </row>
    <row r="272" spans="2:65" s="1" customFormat="1" ht="44.25" customHeight="1" x14ac:dyDescent="0.2">
      <c r="B272" s="32"/>
      <c r="C272" s="136" t="s">
        <v>377</v>
      </c>
      <c r="D272" s="136" t="s">
        <v>167</v>
      </c>
      <c r="E272" s="137" t="s">
        <v>3652</v>
      </c>
      <c r="F272" s="138" t="s">
        <v>3653</v>
      </c>
      <c r="G272" s="139" t="s">
        <v>238</v>
      </c>
      <c r="H272" s="140">
        <v>2.11</v>
      </c>
      <c r="I272" s="141"/>
      <c r="J272" s="142">
        <f>ROUND(I272*H272,2)</f>
        <v>0</v>
      </c>
      <c r="K272" s="138" t="s">
        <v>1</v>
      </c>
      <c r="L272" s="32"/>
      <c r="M272" s="143" t="s">
        <v>1</v>
      </c>
      <c r="N272" s="144" t="s">
        <v>38</v>
      </c>
      <c r="P272" s="145">
        <f>O272*H272</f>
        <v>0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AR272" s="147" t="s">
        <v>172</v>
      </c>
      <c r="AT272" s="147" t="s">
        <v>167</v>
      </c>
      <c r="AU272" s="147" t="s">
        <v>83</v>
      </c>
      <c r="AY272" s="17" t="s">
        <v>165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81</v>
      </c>
      <c r="BK272" s="148">
        <f>ROUND(I272*H272,2)</f>
        <v>0</v>
      </c>
      <c r="BL272" s="17" t="s">
        <v>172</v>
      </c>
      <c r="BM272" s="147" t="s">
        <v>3699</v>
      </c>
    </row>
    <row r="273" spans="2:51" s="1" customFormat="1" ht="29.25" x14ac:dyDescent="0.2">
      <c r="B273" s="32"/>
      <c r="D273" s="149" t="s">
        <v>174</v>
      </c>
      <c r="F273" s="150" t="s">
        <v>3653</v>
      </c>
      <c r="I273" s="151"/>
      <c r="L273" s="32"/>
      <c r="M273" s="152"/>
      <c r="T273" s="56"/>
      <c r="AT273" s="17" t="s">
        <v>174</v>
      </c>
      <c r="AU273" s="17" t="s">
        <v>83</v>
      </c>
    </row>
    <row r="274" spans="2:51" s="12" customFormat="1" x14ac:dyDescent="0.2">
      <c r="B274" s="153"/>
      <c r="D274" s="149" t="s">
        <v>176</v>
      </c>
      <c r="E274" s="154" t="s">
        <v>1</v>
      </c>
      <c r="F274" s="155" t="s">
        <v>3700</v>
      </c>
      <c r="H274" s="156">
        <v>2.11</v>
      </c>
      <c r="I274" s="157"/>
      <c r="L274" s="153"/>
      <c r="M274" s="193"/>
      <c r="N274" s="194"/>
      <c r="O274" s="194"/>
      <c r="P274" s="194"/>
      <c r="Q274" s="194"/>
      <c r="R274" s="194"/>
      <c r="S274" s="194"/>
      <c r="T274" s="195"/>
      <c r="AT274" s="154" t="s">
        <v>176</v>
      </c>
      <c r="AU274" s="154" t="s">
        <v>83</v>
      </c>
      <c r="AV274" s="12" t="s">
        <v>83</v>
      </c>
      <c r="AW274" s="12" t="s">
        <v>30</v>
      </c>
      <c r="AX274" s="12" t="s">
        <v>81</v>
      </c>
      <c r="AY274" s="154" t="s">
        <v>165</v>
      </c>
    </row>
    <row r="275" spans="2:51" s="1" customFormat="1" ht="6.95" customHeight="1" x14ac:dyDescent="0.2">
      <c r="B275" s="44"/>
      <c r="C275" s="45"/>
      <c r="D275" s="45"/>
      <c r="E275" s="45"/>
      <c r="F275" s="45"/>
      <c r="G275" s="45"/>
      <c r="H275" s="45"/>
      <c r="I275" s="45"/>
      <c r="J275" s="45"/>
      <c r="K275" s="45"/>
      <c r="L275" s="32"/>
    </row>
  </sheetData>
  <sheetProtection algorithmName="SHA-512" hashValue="FtjiQQvkaa8Ly6Ky7GlD92ixEb953HqD02KfAizXP2z54fdwT9qWxjlLPo01c01aJm8/wxo6J0ShJ+JSNQ2Aaw==" saltValue="WcAdSBZXgYZ3H5psxW71t1QdQtGDtw8mqH3fdrfUZt8nwLrJrXYJE4D4abvw5dy9GBuCee5OoWVx0yefg9LhzA==" spinCount="100000" sheet="1" objects="1" scenarios="1" formatColumns="0" formatRows="0" autoFilter="0"/>
  <autoFilter ref="C126:K274" xr:uid="{00000000-0009-0000-0000-00000F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39"/>
  <sheetViews>
    <sheetView showGridLines="0" tabSelected="1" topLeftCell="A110" workbookViewId="0">
      <selection activeCell="I133" sqref="I13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130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ht="12" customHeight="1" x14ac:dyDescent="0.2">
      <c r="B8" s="20"/>
      <c r="D8" s="27" t="s">
        <v>138</v>
      </c>
      <c r="L8" s="20"/>
    </row>
    <row r="9" spans="2:46" s="1" customFormat="1" ht="16.5" customHeight="1" x14ac:dyDescent="0.2">
      <c r="B9" s="32"/>
      <c r="E9" s="254" t="s">
        <v>3585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3701</v>
      </c>
      <c r="L10" s="32"/>
    </row>
    <row r="11" spans="2:46" s="1" customFormat="1" ht="16.5" customHeight="1" x14ac:dyDescent="0.2">
      <c r="B11" s="32"/>
      <c r="E11" s="251" t="s">
        <v>3702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24. 1. 2025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37"/>
      <c r="G20" s="237"/>
      <c r="H20" s="237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32</v>
      </c>
      <c r="L28" s="32"/>
    </row>
    <row r="29" spans="2:12" s="7" customFormat="1" ht="16.5" customHeight="1" x14ac:dyDescent="0.2">
      <c r="B29" s="94"/>
      <c r="E29" s="241" t="s">
        <v>1</v>
      </c>
      <c r="F29" s="241"/>
      <c r="G29" s="241"/>
      <c r="H29" s="241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33</v>
      </c>
      <c r="J32" s="66">
        <f>ROUND(J122,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 x14ac:dyDescent="0.2">
      <c r="B35" s="32"/>
      <c r="D35" s="55" t="s">
        <v>37</v>
      </c>
      <c r="E35" s="27" t="s">
        <v>38</v>
      </c>
      <c r="F35" s="86">
        <f>ROUND((SUM(BE122:BE138)),  2)</f>
        <v>0</v>
      </c>
      <c r="I35" s="96">
        <v>0.21</v>
      </c>
      <c r="J35" s="86">
        <f>ROUND(((SUM(BE122:BE138))*I35),  2)</f>
        <v>0</v>
      </c>
      <c r="L35" s="32"/>
    </row>
    <row r="36" spans="2:12" s="1" customFormat="1" ht="14.45" customHeight="1" x14ac:dyDescent="0.2">
      <c r="B36" s="32"/>
      <c r="E36" s="27" t="s">
        <v>39</v>
      </c>
      <c r="F36" s="86">
        <f>ROUND((SUM(BF122:BF138)),  2)</f>
        <v>0</v>
      </c>
      <c r="I36" s="96">
        <v>0.12</v>
      </c>
      <c r="J36" s="86">
        <f>ROUND(((SUM(BF122:BF138))*I36),  2)</f>
        <v>0</v>
      </c>
      <c r="L36" s="32"/>
    </row>
    <row r="37" spans="2:12" s="1" customFormat="1" ht="14.45" hidden="1" customHeight="1" x14ac:dyDescent="0.2">
      <c r="B37" s="32"/>
      <c r="E37" s="27" t="s">
        <v>40</v>
      </c>
      <c r="F37" s="86">
        <f>ROUND((SUM(BG122:BG138)),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41</v>
      </c>
      <c r="F38" s="86">
        <f>ROUND((SUM(BH122:BH138)),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6">
        <f>ROUND((SUM(BI122:BI138)),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140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12" ht="12" customHeight="1" x14ac:dyDescent="0.2">
      <c r="B86" s="20"/>
      <c r="C86" s="27" t="s">
        <v>138</v>
      </c>
      <c r="L86" s="20"/>
    </row>
    <row r="87" spans="2:12" s="1" customFormat="1" ht="16.5" customHeight="1" x14ac:dyDescent="0.2">
      <c r="B87" s="32"/>
      <c r="E87" s="254" t="s">
        <v>3585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3701</v>
      </c>
      <c r="L88" s="32"/>
    </row>
    <row r="89" spans="2:12" s="1" customFormat="1" ht="16.5" customHeight="1" x14ac:dyDescent="0.2">
      <c r="B89" s="32"/>
      <c r="E89" s="251" t="str">
        <f>E11</f>
        <v>SO 90-90.1 - Odpady_kategorizace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24. 1. 2025</v>
      </c>
      <c r="L91" s="32"/>
    </row>
    <row r="92" spans="2:12" s="1" customFormat="1" ht="6.95" customHeight="1" x14ac:dyDescent="0.2">
      <c r="B92" s="32"/>
      <c r="L92" s="32"/>
    </row>
    <row r="93" spans="2:12" s="1" customFormat="1" ht="15.2" customHeight="1" x14ac:dyDescent="0.2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" customHeight="1" x14ac:dyDescent="0.2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141</v>
      </c>
      <c r="D96" s="97"/>
      <c r="E96" s="97"/>
      <c r="F96" s="97"/>
      <c r="G96" s="97"/>
      <c r="H96" s="97"/>
      <c r="I96" s="97"/>
      <c r="J96" s="106" t="s">
        <v>142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143</v>
      </c>
      <c r="J98" s="66">
        <f>J122</f>
        <v>0</v>
      </c>
      <c r="L98" s="32"/>
      <c r="AU98" s="17" t="s">
        <v>144</v>
      </c>
    </row>
    <row r="99" spans="2:47" s="8" customFormat="1" ht="24.95" customHeight="1" x14ac:dyDescent="0.2">
      <c r="B99" s="108"/>
      <c r="D99" s="109" t="s">
        <v>145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2:47" s="9" customFormat="1" ht="19.899999999999999" customHeight="1" x14ac:dyDescent="0.2">
      <c r="B100" s="112"/>
      <c r="D100" s="113" t="s">
        <v>146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2:47" s="1" customFormat="1" ht="21.75" customHeight="1" x14ac:dyDescent="0.2">
      <c r="B101" s="32"/>
      <c r="L101" s="32"/>
    </row>
    <row r="102" spans="2:47" s="1" customFormat="1" ht="6.95" customHeight="1" x14ac:dyDescent="0.2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 x14ac:dyDescent="0.2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 x14ac:dyDescent="0.2">
      <c r="B107" s="32"/>
      <c r="C107" s="21" t="s">
        <v>150</v>
      </c>
      <c r="L107" s="32"/>
    </row>
    <row r="108" spans="2:47" s="1" customFormat="1" ht="6.95" customHeight="1" x14ac:dyDescent="0.2">
      <c r="B108" s="32"/>
      <c r="L108" s="32"/>
    </row>
    <row r="109" spans="2:47" s="1" customFormat="1" ht="12" customHeight="1" x14ac:dyDescent="0.2">
      <c r="B109" s="32"/>
      <c r="C109" s="27" t="s">
        <v>16</v>
      </c>
      <c r="L109" s="32"/>
    </row>
    <row r="110" spans="2:47" s="1" customFormat="1" ht="26.25" customHeight="1" x14ac:dyDescent="0.2">
      <c r="B110" s="32"/>
      <c r="E110" s="254" t="str">
        <f>E7</f>
        <v>Prostá rekonstrukce trati v úseku Chrastava - Hrádek nad Nisou (ÚOŽI)_24.02.2025_v.8</v>
      </c>
      <c r="F110" s="255"/>
      <c r="G110" s="255"/>
      <c r="H110" s="255"/>
      <c r="L110" s="32"/>
    </row>
    <row r="111" spans="2:47" ht="12" customHeight="1" x14ac:dyDescent="0.2">
      <c r="B111" s="20"/>
      <c r="C111" s="27" t="s">
        <v>138</v>
      </c>
      <c r="L111" s="20"/>
    </row>
    <row r="112" spans="2:47" s="1" customFormat="1" ht="16.5" customHeight="1" x14ac:dyDescent="0.2">
      <c r="B112" s="32"/>
      <c r="E112" s="254" t="s">
        <v>3585</v>
      </c>
      <c r="F112" s="253"/>
      <c r="G112" s="253"/>
      <c r="H112" s="253"/>
      <c r="L112" s="32"/>
    </row>
    <row r="113" spans="2:65" s="1" customFormat="1" ht="12" customHeight="1" x14ac:dyDescent="0.2">
      <c r="B113" s="32"/>
      <c r="C113" s="27" t="s">
        <v>3701</v>
      </c>
      <c r="L113" s="32"/>
    </row>
    <row r="114" spans="2:65" s="1" customFormat="1" ht="16.5" customHeight="1" x14ac:dyDescent="0.2">
      <c r="B114" s="32"/>
      <c r="E114" s="251" t="str">
        <f>E11</f>
        <v>SO 90-90.1 - Odpady_kategorizace</v>
      </c>
      <c r="F114" s="253"/>
      <c r="G114" s="253"/>
      <c r="H114" s="253"/>
      <c r="L114" s="32"/>
    </row>
    <row r="115" spans="2:65" s="1" customFormat="1" ht="6.95" customHeight="1" x14ac:dyDescent="0.2">
      <c r="B115" s="32"/>
      <c r="L115" s="32"/>
    </row>
    <row r="116" spans="2:65" s="1" customFormat="1" ht="12" customHeight="1" x14ac:dyDescent="0.2">
      <c r="B116" s="32"/>
      <c r="C116" s="27" t="s">
        <v>20</v>
      </c>
      <c r="F116" s="25" t="str">
        <f>F14</f>
        <v xml:space="preserve"> </v>
      </c>
      <c r="I116" s="27" t="s">
        <v>22</v>
      </c>
      <c r="J116" s="52" t="str">
        <f>IF(J14="","",J14)</f>
        <v>24. 1. 2025</v>
      </c>
      <c r="L116" s="32"/>
    </row>
    <row r="117" spans="2:65" s="1" customFormat="1" ht="6.95" customHeight="1" x14ac:dyDescent="0.2">
      <c r="B117" s="32"/>
      <c r="L117" s="32"/>
    </row>
    <row r="118" spans="2:65" s="1" customFormat="1" ht="15.2" customHeight="1" x14ac:dyDescent="0.2">
      <c r="B118" s="32"/>
      <c r="C118" s="27" t="s">
        <v>24</v>
      </c>
      <c r="F118" s="25" t="str">
        <f>E17</f>
        <v xml:space="preserve"> </v>
      </c>
      <c r="I118" s="27" t="s">
        <v>29</v>
      </c>
      <c r="J118" s="30" t="str">
        <f>E23</f>
        <v xml:space="preserve"> </v>
      </c>
      <c r="L118" s="32"/>
    </row>
    <row r="119" spans="2:65" s="1" customFormat="1" ht="15.2" customHeight="1" x14ac:dyDescent="0.2">
      <c r="B119" s="32"/>
      <c r="C119" s="27" t="s">
        <v>27</v>
      </c>
      <c r="F119" s="25" t="str">
        <f>IF(E20="","",E20)</f>
        <v>Vyplň údaj</v>
      </c>
      <c r="I119" s="27" t="s">
        <v>31</v>
      </c>
      <c r="J119" s="30" t="str">
        <f>E26</f>
        <v xml:space="preserve"> </v>
      </c>
      <c r="L119" s="32"/>
    </row>
    <row r="120" spans="2:65" s="1" customFormat="1" ht="10.35" customHeight="1" x14ac:dyDescent="0.2">
      <c r="B120" s="32"/>
      <c r="L120" s="32"/>
    </row>
    <row r="121" spans="2:65" s="10" customFormat="1" ht="29.25" customHeight="1" x14ac:dyDescent="0.2">
      <c r="B121" s="116"/>
      <c r="C121" s="117" t="s">
        <v>151</v>
      </c>
      <c r="D121" s="118" t="s">
        <v>58</v>
      </c>
      <c r="E121" s="118" t="s">
        <v>54</v>
      </c>
      <c r="F121" s="118" t="s">
        <v>55</v>
      </c>
      <c r="G121" s="118" t="s">
        <v>152</v>
      </c>
      <c r="H121" s="118" t="s">
        <v>153</v>
      </c>
      <c r="I121" s="118" t="s">
        <v>154</v>
      </c>
      <c r="J121" s="118" t="s">
        <v>142</v>
      </c>
      <c r="K121" s="119" t="s">
        <v>155</v>
      </c>
      <c r="L121" s="116"/>
      <c r="M121" s="59" t="s">
        <v>1</v>
      </c>
      <c r="N121" s="60" t="s">
        <v>37</v>
      </c>
      <c r="O121" s="60" t="s">
        <v>156</v>
      </c>
      <c r="P121" s="60" t="s">
        <v>157</v>
      </c>
      <c r="Q121" s="60" t="s">
        <v>158</v>
      </c>
      <c r="R121" s="60" t="s">
        <v>159</v>
      </c>
      <c r="S121" s="60" t="s">
        <v>160</v>
      </c>
      <c r="T121" s="61" t="s">
        <v>161</v>
      </c>
    </row>
    <row r="122" spans="2:65" s="1" customFormat="1" ht="22.9" customHeight="1" x14ac:dyDescent="0.25">
      <c r="B122" s="32"/>
      <c r="C122" s="64" t="s">
        <v>162</v>
      </c>
      <c r="J122" s="120">
        <f>BK122</f>
        <v>0</v>
      </c>
      <c r="L122" s="32"/>
      <c r="M122" s="62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72</v>
      </c>
      <c r="AU122" s="17" t="s">
        <v>144</v>
      </c>
      <c r="BK122" s="123">
        <f>BK123</f>
        <v>0</v>
      </c>
    </row>
    <row r="123" spans="2:65" s="11" customFormat="1" ht="25.9" customHeight="1" x14ac:dyDescent="0.2">
      <c r="B123" s="124"/>
      <c r="D123" s="125" t="s">
        <v>72</v>
      </c>
      <c r="E123" s="126" t="s">
        <v>163</v>
      </c>
      <c r="F123" s="126" t="s">
        <v>164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81</v>
      </c>
      <c r="AT123" s="132" t="s">
        <v>72</v>
      </c>
      <c r="AU123" s="132" t="s">
        <v>73</v>
      </c>
      <c r="AY123" s="125" t="s">
        <v>165</v>
      </c>
      <c r="BK123" s="133">
        <f>BK124</f>
        <v>0</v>
      </c>
    </row>
    <row r="124" spans="2:65" s="11" customFormat="1" ht="22.9" customHeight="1" x14ac:dyDescent="0.2">
      <c r="B124" s="124"/>
      <c r="D124" s="125" t="s">
        <v>72</v>
      </c>
      <c r="E124" s="134" t="s">
        <v>81</v>
      </c>
      <c r="F124" s="134" t="s">
        <v>166</v>
      </c>
      <c r="I124" s="127"/>
      <c r="J124" s="135">
        <f>BK124</f>
        <v>0</v>
      </c>
      <c r="L124" s="124"/>
      <c r="M124" s="129"/>
      <c r="P124" s="130">
        <f>SUM(P125:P138)</f>
        <v>0</v>
      </c>
      <c r="R124" s="130">
        <f>SUM(R125:R138)</f>
        <v>0</v>
      </c>
      <c r="T124" s="131">
        <f>SUM(T125:T138)</f>
        <v>0</v>
      </c>
      <c r="AR124" s="125" t="s">
        <v>81</v>
      </c>
      <c r="AT124" s="132" t="s">
        <v>72</v>
      </c>
      <c r="AU124" s="132" t="s">
        <v>81</v>
      </c>
      <c r="AY124" s="125" t="s">
        <v>165</v>
      </c>
      <c r="BK124" s="133">
        <f>SUM(BK125:BK138)</f>
        <v>0</v>
      </c>
    </row>
    <row r="125" spans="2:65" s="1" customFormat="1" ht="16.5" customHeight="1" x14ac:dyDescent="0.2">
      <c r="B125" s="32"/>
      <c r="C125" s="136" t="s">
        <v>81</v>
      </c>
      <c r="D125" s="136" t="s">
        <v>167</v>
      </c>
      <c r="E125" s="137" t="s">
        <v>3703</v>
      </c>
      <c r="F125" s="138" t="s">
        <v>3704</v>
      </c>
      <c r="G125" s="139" t="s">
        <v>238</v>
      </c>
      <c r="H125" s="140">
        <v>706.03399999999999</v>
      </c>
      <c r="I125" s="210">
        <v>0</v>
      </c>
      <c r="J125" s="142">
        <f>ROUND(I125*H125,2)</f>
        <v>0</v>
      </c>
      <c r="K125" s="138" t="s">
        <v>1</v>
      </c>
      <c r="L125" s="32"/>
      <c r="M125" s="143" t="s">
        <v>1</v>
      </c>
      <c r="N125" s="144" t="s">
        <v>38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172</v>
      </c>
      <c r="AT125" s="147" t="s">
        <v>167</v>
      </c>
      <c r="AU125" s="147" t="s">
        <v>83</v>
      </c>
      <c r="AY125" s="17" t="s">
        <v>165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81</v>
      </c>
      <c r="BK125" s="148">
        <f>ROUND(I125*H125,2)</f>
        <v>0</v>
      </c>
      <c r="BL125" s="17" t="s">
        <v>172</v>
      </c>
      <c r="BM125" s="147" t="s">
        <v>3705</v>
      </c>
    </row>
    <row r="126" spans="2:65" s="1" customFormat="1" x14ac:dyDescent="0.2">
      <c r="B126" s="32"/>
      <c r="D126" s="149" t="s">
        <v>174</v>
      </c>
      <c r="F126" s="150" t="s">
        <v>3704</v>
      </c>
      <c r="I126" s="151"/>
      <c r="L126" s="32"/>
      <c r="M126" s="152"/>
      <c r="T126" s="56"/>
      <c r="AT126" s="17" t="s">
        <v>174</v>
      </c>
      <c r="AU126" s="17" t="s">
        <v>83</v>
      </c>
    </row>
    <row r="127" spans="2:65" s="1" customFormat="1" ht="16.5" customHeight="1" x14ac:dyDescent="0.2">
      <c r="B127" s="32"/>
      <c r="C127" s="136" t="s">
        <v>83</v>
      </c>
      <c r="D127" s="136" t="s">
        <v>167</v>
      </c>
      <c r="E127" s="137" t="s">
        <v>3706</v>
      </c>
      <c r="F127" s="138" t="s">
        <v>3707</v>
      </c>
      <c r="G127" s="139" t="s">
        <v>238</v>
      </c>
      <c r="H127" s="140">
        <v>0.36799999999999999</v>
      </c>
      <c r="I127" s="210">
        <v>0</v>
      </c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38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172</v>
      </c>
      <c r="AT127" s="147" t="s">
        <v>167</v>
      </c>
      <c r="AU127" s="147" t="s">
        <v>83</v>
      </c>
      <c r="AY127" s="17" t="s">
        <v>165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81</v>
      </c>
      <c r="BK127" s="148">
        <f>ROUND(I127*H127,2)</f>
        <v>0</v>
      </c>
      <c r="BL127" s="17" t="s">
        <v>172</v>
      </c>
      <c r="BM127" s="147" t="s">
        <v>3708</v>
      </c>
    </row>
    <row r="128" spans="2:65" s="1" customFormat="1" x14ac:dyDescent="0.2">
      <c r="B128" s="32"/>
      <c r="D128" s="149" t="s">
        <v>174</v>
      </c>
      <c r="F128" s="150" t="s">
        <v>3707</v>
      </c>
      <c r="I128" s="151"/>
      <c r="L128" s="32"/>
      <c r="M128" s="152"/>
      <c r="T128" s="56"/>
      <c r="AT128" s="17" t="s">
        <v>174</v>
      </c>
      <c r="AU128" s="17" t="s">
        <v>83</v>
      </c>
    </row>
    <row r="129" spans="2:65" s="1" customFormat="1" ht="16.5" customHeight="1" x14ac:dyDescent="0.2">
      <c r="B129" s="32"/>
      <c r="C129" s="136" t="s">
        <v>183</v>
      </c>
      <c r="D129" s="136" t="s">
        <v>167</v>
      </c>
      <c r="E129" s="137" t="s">
        <v>3709</v>
      </c>
      <c r="F129" s="138" t="s">
        <v>3710</v>
      </c>
      <c r="G129" s="139" t="s">
        <v>238</v>
      </c>
      <c r="H129" s="140">
        <v>2.173</v>
      </c>
      <c r="I129" s="210">
        <v>0</v>
      </c>
      <c r="J129" s="142">
        <f>ROUND(I129*H129,2)</f>
        <v>0</v>
      </c>
      <c r="K129" s="138" t="s">
        <v>1</v>
      </c>
      <c r="L129" s="32"/>
      <c r="M129" s="143" t="s">
        <v>1</v>
      </c>
      <c r="N129" s="144" t="s">
        <v>38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172</v>
      </c>
      <c r="AT129" s="147" t="s">
        <v>167</v>
      </c>
      <c r="AU129" s="147" t="s">
        <v>83</v>
      </c>
      <c r="AY129" s="17" t="s">
        <v>165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81</v>
      </c>
      <c r="BK129" s="148">
        <f>ROUND(I129*H129,2)</f>
        <v>0</v>
      </c>
      <c r="BL129" s="17" t="s">
        <v>172</v>
      </c>
      <c r="BM129" s="147" t="s">
        <v>3711</v>
      </c>
    </row>
    <row r="130" spans="2:65" s="1" customFormat="1" x14ac:dyDescent="0.2">
      <c r="B130" s="32"/>
      <c r="D130" s="149" t="s">
        <v>174</v>
      </c>
      <c r="F130" s="150" t="s">
        <v>3710</v>
      </c>
      <c r="I130" s="151"/>
      <c r="L130" s="32"/>
      <c r="M130" s="152"/>
      <c r="T130" s="56"/>
      <c r="AT130" s="17" t="s">
        <v>174</v>
      </c>
      <c r="AU130" s="17" t="s">
        <v>83</v>
      </c>
    </row>
    <row r="131" spans="2:65" s="1" customFormat="1" ht="24.2" customHeight="1" x14ac:dyDescent="0.2">
      <c r="B131" s="32"/>
      <c r="C131" s="136" t="s">
        <v>172</v>
      </c>
      <c r="D131" s="136" t="s">
        <v>167</v>
      </c>
      <c r="E131" s="137" t="s">
        <v>3712</v>
      </c>
      <c r="F131" s="138" t="s">
        <v>3713</v>
      </c>
      <c r="G131" s="139" t="s">
        <v>238</v>
      </c>
      <c r="H131" s="140">
        <v>65.796999999999997</v>
      </c>
      <c r="I131" s="210">
        <v>0</v>
      </c>
      <c r="J131" s="142">
        <f>ROUND(I131*H131,2)</f>
        <v>0</v>
      </c>
      <c r="K131" s="138" t="s">
        <v>1</v>
      </c>
      <c r="L131" s="32"/>
      <c r="M131" s="143" t="s">
        <v>1</v>
      </c>
      <c r="N131" s="144" t="s">
        <v>38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172</v>
      </c>
      <c r="AT131" s="147" t="s">
        <v>167</v>
      </c>
      <c r="AU131" s="147" t="s">
        <v>83</v>
      </c>
      <c r="AY131" s="17" t="s">
        <v>165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81</v>
      </c>
      <c r="BK131" s="148">
        <f>ROUND(I131*H131,2)</f>
        <v>0</v>
      </c>
      <c r="BL131" s="17" t="s">
        <v>172</v>
      </c>
      <c r="BM131" s="147" t="s">
        <v>3714</v>
      </c>
    </row>
    <row r="132" spans="2:65" s="1" customFormat="1" x14ac:dyDescent="0.2">
      <c r="B132" s="32"/>
      <c r="D132" s="149" t="s">
        <v>174</v>
      </c>
      <c r="F132" s="150" t="s">
        <v>3713</v>
      </c>
      <c r="I132" s="151"/>
      <c r="L132" s="32"/>
      <c r="M132" s="152"/>
      <c r="T132" s="56"/>
      <c r="AT132" s="17" t="s">
        <v>174</v>
      </c>
      <c r="AU132" s="17" t="s">
        <v>83</v>
      </c>
    </row>
    <row r="133" spans="2:65" s="1" customFormat="1" ht="16.5" customHeight="1" x14ac:dyDescent="0.2">
      <c r="B133" s="32"/>
      <c r="C133" s="136" t="s">
        <v>196</v>
      </c>
      <c r="D133" s="136" t="s">
        <v>167</v>
      </c>
      <c r="E133" s="137" t="s">
        <v>3715</v>
      </c>
      <c r="F133" s="138" t="s">
        <v>3716</v>
      </c>
      <c r="G133" s="139" t="s">
        <v>238</v>
      </c>
      <c r="H133" s="140">
        <v>16709.375</v>
      </c>
      <c r="I133" s="210">
        <v>0</v>
      </c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172</v>
      </c>
      <c r="AT133" s="147" t="s">
        <v>167</v>
      </c>
      <c r="AU133" s="147" t="s">
        <v>83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172</v>
      </c>
      <c r="BM133" s="147" t="s">
        <v>3717</v>
      </c>
    </row>
    <row r="134" spans="2:65" s="1" customFormat="1" x14ac:dyDescent="0.2">
      <c r="B134" s="32"/>
      <c r="D134" s="149" t="s">
        <v>174</v>
      </c>
      <c r="F134" s="150" t="s">
        <v>3716</v>
      </c>
      <c r="I134" s="151"/>
      <c r="L134" s="32"/>
      <c r="M134" s="152"/>
      <c r="T134" s="56"/>
      <c r="AT134" s="17" t="s">
        <v>174</v>
      </c>
      <c r="AU134" s="17" t="s">
        <v>83</v>
      </c>
    </row>
    <row r="135" spans="2:65" s="1" customFormat="1" ht="16.5" customHeight="1" x14ac:dyDescent="0.2">
      <c r="B135" s="32"/>
      <c r="C135" s="136" t="s">
        <v>200</v>
      </c>
      <c r="D135" s="136" t="s">
        <v>167</v>
      </c>
      <c r="E135" s="137" t="s">
        <v>3718</v>
      </c>
      <c r="F135" s="138" t="s">
        <v>3719</v>
      </c>
      <c r="G135" s="139" t="s">
        <v>238</v>
      </c>
      <c r="H135" s="140">
        <v>13269.42</v>
      </c>
      <c r="I135" s="210">
        <v>0</v>
      </c>
      <c r="J135" s="142">
        <f>ROUND(I135*H135,2)</f>
        <v>0</v>
      </c>
      <c r="K135" s="138" t="s">
        <v>1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172</v>
      </c>
      <c r="AT135" s="147" t="s">
        <v>167</v>
      </c>
      <c r="AU135" s="147" t="s">
        <v>83</v>
      </c>
      <c r="AY135" s="17" t="s">
        <v>165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172</v>
      </c>
      <c r="BM135" s="147" t="s">
        <v>3720</v>
      </c>
    </row>
    <row r="136" spans="2:65" s="1" customFormat="1" x14ac:dyDescent="0.2">
      <c r="B136" s="32"/>
      <c r="D136" s="149" t="s">
        <v>174</v>
      </c>
      <c r="F136" s="150" t="s">
        <v>3719</v>
      </c>
      <c r="I136" s="151"/>
      <c r="L136" s="32"/>
      <c r="M136" s="152"/>
      <c r="T136" s="56"/>
      <c r="AT136" s="17" t="s">
        <v>174</v>
      </c>
      <c r="AU136" s="17" t="s">
        <v>83</v>
      </c>
    </row>
    <row r="137" spans="2:65" s="1" customFormat="1" ht="16.5" customHeight="1" x14ac:dyDescent="0.2">
      <c r="B137" s="32"/>
      <c r="C137" s="136" t="s">
        <v>204</v>
      </c>
      <c r="D137" s="136" t="s">
        <v>167</v>
      </c>
      <c r="E137" s="137" t="s">
        <v>3721</v>
      </c>
      <c r="F137" s="138" t="s">
        <v>3722</v>
      </c>
      <c r="G137" s="139" t="s">
        <v>238</v>
      </c>
      <c r="H137" s="140">
        <v>145.38900000000001</v>
      </c>
      <c r="I137" s="210">
        <v>0</v>
      </c>
      <c r="J137" s="142">
        <f>ROUND(I137*H137,2)</f>
        <v>0</v>
      </c>
      <c r="K137" s="138" t="s">
        <v>1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172</v>
      </c>
      <c r="AT137" s="147" t="s">
        <v>167</v>
      </c>
      <c r="AU137" s="147" t="s">
        <v>83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172</v>
      </c>
      <c r="BM137" s="147" t="s">
        <v>3723</v>
      </c>
    </row>
    <row r="138" spans="2:65" s="1" customFormat="1" x14ac:dyDescent="0.2">
      <c r="B138" s="32"/>
      <c r="D138" s="149" t="s">
        <v>174</v>
      </c>
      <c r="F138" s="150" t="s">
        <v>3722</v>
      </c>
      <c r="I138" s="151"/>
      <c r="L138" s="32"/>
      <c r="M138" s="197"/>
      <c r="N138" s="198"/>
      <c r="O138" s="198"/>
      <c r="P138" s="198"/>
      <c r="Q138" s="198"/>
      <c r="R138" s="198"/>
      <c r="S138" s="198"/>
      <c r="T138" s="199"/>
      <c r="AT138" s="17" t="s">
        <v>174</v>
      </c>
      <c r="AU138" s="17" t="s">
        <v>83</v>
      </c>
    </row>
    <row r="139" spans="2:65" s="1" customFormat="1" ht="6.95" customHeight="1" x14ac:dyDescent="0.2"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32"/>
    </row>
  </sheetData>
  <sheetProtection algorithmName="SHA-512" hashValue="gspmyDVkYZkcZdRC1IHM00ISm1HSyJBAPhzk4OtluNQWdfgQg2B+/JgItBisXVOadvmvnyW+JoRoVtAzMGk7QQ==" saltValue="lpv6xd4DNr2hUCSfIRIBgw==" spinCount="100000" sheet="1" formatColumns="0" formatRows="0" autoFilter="0"/>
  <autoFilter ref="C121:K138" xr:uid="{00000000-0009-0000-0000-000010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73"/>
  <sheetViews>
    <sheetView showGridLines="0" workbookViewId="0">
      <selection activeCell="K139" sqref="K13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133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3724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ROUND(J118,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ROUND((SUM(BE118:BE172)),  2)</f>
        <v>0</v>
      </c>
      <c r="I33" s="96">
        <v>0.21</v>
      </c>
      <c r="J33" s="86">
        <f>ROUND(((SUM(BE118:BE172))*I33),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ROUND((SUM(BF118:BF172)),  2)</f>
        <v>0</v>
      </c>
      <c r="I34" s="96">
        <v>0.12</v>
      </c>
      <c r="J34" s="86">
        <f>ROUND(((SUM(BF118:BF172))*I34),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ROUND((SUM(BG118:BG172)),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ROUND((SUM(BH118:BH172)),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ROUND((SUM(BI118:BI172)),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VON - Vedlejší a ostatní náklady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J118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591</v>
      </c>
      <c r="E97" s="110"/>
      <c r="F97" s="110"/>
      <c r="G97" s="110"/>
      <c r="H97" s="110"/>
      <c r="I97" s="110"/>
      <c r="J97" s="111">
        <f>J119</f>
        <v>0</v>
      </c>
      <c r="L97" s="108"/>
    </row>
    <row r="98" spans="2:12" s="9" customFormat="1" ht="19.899999999999999" customHeight="1" x14ac:dyDescent="0.2">
      <c r="B98" s="112"/>
      <c r="D98" s="113" t="s">
        <v>149</v>
      </c>
      <c r="E98" s="114"/>
      <c r="F98" s="114"/>
      <c r="G98" s="114"/>
      <c r="H98" s="114"/>
      <c r="I98" s="114"/>
      <c r="J98" s="115">
        <f>J161</f>
        <v>0</v>
      </c>
      <c r="L98" s="112"/>
    </row>
    <row r="99" spans="2:12" s="1" customFormat="1" ht="21.75" customHeight="1" x14ac:dyDescent="0.2">
      <c r="B99" s="32"/>
      <c r="L99" s="32"/>
    </row>
    <row r="100" spans="2:12" s="1" customFormat="1" ht="6.95" customHeight="1" x14ac:dyDescent="0.2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 x14ac:dyDescent="0.2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 x14ac:dyDescent="0.2">
      <c r="B105" s="32"/>
      <c r="C105" s="21" t="s">
        <v>150</v>
      </c>
      <c r="L105" s="32"/>
    </row>
    <row r="106" spans="2:12" s="1" customFormat="1" ht="6.95" customHeight="1" x14ac:dyDescent="0.2">
      <c r="B106" s="32"/>
      <c r="L106" s="32"/>
    </row>
    <row r="107" spans="2:12" s="1" customFormat="1" ht="12" customHeight="1" x14ac:dyDescent="0.2">
      <c r="B107" s="32"/>
      <c r="C107" s="27" t="s">
        <v>16</v>
      </c>
      <c r="L107" s="32"/>
    </row>
    <row r="108" spans="2:12" s="1" customFormat="1" ht="26.25" customHeight="1" x14ac:dyDescent="0.2">
      <c r="B108" s="32"/>
      <c r="E108" s="254" t="str">
        <f>E7</f>
        <v>Prostá rekonstrukce trati v úseku Chrastava - Hrádek nad Nisou (ÚOŽI)_24.02.2025_v.8</v>
      </c>
      <c r="F108" s="255"/>
      <c r="G108" s="255"/>
      <c r="H108" s="255"/>
      <c r="L108" s="32"/>
    </row>
    <row r="109" spans="2:12" s="1" customFormat="1" ht="12" customHeight="1" x14ac:dyDescent="0.2">
      <c r="B109" s="32"/>
      <c r="C109" s="27" t="s">
        <v>138</v>
      </c>
      <c r="L109" s="32"/>
    </row>
    <row r="110" spans="2:12" s="1" customFormat="1" ht="16.5" customHeight="1" x14ac:dyDescent="0.2">
      <c r="B110" s="32"/>
      <c r="E110" s="251" t="str">
        <f>E9</f>
        <v>VON - Vedlejší a ostatní náklady</v>
      </c>
      <c r="F110" s="253"/>
      <c r="G110" s="253"/>
      <c r="H110" s="253"/>
      <c r="L110" s="32"/>
    </row>
    <row r="111" spans="2:12" s="1" customFormat="1" ht="6.95" customHeight="1" x14ac:dyDescent="0.2">
      <c r="B111" s="32"/>
      <c r="L111" s="32"/>
    </row>
    <row r="112" spans="2:12" s="1" customFormat="1" ht="12" customHeight="1" x14ac:dyDescent="0.2">
      <c r="B112" s="32"/>
      <c r="C112" s="27" t="s">
        <v>20</v>
      </c>
      <c r="F112" s="25" t="str">
        <f>F12</f>
        <v xml:space="preserve"> </v>
      </c>
      <c r="I112" s="27" t="s">
        <v>22</v>
      </c>
      <c r="J112" s="52" t="str">
        <f>IF(J12="","",J12)</f>
        <v>24. 1. 2025</v>
      </c>
      <c r="L112" s="32"/>
    </row>
    <row r="113" spans="2:65" s="1" customFormat="1" ht="6.95" customHeight="1" x14ac:dyDescent="0.2">
      <c r="B113" s="32"/>
      <c r="L113" s="32"/>
    </row>
    <row r="114" spans="2:65" s="1" customFormat="1" ht="15.2" customHeight="1" x14ac:dyDescent="0.2">
      <c r="B114" s="32"/>
      <c r="C114" s="27" t="s">
        <v>24</v>
      </c>
      <c r="F114" s="25" t="str">
        <f>E15</f>
        <v xml:space="preserve"> </v>
      </c>
      <c r="I114" s="27" t="s">
        <v>29</v>
      </c>
      <c r="J114" s="30" t="str">
        <f>E21</f>
        <v xml:space="preserve"> </v>
      </c>
      <c r="L114" s="32"/>
    </row>
    <row r="115" spans="2:65" s="1" customFormat="1" ht="15.2" customHeight="1" x14ac:dyDescent="0.2">
      <c r="B115" s="32"/>
      <c r="C115" s="27" t="s">
        <v>27</v>
      </c>
      <c r="F115" s="25" t="str">
        <f>IF(E18="","",E18)</f>
        <v>Vyplň údaj</v>
      </c>
      <c r="I115" s="27" t="s">
        <v>31</v>
      </c>
      <c r="J115" s="30" t="str">
        <f>E24</f>
        <v xml:space="preserve"> </v>
      </c>
      <c r="L115" s="32"/>
    </row>
    <row r="116" spans="2:65" s="1" customFormat="1" ht="10.35" customHeight="1" x14ac:dyDescent="0.2">
      <c r="B116" s="32"/>
      <c r="L116" s="32"/>
    </row>
    <row r="117" spans="2:65" s="10" customFormat="1" ht="29.25" customHeight="1" x14ac:dyDescent="0.2">
      <c r="B117" s="116"/>
      <c r="C117" s="117" t="s">
        <v>151</v>
      </c>
      <c r="D117" s="118" t="s">
        <v>58</v>
      </c>
      <c r="E117" s="118" t="s">
        <v>54</v>
      </c>
      <c r="F117" s="118" t="s">
        <v>55</v>
      </c>
      <c r="G117" s="118" t="s">
        <v>152</v>
      </c>
      <c r="H117" s="118" t="s">
        <v>153</v>
      </c>
      <c r="I117" s="118" t="s">
        <v>154</v>
      </c>
      <c r="J117" s="118" t="s">
        <v>142</v>
      </c>
      <c r="K117" s="119" t="s">
        <v>155</v>
      </c>
      <c r="L117" s="116"/>
      <c r="M117" s="59" t="s">
        <v>1</v>
      </c>
      <c r="N117" s="60" t="s">
        <v>37</v>
      </c>
      <c r="O117" s="60" t="s">
        <v>156</v>
      </c>
      <c r="P117" s="60" t="s">
        <v>157</v>
      </c>
      <c r="Q117" s="60" t="s">
        <v>158</v>
      </c>
      <c r="R117" s="60" t="s">
        <v>159</v>
      </c>
      <c r="S117" s="60" t="s">
        <v>160</v>
      </c>
      <c r="T117" s="61" t="s">
        <v>161</v>
      </c>
    </row>
    <row r="118" spans="2:65" s="1" customFormat="1" ht="22.9" customHeight="1" x14ac:dyDescent="0.25">
      <c r="B118" s="32"/>
      <c r="C118" s="64" t="s">
        <v>162</v>
      </c>
      <c r="J118" s="120">
        <f>BK118</f>
        <v>0</v>
      </c>
      <c r="L118" s="32"/>
      <c r="M118" s="62"/>
      <c r="N118" s="53"/>
      <c r="O118" s="53"/>
      <c r="P118" s="121">
        <f>P119</f>
        <v>0</v>
      </c>
      <c r="Q118" s="53"/>
      <c r="R118" s="121">
        <f>R119</f>
        <v>0</v>
      </c>
      <c r="S118" s="53"/>
      <c r="T118" s="122">
        <f>T119</f>
        <v>0</v>
      </c>
      <c r="AT118" s="17" t="s">
        <v>72</v>
      </c>
      <c r="AU118" s="17" t="s">
        <v>144</v>
      </c>
      <c r="BK118" s="123">
        <f>BK119</f>
        <v>0</v>
      </c>
    </row>
    <row r="119" spans="2:65" s="11" customFormat="1" ht="25.9" customHeight="1" x14ac:dyDescent="0.2">
      <c r="B119" s="124"/>
      <c r="D119" s="125" t="s">
        <v>72</v>
      </c>
      <c r="E119" s="126" t="s">
        <v>607</v>
      </c>
      <c r="F119" s="126" t="s">
        <v>608</v>
      </c>
      <c r="I119" s="127"/>
      <c r="J119" s="128">
        <f>BK119</f>
        <v>0</v>
      </c>
      <c r="L119" s="124"/>
      <c r="M119" s="129"/>
      <c r="P119" s="130">
        <f>P120+SUM(P121:P161)</f>
        <v>0</v>
      </c>
      <c r="R119" s="130">
        <f>R120+SUM(R121:R161)</f>
        <v>0</v>
      </c>
      <c r="T119" s="131">
        <f>T120+SUM(T121:T161)</f>
        <v>0</v>
      </c>
      <c r="AR119" s="125" t="s">
        <v>196</v>
      </c>
      <c r="AT119" s="132" t="s">
        <v>72</v>
      </c>
      <c r="AU119" s="132" t="s">
        <v>73</v>
      </c>
      <c r="AY119" s="125" t="s">
        <v>165</v>
      </c>
      <c r="BK119" s="133">
        <f>BK120+SUM(BK121:BK161)</f>
        <v>0</v>
      </c>
    </row>
    <row r="120" spans="2:65" s="1" customFormat="1" ht="24.2" customHeight="1" x14ac:dyDescent="0.2">
      <c r="B120" s="32"/>
      <c r="C120" s="136" t="s">
        <v>81</v>
      </c>
      <c r="D120" s="136" t="s">
        <v>167</v>
      </c>
      <c r="E120" s="137" t="s">
        <v>3725</v>
      </c>
      <c r="F120" s="138" t="s">
        <v>3726</v>
      </c>
      <c r="G120" s="139" t="s">
        <v>1787</v>
      </c>
      <c r="H120" s="140">
        <v>1</v>
      </c>
      <c r="I120" s="141"/>
      <c r="J120" s="142">
        <f>ROUND(I120*H120,2)</f>
        <v>0</v>
      </c>
      <c r="K120" s="138" t="s">
        <v>1</v>
      </c>
      <c r="L120" s="32"/>
      <c r="M120" s="143" t="s">
        <v>1</v>
      </c>
      <c r="N120" s="144" t="s">
        <v>38</v>
      </c>
      <c r="P120" s="145">
        <f>O120*H120</f>
        <v>0</v>
      </c>
      <c r="Q120" s="145">
        <v>0</v>
      </c>
      <c r="R120" s="145">
        <f>Q120*H120</f>
        <v>0</v>
      </c>
      <c r="S120" s="145">
        <v>0</v>
      </c>
      <c r="T120" s="146">
        <f>S120*H120</f>
        <v>0</v>
      </c>
      <c r="AR120" s="147" t="s">
        <v>3727</v>
      </c>
      <c r="AT120" s="147" t="s">
        <v>167</v>
      </c>
      <c r="AU120" s="147" t="s">
        <v>81</v>
      </c>
      <c r="AY120" s="17" t="s">
        <v>165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7" t="s">
        <v>81</v>
      </c>
      <c r="BK120" s="148">
        <f>ROUND(I120*H120,2)</f>
        <v>0</v>
      </c>
      <c r="BL120" s="17" t="s">
        <v>3727</v>
      </c>
      <c r="BM120" s="147" t="s">
        <v>3728</v>
      </c>
    </row>
    <row r="121" spans="2:65" s="1" customFormat="1" x14ac:dyDescent="0.2">
      <c r="B121" s="32"/>
      <c r="D121" s="149" t="s">
        <v>174</v>
      </c>
      <c r="F121" s="150" t="s">
        <v>3726</v>
      </c>
      <c r="I121" s="151"/>
      <c r="L121" s="32"/>
      <c r="M121" s="152"/>
      <c r="T121" s="56"/>
      <c r="AT121" s="17" t="s">
        <v>174</v>
      </c>
      <c r="AU121" s="17" t="s">
        <v>81</v>
      </c>
    </row>
    <row r="122" spans="2:65" s="15" customFormat="1" ht="22.5" x14ac:dyDescent="0.2">
      <c r="B122" s="184"/>
      <c r="D122" s="149" t="s">
        <v>176</v>
      </c>
      <c r="E122" s="185" t="s">
        <v>1</v>
      </c>
      <c r="F122" s="186" t="s">
        <v>3729</v>
      </c>
      <c r="H122" s="185" t="s">
        <v>1</v>
      </c>
      <c r="I122" s="187"/>
      <c r="L122" s="184"/>
      <c r="M122" s="188"/>
      <c r="T122" s="189"/>
      <c r="AT122" s="185" t="s">
        <v>176</v>
      </c>
      <c r="AU122" s="185" t="s">
        <v>81</v>
      </c>
      <c r="AV122" s="15" t="s">
        <v>81</v>
      </c>
      <c r="AW122" s="15" t="s">
        <v>30</v>
      </c>
      <c r="AX122" s="15" t="s">
        <v>73</v>
      </c>
      <c r="AY122" s="185" t="s">
        <v>165</v>
      </c>
    </row>
    <row r="123" spans="2:65" s="12" customFormat="1" x14ac:dyDescent="0.2">
      <c r="B123" s="153"/>
      <c r="D123" s="149" t="s">
        <v>176</v>
      </c>
      <c r="E123" s="154" t="s">
        <v>1</v>
      </c>
      <c r="F123" s="155" t="s">
        <v>81</v>
      </c>
      <c r="H123" s="156">
        <v>1</v>
      </c>
      <c r="I123" s="157"/>
      <c r="L123" s="153"/>
      <c r="M123" s="158"/>
      <c r="T123" s="159"/>
      <c r="AT123" s="154" t="s">
        <v>176</v>
      </c>
      <c r="AU123" s="154" t="s">
        <v>81</v>
      </c>
      <c r="AV123" s="12" t="s">
        <v>83</v>
      </c>
      <c r="AW123" s="12" t="s">
        <v>30</v>
      </c>
      <c r="AX123" s="12" t="s">
        <v>81</v>
      </c>
      <c r="AY123" s="154" t="s">
        <v>165</v>
      </c>
    </row>
    <row r="124" spans="2:65" s="1" customFormat="1" ht="16.5" customHeight="1" x14ac:dyDescent="0.2">
      <c r="B124" s="32"/>
      <c r="C124" s="136" t="s">
        <v>83</v>
      </c>
      <c r="D124" s="136" t="s">
        <v>167</v>
      </c>
      <c r="E124" s="137" t="s">
        <v>3730</v>
      </c>
      <c r="F124" s="138" t="s">
        <v>3731</v>
      </c>
      <c r="G124" s="139" t="s">
        <v>192</v>
      </c>
      <c r="H124" s="140">
        <v>1900</v>
      </c>
      <c r="I124" s="141"/>
      <c r="J124" s="142">
        <f>ROUND(I124*H124,2)</f>
        <v>0</v>
      </c>
      <c r="K124" s="138" t="s">
        <v>1</v>
      </c>
      <c r="L124" s="32"/>
      <c r="M124" s="143" t="s">
        <v>1</v>
      </c>
      <c r="N124" s="144" t="s">
        <v>38</v>
      </c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AR124" s="147" t="s">
        <v>3727</v>
      </c>
      <c r="AT124" s="147" t="s">
        <v>167</v>
      </c>
      <c r="AU124" s="147" t="s">
        <v>81</v>
      </c>
      <c r="AY124" s="17" t="s">
        <v>165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7" t="s">
        <v>81</v>
      </c>
      <c r="BK124" s="148">
        <f>ROUND(I124*H124,2)</f>
        <v>0</v>
      </c>
      <c r="BL124" s="17" t="s">
        <v>3727</v>
      </c>
      <c r="BM124" s="147" t="s">
        <v>3732</v>
      </c>
    </row>
    <row r="125" spans="2:65" s="1" customFormat="1" x14ac:dyDescent="0.2">
      <c r="B125" s="32"/>
      <c r="D125" s="149" t="s">
        <v>174</v>
      </c>
      <c r="F125" s="150" t="s">
        <v>3731</v>
      </c>
      <c r="I125" s="151"/>
      <c r="L125" s="32"/>
      <c r="M125" s="152"/>
      <c r="T125" s="56"/>
      <c r="AT125" s="17" t="s">
        <v>174</v>
      </c>
      <c r="AU125" s="17" t="s">
        <v>81</v>
      </c>
    </row>
    <row r="126" spans="2:65" s="15" customFormat="1" ht="22.5" x14ac:dyDescent="0.2">
      <c r="B126" s="184"/>
      <c r="D126" s="149" t="s">
        <v>176</v>
      </c>
      <c r="E126" s="185" t="s">
        <v>1</v>
      </c>
      <c r="F126" s="186" t="s">
        <v>3733</v>
      </c>
      <c r="H126" s="185" t="s">
        <v>1</v>
      </c>
      <c r="I126" s="187"/>
      <c r="L126" s="184"/>
      <c r="M126" s="188"/>
      <c r="T126" s="189"/>
      <c r="AT126" s="185" t="s">
        <v>176</v>
      </c>
      <c r="AU126" s="185" t="s">
        <v>81</v>
      </c>
      <c r="AV126" s="15" t="s">
        <v>81</v>
      </c>
      <c r="AW126" s="15" t="s">
        <v>30</v>
      </c>
      <c r="AX126" s="15" t="s">
        <v>73</v>
      </c>
      <c r="AY126" s="185" t="s">
        <v>165</v>
      </c>
    </row>
    <row r="127" spans="2:65" s="15" customFormat="1" ht="33.75" x14ac:dyDescent="0.2">
      <c r="B127" s="184"/>
      <c r="D127" s="149" t="s">
        <v>176</v>
      </c>
      <c r="E127" s="185" t="s">
        <v>1</v>
      </c>
      <c r="F127" s="186" t="s">
        <v>3734</v>
      </c>
      <c r="H127" s="185" t="s">
        <v>1</v>
      </c>
      <c r="I127" s="187"/>
      <c r="L127" s="184"/>
      <c r="M127" s="188"/>
      <c r="T127" s="189"/>
      <c r="AT127" s="185" t="s">
        <v>176</v>
      </c>
      <c r="AU127" s="185" t="s">
        <v>81</v>
      </c>
      <c r="AV127" s="15" t="s">
        <v>81</v>
      </c>
      <c r="AW127" s="15" t="s">
        <v>30</v>
      </c>
      <c r="AX127" s="15" t="s">
        <v>73</v>
      </c>
      <c r="AY127" s="185" t="s">
        <v>165</v>
      </c>
    </row>
    <row r="128" spans="2:65" s="12" customFormat="1" x14ac:dyDescent="0.2">
      <c r="B128" s="153"/>
      <c r="D128" s="149" t="s">
        <v>176</v>
      </c>
      <c r="E128" s="154" t="s">
        <v>1</v>
      </c>
      <c r="F128" s="155" t="s">
        <v>3735</v>
      </c>
      <c r="H128" s="156">
        <v>1900</v>
      </c>
      <c r="I128" s="157"/>
      <c r="L128" s="153"/>
      <c r="M128" s="158"/>
      <c r="T128" s="159"/>
      <c r="AT128" s="154" t="s">
        <v>176</v>
      </c>
      <c r="AU128" s="154" t="s">
        <v>81</v>
      </c>
      <c r="AV128" s="12" t="s">
        <v>83</v>
      </c>
      <c r="AW128" s="12" t="s">
        <v>30</v>
      </c>
      <c r="AX128" s="12" t="s">
        <v>81</v>
      </c>
      <c r="AY128" s="154" t="s">
        <v>165</v>
      </c>
    </row>
    <row r="129" spans="2:65" s="1" customFormat="1" ht="16.5" customHeight="1" x14ac:dyDescent="0.2">
      <c r="B129" s="32"/>
      <c r="C129" s="136" t="s">
        <v>183</v>
      </c>
      <c r="D129" s="136" t="s">
        <v>167</v>
      </c>
      <c r="E129" s="137" t="s">
        <v>3736</v>
      </c>
      <c r="F129" s="138" t="s">
        <v>3737</v>
      </c>
      <c r="G129" s="139" t="s">
        <v>3738</v>
      </c>
      <c r="H129" s="140">
        <v>1</v>
      </c>
      <c r="I129" s="141"/>
      <c r="J129" s="142">
        <f>ROUND(I129*H129,2)</f>
        <v>0</v>
      </c>
      <c r="K129" s="138" t="s">
        <v>171</v>
      </c>
      <c r="L129" s="32"/>
      <c r="M129" s="143" t="s">
        <v>1</v>
      </c>
      <c r="N129" s="144" t="s">
        <v>38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172</v>
      </c>
      <c r="AT129" s="147" t="s">
        <v>167</v>
      </c>
      <c r="AU129" s="147" t="s">
        <v>81</v>
      </c>
      <c r="AY129" s="17" t="s">
        <v>165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81</v>
      </c>
      <c r="BK129" s="148">
        <f>ROUND(I129*H129,2)</f>
        <v>0</v>
      </c>
      <c r="BL129" s="17" t="s">
        <v>172</v>
      </c>
      <c r="BM129" s="147" t="s">
        <v>3739</v>
      </c>
    </row>
    <row r="130" spans="2:65" s="1" customFormat="1" x14ac:dyDescent="0.2">
      <c r="B130" s="32"/>
      <c r="D130" s="149" t="s">
        <v>174</v>
      </c>
      <c r="F130" s="150" t="s">
        <v>3737</v>
      </c>
      <c r="I130" s="151"/>
      <c r="L130" s="32"/>
      <c r="M130" s="152"/>
      <c r="T130" s="56"/>
      <c r="AT130" s="17" t="s">
        <v>174</v>
      </c>
      <c r="AU130" s="17" t="s">
        <v>81</v>
      </c>
    </row>
    <row r="131" spans="2:65" s="1" customFormat="1" ht="33" customHeight="1" x14ac:dyDescent="0.2">
      <c r="B131" s="32"/>
      <c r="C131" s="136" t="s">
        <v>172</v>
      </c>
      <c r="D131" s="136" t="s">
        <v>167</v>
      </c>
      <c r="E131" s="137" t="s">
        <v>3740</v>
      </c>
      <c r="F131" s="138" t="s">
        <v>3741</v>
      </c>
      <c r="G131" s="139" t="s">
        <v>317</v>
      </c>
      <c r="H131" s="140">
        <v>9</v>
      </c>
      <c r="I131" s="141"/>
      <c r="J131" s="142">
        <f>ROUND(I131*H131,2)</f>
        <v>0</v>
      </c>
      <c r="K131" s="138" t="s">
        <v>171</v>
      </c>
      <c r="L131" s="32"/>
      <c r="M131" s="143" t="s">
        <v>1</v>
      </c>
      <c r="N131" s="144" t="s">
        <v>38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172</v>
      </c>
      <c r="AT131" s="147" t="s">
        <v>167</v>
      </c>
      <c r="AU131" s="147" t="s">
        <v>81</v>
      </c>
      <c r="AY131" s="17" t="s">
        <v>165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81</v>
      </c>
      <c r="BK131" s="148">
        <f>ROUND(I131*H131,2)</f>
        <v>0</v>
      </c>
      <c r="BL131" s="17" t="s">
        <v>172</v>
      </c>
      <c r="BM131" s="147" t="s">
        <v>3742</v>
      </c>
    </row>
    <row r="132" spans="2:65" s="1" customFormat="1" ht="48.75" x14ac:dyDescent="0.2">
      <c r="B132" s="32"/>
      <c r="D132" s="149" t="s">
        <v>174</v>
      </c>
      <c r="F132" s="150" t="s">
        <v>3743</v>
      </c>
      <c r="I132" s="151"/>
      <c r="L132" s="32"/>
      <c r="M132" s="152"/>
      <c r="T132" s="56"/>
      <c r="AT132" s="17" t="s">
        <v>174</v>
      </c>
      <c r="AU132" s="17" t="s">
        <v>81</v>
      </c>
    </row>
    <row r="133" spans="2:65" s="1" customFormat="1" ht="21.75" customHeight="1" x14ac:dyDescent="0.2">
      <c r="B133" s="32"/>
      <c r="C133" s="136" t="s">
        <v>196</v>
      </c>
      <c r="D133" s="136" t="s">
        <v>167</v>
      </c>
      <c r="E133" s="137" t="s">
        <v>3744</v>
      </c>
      <c r="F133" s="138" t="s">
        <v>3745</v>
      </c>
      <c r="G133" s="139" t="s">
        <v>3738</v>
      </c>
      <c r="H133" s="140">
        <v>1</v>
      </c>
      <c r="I133" s="141"/>
      <c r="J133" s="142">
        <f>ROUND(I133*H133,2)</f>
        <v>0</v>
      </c>
      <c r="K133" s="138" t="s">
        <v>171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172</v>
      </c>
      <c r="AT133" s="147" t="s">
        <v>167</v>
      </c>
      <c r="AU133" s="147" t="s">
        <v>81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172</v>
      </c>
      <c r="BM133" s="147" t="s">
        <v>3746</v>
      </c>
    </row>
    <row r="134" spans="2:65" s="1" customFormat="1" x14ac:dyDescent="0.2">
      <c r="B134" s="32"/>
      <c r="D134" s="149" t="s">
        <v>174</v>
      </c>
      <c r="F134" s="150" t="s">
        <v>3745</v>
      </c>
      <c r="I134" s="151"/>
      <c r="L134" s="32"/>
      <c r="M134" s="152"/>
      <c r="T134" s="56"/>
      <c r="AT134" s="17" t="s">
        <v>174</v>
      </c>
      <c r="AU134" s="17" t="s">
        <v>81</v>
      </c>
    </row>
    <row r="135" spans="2:65" s="1" customFormat="1" ht="21.75" customHeight="1" x14ac:dyDescent="0.2">
      <c r="B135" s="32"/>
      <c r="C135" s="136" t="s">
        <v>200</v>
      </c>
      <c r="D135" s="136" t="s">
        <v>167</v>
      </c>
      <c r="E135" s="137" t="s">
        <v>3747</v>
      </c>
      <c r="F135" s="138" t="s">
        <v>3748</v>
      </c>
      <c r="G135" s="139" t="s">
        <v>3738</v>
      </c>
      <c r="H135" s="140">
        <v>1</v>
      </c>
      <c r="I135" s="141"/>
      <c r="J135" s="142">
        <f>ROUND(I135*H135,2)</f>
        <v>0</v>
      </c>
      <c r="K135" s="138" t="s">
        <v>171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172</v>
      </c>
      <c r="AT135" s="147" t="s">
        <v>167</v>
      </c>
      <c r="AU135" s="147" t="s">
        <v>81</v>
      </c>
      <c r="AY135" s="17" t="s">
        <v>165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172</v>
      </c>
      <c r="BM135" s="147" t="s">
        <v>3749</v>
      </c>
    </row>
    <row r="136" spans="2:65" s="1" customFormat="1" x14ac:dyDescent="0.2">
      <c r="B136" s="32"/>
      <c r="D136" s="149" t="s">
        <v>174</v>
      </c>
      <c r="F136" s="150" t="s">
        <v>3748</v>
      </c>
      <c r="I136" s="151"/>
      <c r="L136" s="32"/>
      <c r="M136" s="152"/>
      <c r="T136" s="56"/>
      <c r="AT136" s="17" t="s">
        <v>174</v>
      </c>
      <c r="AU136" s="17" t="s">
        <v>81</v>
      </c>
    </row>
    <row r="137" spans="2:65" s="1" customFormat="1" ht="24.2" customHeight="1" x14ac:dyDescent="0.2">
      <c r="B137" s="32"/>
      <c r="C137" s="136" t="s">
        <v>204</v>
      </c>
      <c r="D137" s="136" t="s">
        <v>167</v>
      </c>
      <c r="E137" s="137" t="s">
        <v>3750</v>
      </c>
      <c r="F137" s="138" t="s">
        <v>3751</v>
      </c>
      <c r="G137" s="139" t="s">
        <v>3738</v>
      </c>
      <c r="H137" s="140">
        <v>1</v>
      </c>
      <c r="I137" s="141"/>
      <c r="J137" s="142">
        <f>ROUND(I137*H137,2)</f>
        <v>0</v>
      </c>
      <c r="K137" s="138" t="s">
        <v>171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172</v>
      </c>
      <c r="AT137" s="147" t="s">
        <v>167</v>
      </c>
      <c r="AU137" s="147" t="s">
        <v>81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172</v>
      </c>
      <c r="BM137" s="147" t="s">
        <v>3752</v>
      </c>
    </row>
    <row r="138" spans="2:65" s="1" customFormat="1" x14ac:dyDescent="0.2">
      <c r="B138" s="32"/>
      <c r="D138" s="149" t="s">
        <v>174</v>
      </c>
      <c r="F138" s="150" t="s">
        <v>3751</v>
      </c>
      <c r="I138" s="151"/>
      <c r="L138" s="32"/>
      <c r="M138" s="152"/>
      <c r="T138" s="56"/>
      <c r="AT138" s="17" t="s">
        <v>174</v>
      </c>
      <c r="AU138" s="17" t="s">
        <v>81</v>
      </c>
    </row>
    <row r="139" spans="2:65" s="1" customFormat="1" ht="24.2" customHeight="1" x14ac:dyDescent="0.2">
      <c r="B139" s="32"/>
      <c r="C139" s="136" t="s">
        <v>209</v>
      </c>
      <c r="D139" s="136" t="s">
        <v>167</v>
      </c>
      <c r="E139" s="137" t="s">
        <v>3753</v>
      </c>
      <c r="F139" s="138" t="s">
        <v>3754</v>
      </c>
      <c r="G139" s="139" t="s">
        <v>3738</v>
      </c>
      <c r="H139" s="140">
        <v>1</v>
      </c>
      <c r="I139" s="141"/>
      <c r="J139" s="142">
        <f>ROUND(I139*H139,2)</f>
        <v>0</v>
      </c>
      <c r="K139" s="138" t="s">
        <v>171</v>
      </c>
      <c r="L139" s="32"/>
      <c r="M139" s="143" t="s">
        <v>1</v>
      </c>
      <c r="N139" s="144" t="s">
        <v>38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172</v>
      </c>
      <c r="AT139" s="147" t="s">
        <v>167</v>
      </c>
      <c r="AU139" s="147" t="s">
        <v>81</v>
      </c>
      <c r="AY139" s="17" t="s">
        <v>165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81</v>
      </c>
      <c r="BK139" s="148">
        <f>ROUND(I139*H139,2)</f>
        <v>0</v>
      </c>
      <c r="BL139" s="17" t="s">
        <v>172</v>
      </c>
      <c r="BM139" s="147" t="s">
        <v>3755</v>
      </c>
    </row>
    <row r="140" spans="2:65" s="1" customFormat="1" x14ac:dyDescent="0.2">
      <c r="B140" s="32"/>
      <c r="D140" s="149" t="s">
        <v>174</v>
      </c>
      <c r="F140" s="150" t="s">
        <v>3754</v>
      </c>
      <c r="I140" s="151"/>
      <c r="L140" s="32"/>
      <c r="M140" s="152"/>
      <c r="T140" s="56"/>
      <c r="AT140" s="17" t="s">
        <v>174</v>
      </c>
      <c r="AU140" s="17" t="s">
        <v>81</v>
      </c>
    </row>
    <row r="141" spans="2:65" s="15" customFormat="1" x14ac:dyDescent="0.2">
      <c r="B141" s="184"/>
      <c r="D141" s="149" t="s">
        <v>176</v>
      </c>
      <c r="E141" s="185" t="s">
        <v>1</v>
      </c>
      <c r="F141" s="186" t="s">
        <v>3756</v>
      </c>
      <c r="H141" s="185" t="s">
        <v>1</v>
      </c>
      <c r="I141" s="187"/>
      <c r="L141" s="184"/>
      <c r="M141" s="188"/>
      <c r="T141" s="189"/>
      <c r="AT141" s="185" t="s">
        <v>176</v>
      </c>
      <c r="AU141" s="185" t="s">
        <v>81</v>
      </c>
      <c r="AV141" s="15" t="s">
        <v>81</v>
      </c>
      <c r="AW141" s="15" t="s">
        <v>30</v>
      </c>
      <c r="AX141" s="15" t="s">
        <v>73</v>
      </c>
      <c r="AY141" s="185" t="s">
        <v>165</v>
      </c>
    </row>
    <row r="142" spans="2:65" s="12" customFormat="1" x14ac:dyDescent="0.2">
      <c r="B142" s="153"/>
      <c r="D142" s="149" t="s">
        <v>176</v>
      </c>
      <c r="E142" s="154" t="s">
        <v>1</v>
      </c>
      <c r="F142" s="155" t="s">
        <v>81</v>
      </c>
      <c r="H142" s="156">
        <v>1</v>
      </c>
      <c r="I142" s="157"/>
      <c r="L142" s="153"/>
      <c r="M142" s="158"/>
      <c r="T142" s="159"/>
      <c r="AT142" s="154" t="s">
        <v>176</v>
      </c>
      <c r="AU142" s="154" t="s">
        <v>81</v>
      </c>
      <c r="AV142" s="12" t="s">
        <v>83</v>
      </c>
      <c r="AW142" s="12" t="s">
        <v>30</v>
      </c>
      <c r="AX142" s="12" t="s">
        <v>81</v>
      </c>
      <c r="AY142" s="154" t="s">
        <v>165</v>
      </c>
    </row>
    <row r="143" spans="2:65" s="1" customFormat="1" ht="24.2" customHeight="1" x14ac:dyDescent="0.2">
      <c r="B143" s="32"/>
      <c r="C143" s="136" t="s">
        <v>216</v>
      </c>
      <c r="D143" s="136" t="s">
        <v>167</v>
      </c>
      <c r="E143" s="137" t="s">
        <v>3757</v>
      </c>
      <c r="F143" s="138" t="s">
        <v>3758</v>
      </c>
      <c r="G143" s="139" t="s">
        <v>3738</v>
      </c>
      <c r="H143" s="140">
        <v>1</v>
      </c>
      <c r="I143" s="141"/>
      <c r="J143" s="142">
        <f>ROUND(I143*H143,2)</f>
        <v>0</v>
      </c>
      <c r="K143" s="138" t="s">
        <v>171</v>
      </c>
      <c r="L143" s="32"/>
      <c r="M143" s="143" t="s">
        <v>1</v>
      </c>
      <c r="N143" s="144" t="s">
        <v>38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172</v>
      </c>
      <c r="AT143" s="147" t="s">
        <v>167</v>
      </c>
      <c r="AU143" s="147" t="s">
        <v>81</v>
      </c>
      <c r="AY143" s="17" t="s">
        <v>165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81</v>
      </c>
      <c r="BK143" s="148">
        <f>ROUND(I143*H143,2)</f>
        <v>0</v>
      </c>
      <c r="BL143" s="17" t="s">
        <v>172</v>
      </c>
      <c r="BM143" s="147" t="s">
        <v>3759</v>
      </c>
    </row>
    <row r="144" spans="2:65" s="1" customFormat="1" ht="48.75" x14ac:dyDescent="0.2">
      <c r="B144" s="32"/>
      <c r="D144" s="149" t="s">
        <v>174</v>
      </c>
      <c r="F144" s="150" t="s">
        <v>3760</v>
      </c>
      <c r="I144" s="151"/>
      <c r="L144" s="32"/>
      <c r="M144" s="152"/>
      <c r="T144" s="56"/>
      <c r="AT144" s="17" t="s">
        <v>174</v>
      </c>
      <c r="AU144" s="17" t="s">
        <v>81</v>
      </c>
    </row>
    <row r="145" spans="2:65" s="1" customFormat="1" ht="21.75" customHeight="1" x14ac:dyDescent="0.2">
      <c r="B145" s="32"/>
      <c r="C145" s="136" t="s">
        <v>221</v>
      </c>
      <c r="D145" s="136" t="s">
        <v>167</v>
      </c>
      <c r="E145" s="137" t="s">
        <v>3761</v>
      </c>
      <c r="F145" s="138" t="s">
        <v>3762</v>
      </c>
      <c r="G145" s="139" t="s">
        <v>246</v>
      </c>
      <c r="H145" s="140">
        <v>8.3079999999999998</v>
      </c>
      <c r="I145" s="141"/>
      <c r="J145" s="142">
        <f>ROUND(I145*H145,2)</f>
        <v>0</v>
      </c>
      <c r="K145" s="138" t="s">
        <v>171</v>
      </c>
      <c r="L145" s="32"/>
      <c r="M145" s="143" t="s">
        <v>1</v>
      </c>
      <c r="N145" s="144" t="s">
        <v>38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172</v>
      </c>
      <c r="AT145" s="147" t="s">
        <v>167</v>
      </c>
      <c r="AU145" s="147" t="s">
        <v>81</v>
      </c>
      <c r="AY145" s="17" t="s">
        <v>165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81</v>
      </c>
      <c r="BK145" s="148">
        <f>ROUND(I145*H145,2)</f>
        <v>0</v>
      </c>
      <c r="BL145" s="17" t="s">
        <v>172</v>
      </c>
      <c r="BM145" s="147" t="s">
        <v>3763</v>
      </c>
    </row>
    <row r="146" spans="2:65" s="1" customFormat="1" ht="39" x14ac:dyDescent="0.2">
      <c r="B146" s="32"/>
      <c r="D146" s="149" t="s">
        <v>174</v>
      </c>
      <c r="F146" s="150" t="s">
        <v>3764</v>
      </c>
      <c r="I146" s="151"/>
      <c r="L146" s="32"/>
      <c r="M146" s="152"/>
      <c r="T146" s="56"/>
      <c r="AT146" s="17" t="s">
        <v>174</v>
      </c>
      <c r="AU146" s="17" t="s">
        <v>81</v>
      </c>
    </row>
    <row r="147" spans="2:65" s="1" customFormat="1" ht="24.2" customHeight="1" x14ac:dyDescent="0.2">
      <c r="B147" s="32"/>
      <c r="C147" s="136" t="s">
        <v>226</v>
      </c>
      <c r="D147" s="136" t="s">
        <v>167</v>
      </c>
      <c r="E147" s="137" t="s">
        <v>3765</v>
      </c>
      <c r="F147" s="138" t="s">
        <v>3766</v>
      </c>
      <c r="G147" s="139" t="s">
        <v>317</v>
      </c>
      <c r="H147" s="140">
        <v>32</v>
      </c>
      <c r="I147" s="141"/>
      <c r="J147" s="142">
        <f>ROUND(I147*H147,2)</f>
        <v>0</v>
      </c>
      <c r="K147" s="138" t="s">
        <v>171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172</v>
      </c>
      <c r="AT147" s="147" t="s">
        <v>167</v>
      </c>
      <c r="AU147" s="147" t="s">
        <v>81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3767</v>
      </c>
    </row>
    <row r="148" spans="2:65" s="1" customFormat="1" ht="19.5" x14ac:dyDescent="0.2">
      <c r="B148" s="32"/>
      <c r="D148" s="149" t="s">
        <v>174</v>
      </c>
      <c r="F148" s="150" t="s">
        <v>3768</v>
      </c>
      <c r="I148" s="151"/>
      <c r="L148" s="32"/>
      <c r="M148" s="152"/>
      <c r="T148" s="56"/>
      <c r="AT148" s="17" t="s">
        <v>174</v>
      </c>
      <c r="AU148" s="17" t="s">
        <v>81</v>
      </c>
    </row>
    <row r="149" spans="2:65" s="1" customFormat="1" ht="24.2" customHeight="1" x14ac:dyDescent="0.2">
      <c r="B149" s="32"/>
      <c r="C149" s="136" t="s">
        <v>8</v>
      </c>
      <c r="D149" s="136" t="s">
        <v>167</v>
      </c>
      <c r="E149" s="137" t="s">
        <v>3769</v>
      </c>
      <c r="F149" s="138" t="s">
        <v>3770</v>
      </c>
      <c r="G149" s="139" t="s">
        <v>3738</v>
      </c>
      <c r="H149" s="140">
        <v>1</v>
      </c>
      <c r="I149" s="141"/>
      <c r="J149" s="142">
        <f>ROUND(I149*H149,2)</f>
        <v>0</v>
      </c>
      <c r="K149" s="138" t="s">
        <v>171</v>
      </c>
      <c r="L149" s="32"/>
      <c r="M149" s="143" t="s">
        <v>1</v>
      </c>
      <c r="N149" s="144" t="s">
        <v>38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172</v>
      </c>
      <c r="AT149" s="147" t="s">
        <v>167</v>
      </c>
      <c r="AU149" s="147" t="s">
        <v>81</v>
      </c>
      <c r="AY149" s="17" t="s">
        <v>165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81</v>
      </c>
      <c r="BK149" s="148">
        <f>ROUND(I149*H149,2)</f>
        <v>0</v>
      </c>
      <c r="BL149" s="17" t="s">
        <v>172</v>
      </c>
      <c r="BM149" s="147" t="s">
        <v>3771</v>
      </c>
    </row>
    <row r="150" spans="2:65" s="1" customFormat="1" ht="58.5" x14ac:dyDescent="0.2">
      <c r="B150" s="32"/>
      <c r="D150" s="149" t="s">
        <v>174</v>
      </c>
      <c r="F150" s="150" t="s">
        <v>3772</v>
      </c>
      <c r="I150" s="151"/>
      <c r="L150" s="32"/>
      <c r="M150" s="152"/>
      <c r="T150" s="56"/>
      <c r="AT150" s="17" t="s">
        <v>174</v>
      </c>
      <c r="AU150" s="17" t="s">
        <v>81</v>
      </c>
    </row>
    <row r="151" spans="2:65" s="1" customFormat="1" ht="21.75" customHeight="1" x14ac:dyDescent="0.2">
      <c r="B151" s="32"/>
      <c r="C151" s="136" t="s">
        <v>243</v>
      </c>
      <c r="D151" s="136" t="s">
        <v>167</v>
      </c>
      <c r="E151" s="137" t="s">
        <v>3773</v>
      </c>
      <c r="F151" s="138" t="s">
        <v>3774</v>
      </c>
      <c r="G151" s="139" t="s">
        <v>3738</v>
      </c>
      <c r="H151" s="140">
        <v>1</v>
      </c>
      <c r="I151" s="141"/>
      <c r="J151" s="142">
        <f>ROUND(I151*H151,2)</f>
        <v>0</v>
      </c>
      <c r="K151" s="138" t="s">
        <v>171</v>
      </c>
      <c r="L151" s="32"/>
      <c r="M151" s="143" t="s">
        <v>1</v>
      </c>
      <c r="N151" s="144" t="s">
        <v>38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172</v>
      </c>
      <c r="AT151" s="147" t="s">
        <v>167</v>
      </c>
      <c r="AU151" s="147" t="s">
        <v>81</v>
      </c>
      <c r="AY151" s="17" t="s">
        <v>165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81</v>
      </c>
      <c r="BK151" s="148">
        <f>ROUND(I151*H151,2)</f>
        <v>0</v>
      </c>
      <c r="BL151" s="17" t="s">
        <v>172</v>
      </c>
      <c r="BM151" s="147" t="s">
        <v>3775</v>
      </c>
    </row>
    <row r="152" spans="2:65" s="1" customFormat="1" x14ac:dyDescent="0.2">
      <c r="B152" s="32"/>
      <c r="D152" s="149" t="s">
        <v>174</v>
      </c>
      <c r="F152" s="150" t="s">
        <v>3774</v>
      </c>
      <c r="I152" s="151"/>
      <c r="L152" s="32"/>
      <c r="M152" s="152"/>
      <c r="T152" s="56"/>
      <c r="AT152" s="17" t="s">
        <v>174</v>
      </c>
      <c r="AU152" s="17" t="s">
        <v>81</v>
      </c>
    </row>
    <row r="153" spans="2:65" s="1" customFormat="1" ht="24.2" customHeight="1" x14ac:dyDescent="0.2">
      <c r="B153" s="32"/>
      <c r="C153" s="136" t="s">
        <v>250</v>
      </c>
      <c r="D153" s="136" t="s">
        <v>167</v>
      </c>
      <c r="E153" s="137" t="s">
        <v>3776</v>
      </c>
      <c r="F153" s="138" t="s">
        <v>3777</v>
      </c>
      <c r="G153" s="139" t="s">
        <v>3778</v>
      </c>
      <c r="H153" s="140">
        <v>1</v>
      </c>
      <c r="I153" s="141"/>
      <c r="J153" s="142">
        <f>ROUND(I153*H153,2)</f>
        <v>0</v>
      </c>
      <c r="K153" s="138" t="s">
        <v>1</v>
      </c>
      <c r="L153" s="32"/>
      <c r="M153" s="143" t="s">
        <v>1</v>
      </c>
      <c r="N153" s="144" t="s">
        <v>38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172</v>
      </c>
      <c r="AT153" s="147" t="s">
        <v>167</v>
      </c>
      <c r="AU153" s="147" t="s">
        <v>81</v>
      </c>
      <c r="AY153" s="17" t="s">
        <v>165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81</v>
      </c>
      <c r="BK153" s="148">
        <f>ROUND(I153*H153,2)</f>
        <v>0</v>
      </c>
      <c r="BL153" s="17" t="s">
        <v>172</v>
      </c>
      <c r="BM153" s="147" t="s">
        <v>3779</v>
      </c>
    </row>
    <row r="154" spans="2:65" s="1" customFormat="1" ht="19.5" x14ac:dyDescent="0.2">
      <c r="B154" s="32"/>
      <c r="D154" s="149" t="s">
        <v>174</v>
      </c>
      <c r="F154" s="150" t="s">
        <v>3777</v>
      </c>
      <c r="I154" s="151"/>
      <c r="L154" s="32"/>
      <c r="M154" s="152"/>
      <c r="T154" s="56"/>
      <c r="AT154" s="17" t="s">
        <v>174</v>
      </c>
      <c r="AU154" s="17" t="s">
        <v>81</v>
      </c>
    </row>
    <row r="155" spans="2:65" s="1" customFormat="1" ht="55.5" customHeight="1" x14ac:dyDescent="0.2">
      <c r="B155" s="32"/>
      <c r="C155" s="136" t="s">
        <v>258</v>
      </c>
      <c r="D155" s="136" t="s">
        <v>167</v>
      </c>
      <c r="E155" s="137" t="s">
        <v>3780</v>
      </c>
      <c r="F155" s="138" t="s">
        <v>3781</v>
      </c>
      <c r="G155" s="139" t="s">
        <v>3738</v>
      </c>
      <c r="H155" s="140">
        <v>1</v>
      </c>
      <c r="I155" s="141"/>
      <c r="J155" s="142">
        <f>ROUND(I155*H155,2)</f>
        <v>0</v>
      </c>
      <c r="K155" s="138" t="s">
        <v>171</v>
      </c>
      <c r="L155" s="32"/>
      <c r="M155" s="143" t="s">
        <v>1</v>
      </c>
      <c r="N155" s="144" t="s">
        <v>38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172</v>
      </c>
      <c r="AT155" s="147" t="s">
        <v>167</v>
      </c>
      <c r="AU155" s="147" t="s">
        <v>81</v>
      </c>
      <c r="AY155" s="17" t="s">
        <v>165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172</v>
      </c>
      <c r="BM155" s="147" t="s">
        <v>3782</v>
      </c>
    </row>
    <row r="156" spans="2:65" s="1" customFormat="1" ht="39" x14ac:dyDescent="0.2">
      <c r="B156" s="32"/>
      <c r="D156" s="149" t="s">
        <v>174</v>
      </c>
      <c r="F156" s="150" t="s">
        <v>3781</v>
      </c>
      <c r="I156" s="151"/>
      <c r="L156" s="32"/>
      <c r="M156" s="152"/>
      <c r="T156" s="56"/>
      <c r="AT156" s="17" t="s">
        <v>174</v>
      </c>
      <c r="AU156" s="17" t="s">
        <v>81</v>
      </c>
    </row>
    <row r="157" spans="2:65" s="1" customFormat="1" ht="16.5" customHeight="1" x14ac:dyDescent="0.2">
      <c r="B157" s="32"/>
      <c r="C157" s="136" t="s">
        <v>264</v>
      </c>
      <c r="D157" s="136" t="s">
        <v>167</v>
      </c>
      <c r="E157" s="137" t="s">
        <v>3783</v>
      </c>
      <c r="F157" s="138" t="s">
        <v>3784</v>
      </c>
      <c r="G157" s="139" t="s">
        <v>3738</v>
      </c>
      <c r="H157" s="140">
        <v>1</v>
      </c>
      <c r="I157" s="141"/>
      <c r="J157" s="142">
        <f>ROUND(I157*H157,2)</f>
        <v>0</v>
      </c>
      <c r="K157" s="138" t="s">
        <v>1</v>
      </c>
      <c r="L157" s="32"/>
      <c r="M157" s="143" t="s">
        <v>1</v>
      </c>
      <c r="N157" s="14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172</v>
      </c>
      <c r="AT157" s="147" t="s">
        <v>167</v>
      </c>
      <c r="AU157" s="147" t="s">
        <v>81</v>
      </c>
      <c r="AY157" s="17" t="s">
        <v>165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81</v>
      </c>
      <c r="BK157" s="148">
        <f>ROUND(I157*H157,2)</f>
        <v>0</v>
      </c>
      <c r="BL157" s="17" t="s">
        <v>172</v>
      </c>
      <c r="BM157" s="147" t="s">
        <v>3785</v>
      </c>
    </row>
    <row r="158" spans="2:65" s="1" customFormat="1" x14ac:dyDescent="0.2">
      <c r="B158" s="32"/>
      <c r="D158" s="149" t="s">
        <v>174</v>
      </c>
      <c r="F158" s="150" t="s">
        <v>3784</v>
      </c>
      <c r="I158" s="151"/>
      <c r="L158" s="32"/>
      <c r="M158" s="152"/>
      <c r="T158" s="56"/>
      <c r="AT158" s="17" t="s">
        <v>174</v>
      </c>
      <c r="AU158" s="17" t="s">
        <v>81</v>
      </c>
    </row>
    <row r="159" spans="2:65" s="1" customFormat="1" ht="24.2" customHeight="1" x14ac:dyDescent="0.2">
      <c r="B159" s="32"/>
      <c r="C159" s="136" t="s">
        <v>270</v>
      </c>
      <c r="D159" s="136" t="s">
        <v>167</v>
      </c>
      <c r="E159" s="137" t="s">
        <v>3786</v>
      </c>
      <c r="F159" s="138" t="s">
        <v>3787</v>
      </c>
      <c r="G159" s="139" t="s">
        <v>303</v>
      </c>
      <c r="H159" s="140">
        <v>8308</v>
      </c>
      <c r="I159" s="141"/>
      <c r="J159" s="142">
        <f>ROUND(I159*H159,2)</f>
        <v>0</v>
      </c>
      <c r="K159" s="138" t="s">
        <v>171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172</v>
      </c>
      <c r="AT159" s="147" t="s">
        <v>167</v>
      </c>
      <c r="AU159" s="147" t="s">
        <v>81</v>
      </c>
      <c r="AY159" s="17" t="s">
        <v>165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172</v>
      </c>
      <c r="BM159" s="147" t="s">
        <v>3788</v>
      </c>
    </row>
    <row r="160" spans="2:65" s="1" customFormat="1" ht="58.5" x14ac:dyDescent="0.2">
      <c r="B160" s="32"/>
      <c r="D160" s="149" t="s">
        <v>174</v>
      </c>
      <c r="F160" s="150" t="s">
        <v>3789</v>
      </c>
      <c r="I160" s="151"/>
      <c r="L160" s="32"/>
      <c r="M160" s="152"/>
      <c r="T160" s="56"/>
      <c r="AT160" s="17" t="s">
        <v>174</v>
      </c>
      <c r="AU160" s="17" t="s">
        <v>81</v>
      </c>
    </row>
    <row r="161" spans="2:65" s="11" customFormat="1" ht="22.9" customHeight="1" x14ac:dyDescent="0.2">
      <c r="B161" s="124"/>
      <c r="D161" s="125" t="s">
        <v>72</v>
      </c>
      <c r="E161" s="134" t="s">
        <v>544</v>
      </c>
      <c r="F161" s="134" t="s">
        <v>545</v>
      </c>
      <c r="I161" s="127"/>
      <c r="J161" s="135">
        <f>BK161</f>
        <v>0</v>
      </c>
      <c r="L161" s="124"/>
      <c r="M161" s="129"/>
      <c r="P161" s="130">
        <f>SUM(P162:P172)</f>
        <v>0</v>
      </c>
      <c r="R161" s="130">
        <f>SUM(R162:R172)</f>
        <v>0</v>
      </c>
      <c r="T161" s="131">
        <f>SUM(T162:T172)</f>
        <v>0</v>
      </c>
      <c r="AR161" s="125" t="s">
        <v>172</v>
      </c>
      <c r="AT161" s="132" t="s">
        <v>72</v>
      </c>
      <c r="AU161" s="132" t="s">
        <v>81</v>
      </c>
      <c r="AY161" s="125" t="s">
        <v>165</v>
      </c>
      <c r="BK161" s="133">
        <f>SUM(BK162:BK172)</f>
        <v>0</v>
      </c>
    </row>
    <row r="162" spans="2:65" s="1" customFormat="1" ht="33" customHeight="1" x14ac:dyDescent="0.2">
      <c r="B162" s="32"/>
      <c r="C162" s="136" t="s">
        <v>278</v>
      </c>
      <c r="D162" s="136" t="s">
        <v>167</v>
      </c>
      <c r="E162" s="137" t="s">
        <v>3790</v>
      </c>
      <c r="F162" s="138" t="s">
        <v>3791</v>
      </c>
      <c r="G162" s="139" t="s">
        <v>317</v>
      </c>
      <c r="H162" s="140">
        <v>6</v>
      </c>
      <c r="I162" s="141"/>
      <c r="J162" s="142">
        <f>ROUND(I162*H162,2)</f>
        <v>0</v>
      </c>
      <c r="K162" s="138" t="s">
        <v>171</v>
      </c>
      <c r="L162" s="32"/>
      <c r="M162" s="143" t="s">
        <v>1</v>
      </c>
      <c r="N162" s="144" t="s">
        <v>38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273</v>
      </c>
      <c r="AT162" s="147" t="s">
        <v>167</v>
      </c>
      <c r="AU162" s="147" t="s">
        <v>83</v>
      </c>
      <c r="AY162" s="17" t="s">
        <v>165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81</v>
      </c>
      <c r="BK162" s="148">
        <f>ROUND(I162*H162,2)</f>
        <v>0</v>
      </c>
      <c r="BL162" s="17" t="s">
        <v>273</v>
      </c>
      <c r="BM162" s="147" t="s">
        <v>3792</v>
      </c>
    </row>
    <row r="163" spans="2:65" s="1" customFormat="1" ht="58.5" x14ac:dyDescent="0.2">
      <c r="B163" s="32"/>
      <c r="D163" s="149" t="s">
        <v>174</v>
      </c>
      <c r="F163" s="150" t="s">
        <v>3793</v>
      </c>
      <c r="I163" s="151"/>
      <c r="L163" s="32"/>
      <c r="M163" s="152"/>
      <c r="T163" s="56"/>
      <c r="AT163" s="17" t="s">
        <v>174</v>
      </c>
      <c r="AU163" s="17" t="s">
        <v>83</v>
      </c>
    </row>
    <row r="164" spans="2:65" s="12" customFormat="1" x14ac:dyDescent="0.2">
      <c r="B164" s="153"/>
      <c r="D164" s="149" t="s">
        <v>176</v>
      </c>
      <c r="E164" s="154" t="s">
        <v>1</v>
      </c>
      <c r="F164" s="155" t="s">
        <v>3794</v>
      </c>
      <c r="H164" s="156">
        <v>6</v>
      </c>
      <c r="I164" s="157"/>
      <c r="L164" s="153"/>
      <c r="M164" s="158"/>
      <c r="T164" s="159"/>
      <c r="AT164" s="154" t="s">
        <v>176</v>
      </c>
      <c r="AU164" s="154" t="s">
        <v>83</v>
      </c>
      <c r="AV164" s="12" t="s">
        <v>83</v>
      </c>
      <c r="AW164" s="12" t="s">
        <v>30</v>
      </c>
      <c r="AX164" s="12" t="s">
        <v>81</v>
      </c>
      <c r="AY164" s="154" t="s">
        <v>165</v>
      </c>
    </row>
    <row r="165" spans="2:65" s="1" customFormat="1" ht="24.2" customHeight="1" x14ac:dyDescent="0.2">
      <c r="B165" s="32"/>
      <c r="C165" s="136" t="s">
        <v>284</v>
      </c>
      <c r="D165" s="136" t="s">
        <v>167</v>
      </c>
      <c r="E165" s="137" t="s">
        <v>602</v>
      </c>
      <c r="F165" s="138" t="s">
        <v>603</v>
      </c>
      <c r="G165" s="139" t="s">
        <v>317</v>
      </c>
      <c r="H165" s="140">
        <v>4</v>
      </c>
      <c r="I165" s="141"/>
      <c r="J165" s="142">
        <f>ROUND(I165*H165,2)</f>
        <v>0</v>
      </c>
      <c r="K165" s="138" t="s">
        <v>171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273</v>
      </c>
      <c r="AT165" s="147" t="s">
        <v>167</v>
      </c>
      <c r="AU165" s="147" t="s">
        <v>83</v>
      </c>
      <c r="AY165" s="17" t="s">
        <v>165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273</v>
      </c>
      <c r="BM165" s="147" t="s">
        <v>3795</v>
      </c>
    </row>
    <row r="166" spans="2:65" s="1" customFormat="1" ht="48.75" x14ac:dyDescent="0.2">
      <c r="B166" s="32"/>
      <c r="D166" s="149" t="s">
        <v>174</v>
      </c>
      <c r="F166" s="150" t="s">
        <v>605</v>
      </c>
      <c r="I166" s="151"/>
      <c r="L166" s="32"/>
      <c r="M166" s="152"/>
      <c r="T166" s="56"/>
      <c r="AT166" s="17" t="s">
        <v>174</v>
      </c>
      <c r="AU166" s="17" t="s">
        <v>83</v>
      </c>
    </row>
    <row r="167" spans="2:65" s="12" customFormat="1" x14ac:dyDescent="0.2">
      <c r="B167" s="153"/>
      <c r="D167" s="149" t="s">
        <v>176</v>
      </c>
      <c r="E167" s="154" t="s">
        <v>1</v>
      </c>
      <c r="F167" s="155" t="s">
        <v>3796</v>
      </c>
      <c r="H167" s="156">
        <v>4</v>
      </c>
      <c r="I167" s="157"/>
      <c r="L167" s="153"/>
      <c r="M167" s="158"/>
      <c r="T167" s="159"/>
      <c r="AT167" s="154" t="s">
        <v>176</v>
      </c>
      <c r="AU167" s="154" t="s">
        <v>83</v>
      </c>
      <c r="AV167" s="12" t="s">
        <v>83</v>
      </c>
      <c r="AW167" s="12" t="s">
        <v>30</v>
      </c>
      <c r="AX167" s="12" t="s">
        <v>81</v>
      </c>
      <c r="AY167" s="154" t="s">
        <v>165</v>
      </c>
    </row>
    <row r="168" spans="2:65" s="1" customFormat="1" ht="24.2" customHeight="1" x14ac:dyDescent="0.2">
      <c r="B168" s="32"/>
      <c r="C168" s="136" t="s">
        <v>289</v>
      </c>
      <c r="D168" s="136" t="s">
        <v>167</v>
      </c>
      <c r="E168" s="137" t="s">
        <v>3797</v>
      </c>
      <c r="F168" s="138" t="s">
        <v>3798</v>
      </c>
      <c r="G168" s="139" t="s">
        <v>317</v>
      </c>
      <c r="H168" s="140">
        <v>2</v>
      </c>
      <c r="I168" s="141"/>
      <c r="J168" s="142">
        <f>ROUND(I168*H168,2)</f>
        <v>0</v>
      </c>
      <c r="K168" s="138" t="s">
        <v>171</v>
      </c>
      <c r="L168" s="32"/>
      <c r="M168" s="143" t="s">
        <v>1</v>
      </c>
      <c r="N168" s="144" t="s">
        <v>38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273</v>
      </c>
      <c r="AT168" s="147" t="s">
        <v>167</v>
      </c>
      <c r="AU168" s="147" t="s">
        <v>83</v>
      </c>
      <c r="AY168" s="17" t="s">
        <v>165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81</v>
      </c>
      <c r="BK168" s="148">
        <f>ROUND(I168*H168,2)</f>
        <v>0</v>
      </c>
      <c r="BL168" s="17" t="s">
        <v>273</v>
      </c>
      <c r="BM168" s="147" t="s">
        <v>3799</v>
      </c>
    </row>
    <row r="169" spans="2:65" s="1" customFormat="1" ht="48.75" x14ac:dyDescent="0.2">
      <c r="B169" s="32"/>
      <c r="D169" s="149" t="s">
        <v>174</v>
      </c>
      <c r="F169" s="150" t="s">
        <v>3800</v>
      </c>
      <c r="I169" s="151"/>
      <c r="L169" s="32"/>
      <c r="M169" s="152"/>
      <c r="T169" s="56"/>
      <c r="AT169" s="17" t="s">
        <v>174</v>
      </c>
      <c r="AU169" s="17" t="s">
        <v>83</v>
      </c>
    </row>
    <row r="170" spans="2:65" s="12" customFormat="1" x14ac:dyDescent="0.2">
      <c r="B170" s="153"/>
      <c r="D170" s="149" t="s">
        <v>176</v>
      </c>
      <c r="E170" s="154" t="s">
        <v>1</v>
      </c>
      <c r="F170" s="155" t="s">
        <v>3801</v>
      </c>
      <c r="H170" s="156">
        <v>1</v>
      </c>
      <c r="I170" s="157"/>
      <c r="L170" s="153"/>
      <c r="M170" s="158"/>
      <c r="T170" s="159"/>
      <c r="AT170" s="154" t="s">
        <v>176</v>
      </c>
      <c r="AU170" s="154" t="s">
        <v>83</v>
      </c>
      <c r="AV170" s="12" t="s">
        <v>83</v>
      </c>
      <c r="AW170" s="12" t="s">
        <v>30</v>
      </c>
      <c r="AX170" s="12" t="s">
        <v>73</v>
      </c>
      <c r="AY170" s="154" t="s">
        <v>165</v>
      </c>
    </row>
    <row r="171" spans="2:65" s="12" customFormat="1" x14ac:dyDescent="0.2">
      <c r="B171" s="153"/>
      <c r="D171" s="149" t="s">
        <v>176</v>
      </c>
      <c r="E171" s="154" t="s">
        <v>1</v>
      </c>
      <c r="F171" s="155" t="s">
        <v>3802</v>
      </c>
      <c r="H171" s="156">
        <v>1</v>
      </c>
      <c r="I171" s="157"/>
      <c r="L171" s="153"/>
      <c r="M171" s="158"/>
      <c r="T171" s="159"/>
      <c r="AT171" s="154" t="s">
        <v>176</v>
      </c>
      <c r="AU171" s="154" t="s">
        <v>83</v>
      </c>
      <c r="AV171" s="12" t="s">
        <v>83</v>
      </c>
      <c r="AW171" s="12" t="s">
        <v>30</v>
      </c>
      <c r="AX171" s="12" t="s">
        <v>73</v>
      </c>
      <c r="AY171" s="154" t="s">
        <v>165</v>
      </c>
    </row>
    <row r="172" spans="2:65" s="13" customFormat="1" x14ac:dyDescent="0.2">
      <c r="B172" s="160"/>
      <c r="D172" s="149" t="s">
        <v>176</v>
      </c>
      <c r="E172" s="161" t="s">
        <v>1</v>
      </c>
      <c r="F172" s="162" t="s">
        <v>189</v>
      </c>
      <c r="H172" s="163">
        <v>2</v>
      </c>
      <c r="I172" s="164"/>
      <c r="L172" s="160"/>
      <c r="M172" s="190"/>
      <c r="N172" s="191"/>
      <c r="O172" s="191"/>
      <c r="P172" s="191"/>
      <c r="Q172" s="191"/>
      <c r="R172" s="191"/>
      <c r="S172" s="191"/>
      <c r="T172" s="192"/>
      <c r="AT172" s="161" t="s">
        <v>176</v>
      </c>
      <c r="AU172" s="161" t="s">
        <v>83</v>
      </c>
      <c r="AV172" s="13" t="s">
        <v>172</v>
      </c>
      <c r="AW172" s="13" t="s">
        <v>30</v>
      </c>
      <c r="AX172" s="13" t="s">
        <v>81</v>
      </c>
      <c r="AY172" s="161" t="s">
        <v>165</v>
      </c>
    </row>
    <row r="173" spans="2:65" s="1" customFormat="1" ht="6.95" customHeight="1" x14ac:dyDescent="0.2"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2"/>
    </row>
  </sheetData>
  <sheetProtection algorithmName="SHA-512" hashValue="2FRAF+jldb4ouLM/tzsSWgg/k0gDvyyRhzTBOf1VcMt+TczYRFvlH7IdH1XAWnR8sSJBghZOBk5vWimpOt05eg==" saltValue="MVDRGnDOoEwK32eiUMRlQQ==" spinCount="100000" sheet="1" objects="1" scenarios="1" formatColumns="0" formatRows="0" autoFilter="0"/>
  <autoFilter ref="C117:K172" xr:uid="{00000000-0009-0000-0000-00001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36"/>
  <sheetViews>
    <sheetView showGridLines="0" topLeftCell="A106" workbookViewId="0">
      <selection activeCell="I133" activeCellId="3" sqref="I121 I125 I129 I13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136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3803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ROUND(J118,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ROUND((SUM(BE118:BE135)),  2)</f>
        <v>0</v>
      </c>
      <c r="I33" s="96">
        <v>0.21</v>
      </c>
      <c r="J33" s="86">
        <f>ROUND(((SUM(BE118:BE135))*I33),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ROUND((SUM(BF118:BF135)),  2)</f>
        <v>0</v>
      </c>
      <c r="I34" s="96">
        <v>0.12</v>
      </c>
      <c r="J34" s="86">
        <f>ROUND(((SUM(BF118:BF135))*I34),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ROUND((SUM(BG118:BG135)),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ROUND((SUM(BH118:BH135)),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ROUND((SUM(BI118:BI135)),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OBJ - Dodávka objednatele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J118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J119</f>
        <v>0</v>
      </c>
      <c r="L97" s="108"/>
    </row>
    <row r="98" spans="2:12" s="9" customFormat="1" ht="19.899999999999999" customHeight="1" x14ac:dyDescent="0.2">
      <c r="B98" s="112"/>
      <c r="D98" s="113" t="s">
        <v>147</v>
      </c>
      <c r="E98" s="114"/>
      <c r="F98" s="114"/>
      <c r="G98" s="114"/>
      <c r="H98" s="114"/>
      <c r="I98" s="114"/>
      <c r="J98" s="115">
        <f>J120</f>
        <v>0</v>
      </c>
      <c r="L98" s="112"/>
    </row>
    <row r="99" spans="2:12" s="1" customFormat="1" ht="21.75" customHeight="1" x14ac:dyDescent="0.2">
      <c r="B99" s="32"/>
      <c r="L99" s="32"/>
    </row>
    <row r="100" spans="2:12" s="1" customFormat="1" ht="6.95" customHeight="1" x14ac:dyDescent="0.2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 x14ac:dyDescent="0.2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 x14ac:dyDescent="0.2">
      <c r="B105" s="32"/>
      <c r="C105" s="21" t="s">
        <v>150</v>
      </c>
      <c r="L105" s="32"/>
    </row>
    <row r="106" spans="2:12" s="1" customFormat="1" ht="6.95" customHeight="1" x14ac:dyDescent="0.2">
      <c r="B106" s="32"/>
      <c r="L106" s="32"/>
    </row>
    <row r="107" spans="2:12" s="1" customFormat="1" ht="12" customHeight="1" x14ac:dyDescent="0.2">
      <c r="B107" s="32"/>
      <c r="C107" s="27" t="s">
        <v>16</v>
      </c>
      <c r="L107" s="32"/>
    </row>
    <row r="108" spans="2:12" s="1" customFormat="1" ht="26.25" customHeight="1" x14ac:dyDescent="0.2">
      <c r="B108" s="32"/>
      <c r="E108" s="254" t="str">
        <f>E7</f>
        <v>Prostá rekonstrukce trati v úseku Chrastava - Hrádek nad Nisou (ÚOŽI)_24.02.2025_v.8</v>
      </c>
      <c r="F108" s="255"/>
      <c r="G108" s="255"/>
      <c r="H108" s="255"/>
      <c r="L108" s="32"/>
    </row>
    <row r="109" spans="2:12" s="1" customFormat="1" ht="12" customHeight="1" x14ac:dyDescent="0.2">
      <c r="B109" s="32"/>
      <c r="C109" s="27" t="s">
        <v>138</v>
      </c>
      <c r="L109" s="32"/>
    </row>
    <row r="110" spans="2:12" s="1" customFormat="1" ht="16.5" customHeight="1" x14ac:dyDescent="0.2">
      <c r="B110" s="32"/>
      <c r="E110" s="251" t="str">
        <f>E9</f>
        <v>OBJ - Dodávka objednatele</v>
      </c>
      <c r="F110" s="253"/>
      <c r="G110" s="253"/>
      <c r="H110" s="253"/>
      <c r="L110" s="32"/>
    </row>
    <row r="111" spans="2:12" s="1" customFormat="1" ht="6.95" customHeight="1" x14ac:dyDescent="0.2">
      <c r="B111" s="32"/>
      <c r="L111" s="32"/>
    </row>
    <row r="112" spans="2:12" s="1" customFormat="1" ht="12" customHeight="1" x14ac:dyDescent="0.2">
      <c r="B112" s="32"/>
      <c r="C112" s="27" t="s">
        <v>20</v>
      </c>
      <c r="F112" s="25" t="str">
        <f>F12</f>
        <v xml:space="preserve"> </v>
      </c>
      <c r="I112" s="27" t="s">
        <v>22</v>
      </c>
      <c r="J112" s="52" t="str">
        <f>IF(J12="","",J12)</f>
        <v>24. 1. 2025</v>
      </c>
      <c r="L112" s="32"/>
    </row>
    <row r="113" spans="2:65" s="1" customFormat="1" ht="6.95" customHeight="1" x14ac:dyDescent="0.2">
      <c r="B113" s="32"/>
      <c r="L113" s="32"/>
    </row>
    <row r="114" spans="2:65" s="1" customFormat="1" ht="15.2" customHeight="1" x14ac:dyDescent="0.2">
      <c r="B114" s="32"/>
      <c r="C114" s="27" t="s">
        <v>24</v>
      </c>
      <c r="F114" s="25" t="str">
        <f>E15</f>
        <v xml:space="preserve"> </v>
      </c>
      <c r="I114" s="27" t="s">
        <v>29</v>
      </c>
      <c r="J114" s="30" t="str">
        <f>E21</f>
        <v xml:space="preserve"> </v>
      </c>
      <c r="L114" s="32"/>
    </row>
    <row r="115" spans="2:65" s="1" customFormat="1" ht="15.2" customHeight="1" x14ac:dyDescent="0.2">
      <c r="B115" s="32"/>
      <c r="C115" s="27" t="s">
        <v>27</v>
      </c>
      <c r="F115" s="25" t="str">
        <f>IF(E18="","",E18)</f>
        <v>Vyplň údaj</v>
      </c>
      <c r="I115" s="27" t="s">
        <v>31</v>
      </c>
      <c r="J115" s="30" t="str">
        <f>E24</f>
        <v xml:space="preserve"> </v>
      </c>
      <c r="L115" s="32"/>
    </row>
    <row r="116" spans="2:65" s="1" customFormat="1" ht="10.35" customHeight="1" x14ac:dyDescent="0.2">
      <c r="B116" s="32"/>
      <c r="L116" s="32"/>
    </row>
    <row r="117" spans="2:65" s="10" customFormat="1" ht="29.25" customHeight="1" x14ac:dyDescent="0.2">
      <c r="B117" s="116"/>
      <c r="C117" s="117" t="s">
        <v>151</v>
      </c>
      <c r="D117" s="118" t="s">
        <v>58</v>
      </c>
      <c r="E117" s="118" t="s">
        <v>54</v>
      </c>
      <c r="F117" s="118" t="s">
        <v>55</v>
      </c>
      <c r="G117" s="118" t="s">
        <v>152</v>
      </c>
      <c r="H117" s="118" t="s">
        <v>153</v>
      </c>
      <c r="I117" s="118" t="s">
        <v>154</v>
      </c>
      <c r="J117" s="118" t="s">
        <v>142</v>
      </c>
      <c r="K117" s="119" t="s">
        <v>155</v>
      </c>
      <c r="L117" s="116"/>
      <c r="M117" s="59" t="s">
        <v>1</v>
      </c>
      <c r="N117" s="60" t="s">
        <v>37</v>
      </c>
      <c r="O117" s="60" t="s">
        <v>156</v>
      </c>
      <c r="P117" s="60" t="s">
        <v>157</v>
      </c>
      <c r="Q117" s="60" t="s">
        <v>158</v>
      </c>
      <c r="R117" s="60" t="s">
        <v>159</v>
      </c>
      <c r="S117" s="60" t="s">
        <v>160</v>
      </c>
      <c r="T117" s="61" t="s">
        <v>161</v>
      </c>
    </row>
    <row r="118" spans="2:65" s="1" customFormat="1" ht="22.9" customHeight="1" x14ac:dyDescent="0.25">
      <c r="B118" s="32"/>
      <c r="C118" s="64" t="s">
        <v>162</v>
      </c>
      <c r="J118" s="120">
        <f>BK118</f>
        <v>0</v>
      </c>
      <c r="L118" s="32"/>
      <c r="M118" s="62"/>
      <c r="N118" s="53"/>
      <c r="O118" s="53"/>
      <c r="P118" s="121">
        <f>P119</f>
        <v>0</v>
      </c>
      <c r="Q118" s="53"/>
      <c r="R118" s="121">
        <f>R119</f>
        <v>823.8252</v>
      </c>
      <c r="S118" s="53"/>
      <c r="T118" s="122">
        <f>T119</f>
        <v>0</v>
      </c>
      <c r="AT118" s="17" t="s">
        <v>72</v>
      </c>
      <c r="AU118" s="17" t="s">
        <v>144</v>
      </c>
      <c r="BK118" s="123">
        <f>BK119</f>
        <v>0</v>
      </c>
    </row>
    <row r="119" spans="2:65" s="11" customFormat="1" ht="25.9" customHeight="1" x14ac:dyDescent="0.2">
      <c r="B119" s="124"/>
      <c r="D119" s="125" t="s">
        <v>72</v>
      </c>
      <c r="E119" s="126" t="s">
        <v>163</v>
      </c>
      <c r="F119" s="126" t="s">
        <v>164</v>
      </c>
      <c r="I119" s="127"/>
      <c r="J119" s="128">
        <f>BK119</f>
        <v>0</v>
      </c>
      <c r="L119" s="124"/>
      <c r="M119" s="129"/>
      <c r="P119" s="130">
        <f>P120</f>
        <v>0</v>
      </c>
      <c r="R119" s="130">
        <f>R120</f>
        <v>823.8252</v>
      </c>
      <c r="T119" s="131">
        <f>T120</f>
        <v>0</v>
      </c>
      <c r="AR119" s="125" t="s">
        <v>81</v>
      </c>
      <c r="AT119" s="132" t="s">
        <v>72</v>
      </c>
      <c r="AU119" s="132" t="s">
        <v>73</v>
      </c>
      <c r="AY119" s="125" t="s">
        <v>165</v>
      </c>
      <c r="BK119" s="133">
        <f>BK120</f>
        <v>0</v>
      </c>
    </row>
    <row r="120" spans="2:65" s="11" customFormat="1" ht="22.9" customHeight="1" x14ac:dyDescent="0.2">
      <c r="B120" s="124"/>
      <c r="D120" s="125" t="s">
        <v>72</v>
      </c>
      <c r="E120" s="134" t="s">
        <v>196</v>
      </c>
      <c r="F120" s="134" t="s">
        <v>220</v>
      </c>
      <c r="I120" s="127"/>
      <c r="J120" s="135">
        <f>BK120</f>
        <v>0</v>
      </c>
      <c r="L120" s="124"/>
      <c r="M120" s="129"/>
      <c r="P120" s="130">
        <f>SUM(P121:P135)</f>
        <v>0</v>
      </c>
      <c r="R120" s="130">
        <f>SUM(R121:R135)</f>
        <v>823.8252</v>
      </c>
      <c r="T120" s="131">
        <f>SUM(T121:T135)</f>
        <v>0</v>
      </c>
      <c r="AR120" s="125" t="s">
        <v>81</v>
      </c>
      <c r="AT120" s="132" t="s">
        <v>72</v>
      </c>
      <c r="AU120" s="132" t="s">
        <v>81</v>
      </c>
      <c r="AY120" s="125" t="s">
        <v>165</v>
      </c>
      <c r="BK120" s="133">
        <f>SUM(BK121:BK135)</f>
        <v>0</v>
      </c>
    </row>
    <row r="121" spans="2:65" s="1" customFormat="1" ht="16.5" customHeight="1" x14ac:dyDescent="0.2">
      <c r="B121" s="32"/>
      <c r="C121" s="167" t="s">
        <v>81</v>
      </c>
      <c r="D121" s="167" t="s">
        <v>205</v>
      </c>
      <c r="E121" s="168" t="s">
        <v>3804</v>
      </c>
      <c r="F121" s="169" t="s">
        <v>3805</v>
      </c>
      <c r="G121" s="170" t="s">
        <v>303</v>
      </c>
      <c r="H121" s="171">
        <v>167.9</v>
      </c>
      <c r="I121" s="209">
        <v>0</v>
      </c>
      <c r="J121" s="173">
        <f>ROUND(I121*H121,2)</f>
        <v>0</v>
      </c>
      <c r="K121" s="169" t="s">
        <v>171</v>
      </c>
      <c r="L121" s="174"/>
      <c r="M121" s="175" t="s">
        <v>1</v>
      </c>
      <c r="N121" s="176" t="s">
        <v>38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7" t="s">
        <v>209</v>
      </c>
      <c r="AT121" s="147" t="s">
        <v>205</v>
      </c>
      <c r="AU121" s="147" t="s">
        <v>83</v>
      </c>
      <c r="AY121" s="17" t="s">
        <v>165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7" t="s">
        <v>81</v>
      </c>
      <c r="BK121" s="148">
        <f>ROUND(I121*H121,2)</f>
        <v>0</v>
      </c>
      <c r="BL121" s="17" t="s">
        <v>172</v>
      </c>
      <c r="BM121" s="147" t="s">
        <v>3806</v>
      </c>
    </row>
    <row r="122" spans="2:65" s="1" customFormat="1" x14ac:dyDescent="0.2">
      <c r="B122" s="32"/>
      <c r="D122" s="149" t="s">
        <v>174</v>
      </c>
      <c r="F122" s="150" t="s">
        <v>3805</v>
      </c>
      <c r="I122" s="151"/>
      <c r="L122" s="32"/>
      <c r="M122" s="152"/>
      <c r="T122" s="56"/>
      <c r="AT122" s="17" t="s">
        <v>174</v>
      </c>
      <c r="AU122" s="17" t="s">
        <v>83</v>
      </c>
    </row>
    <row r="123" spans="2:65" s="1" customFormat="1" ht="29.25" x14ac:dyDescent="0.2">
      <c r="B123" s="32"/>
      <c r="D123" s="149" t="s">
        <v>810</v>
      </c>
      <c r="F123" s="196" t="s">
        <v>3807</v>
      </c>
      <c r="I123" s="151"/>
      <c r="L123" s="32"/>
      <c r="M123" s="152"/>
      <c r="T123" s="56"/>
      <c r="AT123" s="17" t="s">
        <v>810</v>
      </c>
      <c r="AU123" s="17" t="s">
        <v>83</v>
      </c>
    </row>
    <row r="124" spans="2:65" s="12" customFormat="1" x14ac:dyDescent="0.2">
      <c r="B124" s="153"/>
      <c r="D124" s="149" t="s">
        <v>176</v>
      </c>
      <c r="E124" s="154" t="s">
        <v>1</v>
      </c>
      <c r="F124" s="155" t="s">
        <v>3808</v>
      </c>
      <c r="H124" s="156">
        <v>167.9</v>
      </c>
      <c r="I124" s="157"/>
      <c r="L124" s="153"/>
      <c r="M124" s="158"/>
      <c r="T124" s="159"/>
      <c r="AT124" s="154" t="s">
        <v>176</v>
      </c>
      <c r="AU124" s="154" t="s">
        <v>83</v>
      </c>
      <c r="AV124" s="12" t="s">
        <v>83</v>
      </c>
      <c r="AW124" s="12" t="s">
        <v>30</v>
      </c>
      <c r="AX124" s="12" t="s">
        <v>81</v>
      </c>
      <c r="AY124" s="154" t="s">
        <v>165</v>
      </c>
    </row>
    <row r="125" spans="2:65" s="1" customFormat="1" ht="16.5" customHeight="1" x14ac:dyDescent="0.2">
      <c r="B125" s="32"/>
      <c r="C125" s="167" t="s">
        <v>83</v>
      </c>
      <c r="D125" s="167" t="s">
        <v>205</v>
      </c>
      <c r="E125" s="168" t="s">
        <v>3809</v>
      </c>
      <c r="F125" s="169" t="s">
        <v>3810</v>
      </c>
      <c r="G125" s="170" t="s">
        <v>317</v>
      </c>
      <c r="H125" s="171">
        <v>138</v>
      </c>
      <c r="I125" s="209">
        <v>0</v>
      </c>
      <c r="J125" s="173">
        <f>ROUND(I125*H125,2)</f>
        <v>0</v>
      </c>
      <c r="K125" s="169" t="s">
        <v>171</v>
      </c>
      <c r="L125" s="174"/>
      <c r="M125" s="175" t="s">
        <v>1</v>
      </c>
      <c r="N125" s="176" t="s">
        <v>38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209</v>
      </c>
      <c r="AT125" s="147" t="s">
        <v>205</v>
      </c>
      <c r="AU125" s="147" t="s">
        <v>83</v>
      </c>
      <c r="AY125" s="17" t="s">
        <v>165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81</v>
      </c>
      <c r="BK125" s="148">
        <f>ROUND(I125*H125,2)</f>
        <v>0</v>
      </c>
      <c r="BL125" s="17" t="s">
        <v>172</v>
      </c>
      <c r="BM125" s="147" t="s">
        <v>3811</v>
      </c>
    </row>
    <row r="126" spans="2:65" s="1" customFormat="1" x14ac:dyDescent="0.2">
      <c r="B126" s="32"/>
      <c r="D126" s="149" t="s">
        <v>174</v>
      </c>
      <c r="F126" s="150" t="s">
        <v>3810</v>
      </c>
      <c r="I126" s="151"/>
      <c r="L126" s="32"/>
      <c r="M126" s="152"/>
      <c r="T126" s="56"/>
      <c r="AT126" s="17" t="s">
        <v>174</v>
      </c>
      <c r="AU126" s="17" t="s">
        <v>83</v>
      </c>
    </row>
    <row r="127" spans="2:65" s="1" customFormat="1" ht="29.25" x14ac:dyDescent="0.2">
      <c r="B127" s="32"/>
      <c r="D127" s="149" t="s">
        <v>810</v>
      </c>
      <c r="F127" s="196" t="s">
        <v>3807</v>
      </c>
      <c r="I127" s="151"/>
      <c r="L127" s="32"/>
      <c r="M127" s="152"/>
      <c r="T127" s="56"/>
      <c r="AT127" s="17" t="s">
        <v>810</v>
      </c>
      <c r="AU127" s="17" t="s">
        <v>83</v>
      </c>
    </row>
    <row r="128" spans="2:65" s="12" customFormat="1" x14ac:dyDescent="0.2">
      <c r="B128" s="153"/>
      <c r="D128" s="149" t="s">
        <v>176</v>
      </c>
      <c r="E128" s="154" t="s">
        <v>1</v>
      </c>
      <c r="F128" s="155" t="s">
        <v>3812</v>
      </c>
      <c r="H128" s="156">
        <v>138</v>
      </c>
      <c r="I128" s="157"/>
      <c r="L128" s="153"/>
      <c r="M128" s="158"/>
      <c r="T128" s="159"/>
      <c r="AT128" s="154" t="s">
        <v>176</v>
      </c>
      <c r="AU128" s="154" t="s">
        <v>83</v>
      </c>
      <c r="AV128" s="12" t="s">
        <v>83</v>
      </c>
      <c r="AW128" s="12" t="s">
        <v>30</v>
      </c>
      <c r="AX128" s="12" t="s">
        <v>81</v>
      </c>
      <c r="AY128" s="154" t="s">
        <v>165</v>
      </c>
    </row>
    <row r="129" spans="2:65" s="1" customFormat="1" ht="16.5" customHeight="1" x14ac:dyDescent="0.2">
      <c r="B129" s="32"/>
      <c r="C129" s="167" t="s">
        <v>183</v>
      </c>
      <c r="D129" s="167" t="s">
        <v>205</v>
      </c>
      <c r="E129" s="168" t="s">
        <v>3809</v>
      </c>
      <c r="F129" s="169" t="s">
        <v>3810</v>
      </c>
      <c r="G129" s="170" t="s">
        <v>317</v>
      </c>
      <c r="H129" s="171">
        <v>30</v>
      </c>
      <c r="I129" s="209">
        <v>0</v>
      </c>
      <c r="J129" s="173">
        <f>ROUND(I129*H129,2)</f>
        <v>0</v>
      </c>
      <c r="K129" s="169" t="s">
        <v>171</v>
      </c>
      <c r="L129" s="174"/>
      <c r="M129" s="175" t="s">
        <v>1</v>
      </c>
      <c r="N129" s="176" t="s">
        <v>38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209</v>
      </c>
      <c r="AT129" s="147" t="s">
        <v>205</v>
      </c>
      <c r="AU129" s="147" t="s">
        <v>83</v>
      </c>
      <c r="AY129" s="17" t="s">
        <v>165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81</v>
      </c>
      <c r="BK129" s="148">
        <f>ROUND(I129*H129,2)</f>
        <v>0</v>
      </c>
      <c r="BL129" s="17" t="s">
        <v>172</v>
      </c>
      <c r="BM129" s="147" t="s">
        <v>3813</v>
      </c>
    </row>
    <row r="130" spans="2:65" s="1" customFormat="1" x14ac:dyDescent="0.2">
      <c r="B130" s="32"/>
      <c r="D130" s="149" t="s">
        <v>174</v>
      </c>
      <c r="F130" s="150" t="s">
        <v>3810</v>
      </c>
      <c r="I130" s="151"/>
      <c r="L130" s="32"/>
      <c r="M130" s="152"/>
      <c r="T130" s="56"/>
      <c r="AT130" s="17" t="s">
        <v>174</v>
      </c>
      <c r="AU130" s="17" t="s">
        <v>83</v>
      </c>
    </row>
    <row r="131" spans="2:65" s="1" customFormat="1" ht="29.25" x14ac:dyDescent="0.2">
      <c r="B131" s="32"/>
      <c r="D131" s="149" t="s">
        <v>810</v>
      </c>
      <c r="F131" s="196" t="s">
        <v>3807</v>
      </c>
      <c r="I131" s="151"/>
      <c r="L131" s="32"/>
      <c r="M131" s="152"/>
      <c r="T131" s="56"/>
      <c r="AT131" s="17" t="s">
        <v>810</v>
      </c>
      <c r="AU131" s="17" t="s">
        <v>83</v>
      </c>
    </row>
    <row r="132" spans="2:65" s="12" customFormat="1" x14ac:dyDescent="0.2">
      <c r="B132" s="153"/>
      <c r="D132" s="149" t="s">
        <v>176</v>
      </c>
      <c r="E132" s="154" t="s">
        <v>1</v>
      </c>
      <c r="F132" s="155" t="s">
        <v>367</v>
      </c>
      <c r="H132" s="156">
        <v>30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81</v>
      </c>
      <c r="AY132" s="154" t="s">
        <v>165</v>
      </c>
    </row>
    <row r="133" spans="2:65" s="1" customFormat="1" ht="21.75" customHeight="1" x14ac:dyDescent="0.2">
      <c r="B133" s="32"/>
      <c r="C133" s="167" t="s">
        <v>172</v>
      </c>
      <c r="D133" s="167" t="s">
        <v>205</v>
      </c>
      <c r="E133" s="168" t="s">
        <v>3814</v>
      </c>
      <c r="F133" s="169" t="s">
        <v>3815</v>
      </c>
      <c r="G133" s="170" t="s">
        <v>317</v>
      </c>
      <c r="H133" s="171">
        <v>139</v>
      </c>
      <c r="I133" s="209">
        <v>0</v>
      </c>
      <c r="J133" s="173">
        <f>ROUND(I133*H133,2)</f>
        <v>0</v>
      </c>
      <c r="K133" s="169" t="s">
        <v>171</v>
      </c>
      <c r="L133" s="174"/>
      <c r="M133" s="175" t="s">
        <v>1</v>
      </c>
      <c r="N133" s="176" t="s">
        <v>38</v>
      </c>
      <c r="P133" s="145">
        <f>O133*H133</f>
        <v>0</v>
      </c>
      <c r="Q133" s="145">
        <v>5.9268000000000001</v>
      </c>
      <c r="R133" s="145">
        <f>Q133*H133</f>
        <v>823.8252</v>
      </c>
      <c r="S133" s="145">
        <v>0</v>
      </c>
      <c r="T133" s="146">
        <f>S133*H133</f>
        <v>0</v>
      </c>
      <c r="AR133" s="147" t="s">
        <v>209</v>
      </c>
      <c r="AT133" s="147" t="s">
        <v>205</v>
      </c>
      <c r="AU133" s="147" t="s">
        <v>83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172</v>
      </c>
      <c r="BM133" s="147" t="s">
        <v>3816</v>
      </c>
    </row>
    <row r="134" spans="2:65" s="1" customFormat="1" x14ac:dyDescent="0.2">
      <c r="B134" s="32"/>
      <c r="D134" s="149" t="s">
        <v>174</v>
      </c>
      <c r="F134" s="150" t="s">
        <v>3815</v>
      </c>
      <c r="I134" s="151"/>
      <c r="L134" s="32"/>
      <c r="M134" s="152"/>
      <c r="T134" s="56"/>
      <c r="AT134" s="17" t="s">
        <v>174</v>
      </c>
      <c r="AU134" s="17" t="s">
        <v>83</v>
      </c>
    </row>
    <row r="135" spans="2:65" s="1" customFormat="1" ht="29.25" x14ac:dyDescent="0.2">
      <c r="B135" s="32"/>
      <c r="D135" s="149" t="s">
        <v>810</v>
      </c>
      <c r="F135" s="196" t="s">
        <v>3807</v>
      </c>
      <c r="I135" s="151"/>
      <c r="L135" s="32"/>
      <c r="M135" s="197"/>
      <c r="N135" s="198"/>
      <c r="O135" s="198"/>
      <c r="P135" s="198"/>
      <c r="Q135" s="198"/>
      <c r="R135" s="198"/>
      <c r="S135" s="198"/>
      <c r="T135" s="199"/>
      <c r="AT135" s="17" t="s">
        <v>810</v>
      </c>
      <c r="AU135" s="17" t="s">
        <v>83</v>
      </c>
    </row>
    <row r="136" spans="2:65" s="1" customFormat="1" ht="6.95" customHeight="1" x14ac:dyDescent="0.2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sheetProtection algorithmName="SHA-512" hashValue="lt4ribBx+IWExgqmvTsFBYzK4zRdH2Gh4Z5dcFPWFfLzvIWfQfaLEGhyyCVf2yYqianF6nyBVXk3GelstTBrRA==" saltValue="4WqRpPxLKGpAeSK7GRw5pw==" spinCount="100000" sheet="1" objects="1" scenarios="1" formatColumns="0" formatRows="0" autoFilter="0"/>
  <autoFilter ref="C117:K135" xr:uid="{00000000-0009-0000-0000-00001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H180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8"/>
      <c r="C3" s="19"/>
      <c r="D3" s="19"/>
      <c r="E3" s="19"/>
      <c r="F3" s="19"/>
      <c r="G3" s="19"/>
      <c r="H3" s="20"/>
    </row>
    <row r="4" spans="2:8" ht="24.95" customHeight="1" x14ac:dyDescent="0.2">
      <c r="B4" s="20"/>
      <c r="C4" s="21" t="s">
        <v>3817</v>
      </c>
      <c r="H4" s="20"/>
    </row>
    <row r="5" spans="2:8" ht="12" customHeight="1" x14ac:dyDescent="0.2">
      <c r="B5" s="20"/>
      <c r="C5" s="24" t="s">
        <v>13</v>
      </c>
      <c r="D5" s="241" t="s">
        <v>14</v>
      </c>
      <c r="E5" s="225"/>
      <c r="F5" s="225"/>
      <c r="H5" s="20"/>
    </row>
    <row r="6" spans="2:8" ht="36.950000000000003" customHeight="1" x14ac:dyDescent="0.2">
      <c r="B6" s="20"/>
      <c r="C6" s="26" t="s">
        <v>16</v>
      </c>
      <c r="D6" s="238" t="s">
        <v>17</v>
      </c>
      <c r="E6" s="225"/>
      <c r="F6" s="225"/>
      <c r="H6" s="20"/>
    </row>
    <row r="7" spans="2:8" ht="16.5" customHeight="1" x14ac:dyDescent="0.2">
      <c r="B7" s="20"/>
      <c r="C7" s="27" t="s">
        <v>22</v>
      </c>
      <c r="D7" s="52" t="str">
        <f>'Rekapitulace stavby'!AN8</f>
        <v>24. 1. 2025</v>
      </c>
      <c r="H7" s="20"/>
    </row>
    <row r="8" spans="2:8" s="1" customFormat="1" ht="10.9" customHeight="1" x14ac:dyDescent="0.2">
      <c r="B8" s="32"/>
      <c r="H8" s="32"/>
    </row>
    <row r="9" spans="2:8" s="10" customFormat="1" ht="29.25" customHeight="1" x14ac:dyDescent="0.2">
      <c r="B9" s="116"/>
      <c r="C9" s="117" t="s">
        <v>54</v>
      </c>
      <c r="D9" s="118" t="s">
        <v>55</v>
      </c>
      <c r="E9" s="118" t="s">
        <v>152</v>
      </c>
      <c r="F9" s="119" t="s">
        <v>3818</v>
      </c>
      <c r="H9" s="116"/>
    </row>
    <row r="10" spans="2:8" s="1" customFormat="1" ht="26.45" customHeight="1" x14ac:dyDescent="0.2">
      <c r="B10" s="32"/>
      <c r="C10" s="201" t="s">
        <v>105</v>
      </c>
      <c r="D10" s="201" t="s">
        <v>106</v>
      </c>
      <c r="H10" s="32"/>
    </row>
    <row r="11" spans="2:8" s="1" customFormat="1" ht="16.899999999999999" customHeight="1" x14ac:dyDescent="0.2">
      <c r="B11" s="32"/>
      <c r="C11" s="202" t="s">
        <v>2071</v>
      </c>
      <c r="D11" s="203" t="s">
        <v>2072</v>
      </c>
      <c r="E11" s="204" t="s">
        <v>170</v>
      </c>
      <c r="F11" s="205">
        <v>1014.085</v>
      </c>
      <c r="H11" s="32"/>
    </row>
    <row r="12" spans="2:8" s="1" customFormat="1" ht="16.899999999999999" customHeight="1" x14ac:dyDescent="0.2">
      <c r="B12" s="32"/>
      <c r="C12" s="206" t="s">
        <v>1</v>
      </c>
      <c r="D12" s="206" t="s">
        <v>2114</v>
      </c>
      <c r="E12" s="17" t="s">
        <v>1</v>
      </c>
      <c r="F12" s="207">
        <v>1467.75</v>
      </c>
      <c r="H12" s="32"/>
    </row>
    <row r="13" spans="2:8" s="1" customFormat="1" ht="16.899999999999999" customHeight="1" x14ac:dyDescent="0.2">
      <c r="B13" s="32"/>
      <c r="C13" s="206" t="s">
        <v>1</v>
      </c>
      <c r="D13" s="206" t="s">
        <v>2115</v>
      </c>
      <c r="E13" s="17" t="s">
        <v>1</v>
      </c>
      <c r="F13" s="207">
        <v>-265.68</v>
      </c>
      <c r="H13" s="32"/>
    </row>
    <row r="14" spans="2:8" s="1" customFormat="1" ht="22.5" x14ac:dyDescent="0.2">
      <c r="B14" s="32"/>
      <c r="C14" s="206" t="s">
        <v>1</v>
      </c>
      <c r="D14" s="206" t="s">
        <v>2116</v>
      </c>
      <c r="E14" s="17" t="s">
        <v>1</v>
      </c>
      <c r="F14" s="207">
        <v>-148.185</v>
      </c>
      <c r="H14" s="32"/>
    </row>
    <row r="15" spans="2:8" s="1" customFormat="1" ht="16.899999999999999" customHeight="1" x14ac:dyDescent="0.2">
      <c r="B15" s="32"/>
      <c r="C15" s="206" t="s">
        <v>1</v>
      </c>
      <c r="D15" s="206" t="s">
        <v>2117</v>
      </c>
      <c r="E15" s="17" t="s">
        <v>1</v>
      </c>
      <c r="F15" s="207">
        <v>-23</v>
      </c>
      <c r="H15" s="32"/>
    </row>
    <row r="16" spans="2:8" s="1" customFormat="1" ht="16.899999999999999" customHeight="1" x14ac:dyDescent="0.2">
      <c r="B16" s="32"/>
      <c r="C16" s="206" t="s">
        <v>1</v>
      </c>
      <c r="D16" s="206" t="s">
        <v>2118</v>
      </c>
      <c r="E16" s="17" t="s">
        <v>1</v>
      </c>
      <c r="F16" s="207">
        <v>-16.8</v>
      </c>
      <c r="H16" s="32"/>
    </row>
    <row r="17" spans="2:8" s="1" customFormat="1" ht="16.899999999999999" customHeight="1" x14ac:dyDescent="0.2">
      <c r="B17" s="32"/>
      <c r="C17" s="206" t="s">
        <v>2071</v>
      </c>
      <c r="D17" s="206" t="s">
        <v>189</v>
      </c>
      <c r="E17" s="17" t="s">
        <v>1</v>
      </c>
      <c r="F17" s="207">
        <v>1014.085</v>
      </c>
      <c r="H17" s="32"/>
    </row>
    <row r="18" spans="2:8" s="1" customFormat="1" ht="16.899999999999999" customHeight="1" x14ac:dyDescent="0.2">
      <c r="B18" s="32"/>
      <c r="C18" s="208" t="s">
        <v>3819</v>
      </c>
      <c r="H18" s="32"/>
    </row>
    <row r="19" spans="2:8" s="1" customFormat="1" ht="22.5" x14ac:dyDescent="0.2">
      <c r="B19" s="32"/>
      <c r="C19" s="206" t="s">
        <v>2110</v>
      </c>
      <c r="D19" s="206" t="s">
        <v>2111</v>
      </c>
      <c r="E19" s="17" t="s">
        <v>170</v>
      </c>
      <c r="F19" s="207">
        <v>1014.085</v>
      </c>
      <c r="H19" s="32"/>
    </row>
    <row r="20" spans="2:8" s="1" customFormat="1" ht="22.5" x14ac:dyDescent="0.2">
      <c r="B20" s="32"/>
      <c r="C20" s="206" t="s">
        <v>2119</v>
      </c>
      <c r="D20" s="206" t="s">
        <v>2120</v>
      </c>
      <c r="E20" s="17" t="s">
        <v>170</v>
      </c>
      <c r="F20" s="207">
        <v>1014.085</v>
      </c>
      <c r="H20" s="32"/>
    </row>
    <row r="21" spans="2:8" s="1" customFormat="1" ht="16.899999999999999" customHeight="1" x14ac:dyDescent="0.2">
      <c r="B21" s="32"/>
      <c r="C21" s="202" t="s">
        <v>2379</v>
      </c>
      <c r="D21" s="203" t="s">
        <v>2379</v>
      </c>
      <c r="E21" s="204" t="s">
        <v>1</v>
      </c>
      <c r="F21" s="205">
        <v>199.37</v>
      </c>
      <c r="H21" s="32"/>
    </row>
    <row r="22" spans="2:8" s="1" customFormat="1" ht="16.899999999999999" customHeight="1" x14ac:dyDescent="0.2">
      <c r="B22" s="32"/>
      <c r="C22" s="206" t="s">
        <v>1</v>
      </c>
      <c r="D22" s="206" t="s">
        <v>2370</v>
      </c>
      <c r="E22" s="17" t="s">
        <v>1</v>
      </c>
      <c r="F22" s="207">
        <v>98.4</v>
      </c>
      <c r="H22" s="32"/>
    </row>
    <row r="23" spans="2:8" s="1" customFormat="1" ht="16.899999999999999" customHeight="1" x14ac:dyDescent="0.2">
      <c r="B23" s="32"/>
      <c r="C23" s="206" t="s">
        <v>1</v>
      </c>
      <c r="D23" s="206" t="s">
        <v>2371</v>
      </c>
      <c r="E23" s="17" t="s">
        <v>1</v>
      </c>
      <c r="F23" s="207">
        <v>30.315000000000001</v>
      </c>
      <c r="H23" s="32"/>
    </row>
    <row r="24" spans="2:8" s="1" customFormat="1" ht="16.899999999999999" customHeight="1" x14ac:dyDescent="0.2">
      <c r="B24" s="32"/>
      <c r="C24" s="206" t="s">
        <v>1</v>
      </c>
      <c r="D24" s="206" t="s">
        <v>2372</v>
      </c>
      <c r="E24" s="17" t="s">
        <v>1</v>
      </c>
      <c r="F24" s="207">
        <v>29.67</v>
      </c>
      <c r="H24" s="32"/>
    </row>
    <row r="25" spans="2:8" s="1" customFormat="1" ht="16.899999999999999" customHeight="1" x14ac:dyDescent="0.2">
      <c r="B25" s="32"/>
      <c r="C25" s="206" t="s">
        <v>1</v>
      </c>
      <c r="D25" s="206" t="s">
        <v>2373</v>
      </c>
      <c r="E25" s="17" t="s">
        <v>1</v>
      </c>
      <c r="F25" s="207">
        <v>9.07</v>
      </c>
      <c r="H25" s="32"/>
    </row>
    <row r="26" spans="2:8" s="1" customFormat="1" ht="16.899999999999999" customHeight="1" x14ac:dyDescent="0.2">
      <c r="B26" s="32"/>
      <c r="C26" s="206" t="s">
        <v>1</v>
      </c>
      <c r="D26" s="206" t="s">
        <v>2374</v>
      </c>
      <c r="E26" s="17" t="s">
        <v>1</v>
      </c>
      <c r="F26" s="207">
        <v>7.9480000000000004</v>
      </c>
      <c r="H26" s="32"/>
    </row>
    <row r="27" spans="2:8" s="1" customFormat="1" ht="16.899999999999999" customHeight="1" x14ac:dyDescent="0.2">
      <c r="B27" s="32"/>
      <c r="C27" s="206" t="s">
        <v>1</v>
      </c>
      <c r="D27" s="206" t="s">
        <v>2375</v>
      </c>
      <c r="E27" s="17" t="s">
        <v>1</v>
      </c>
      <c r="F27" s="207">
        <v>3.2970000000000002</v>
      </c>
      <c r="H27" s="32"/>
    </row>
    <row r="28" spans="2:8" s="1" customFormat="1" ht="16.899999999999999" customHeight="1" x14ac:dyDescent="0.2">
      <c r="B28" s="32"/>
      <c r="C28" s="206" t="s">
        <v>1</v>
      </c>
      <c r="D28" s="206" t="s">
        <v>2376</v>
      </c>
      <c r="E28" s="17" t="s">
        <v>1</v>
      </c>
      <c r="F28" s="207">
        <v>2.34</v>
      </c>
      <c r="H28" s="32"/>
    </row>
    <row r="29" spans="2:8" s="1" customFormat="1" ht="16.899999999999999" customHeight="1" x14ac:dyDescent="0.2">
      <c r="B29" s="32"/>
      <c r="C29" s="206" t="s">
        <v>1</v>
      </c>
      <c r="D29" s="206" t="s">
        <v>2377</v>
      </c>
      <c r="E29" s="17" t="s">
        <v>1</v>
      </c>
      <c r="F29" s="207">
        <v>6.08</v>
      </c>
      <c r="H29" s="32"/>
    </row>
    <row r="30" spans="2:8" s="1" customFormat="1" ht="16.899999999999999" customHeight="1" x14ac:dyDescent="0.2">
      <c r="B30" s="32"/>
      <c r="C30" s="206" t="s">
        <v>1</v>
      </c>
      <c r="D30" s="206" t="s">
        <v>2378</v>
      </c>
      <c r="E30" s="17" t="s">
        <v>1</v>
      </c>
      <c r="F30" s="207">
        <v>12.25</v>
      </c>
      <c r="H30" s="32"/>
    </row>
    <row r="31" spans="2:8" s="1" customFormat="1" ht="16.899999999999999" customHeight="1" x14ac:dyDescent="0.2">
      <c r="B31" s="32"/>
      <c r="C31" s="206" t="s">
        <v>2379</v>
      </c>
      <c r="D31" s="206" t="s">
        <v>189</v>
      </c>
      <c r="E31" s="17" t="s">
        <v>1</v>
      </c>
      <c r="F31" s="207">
        <v>199.37</v>
      </c>
      <c r="H31" s="32"/>
    </row>
    <row r="32" spans="2:8" s="1" customFormat="1" ht="16.899999999999999" customHeight="1" x14ac:dyDescent="0.2">
      <c r="B32" s="32"/>
      <c r="C32" s="202" t="s">
        <v>2365</v>
      </c>
      <c r="D32" s="203" t="s">
        <v>2365</v>
      </c>
      <c r="E32" s="204" t="s">
        <v>1</v>
      </c>
      <c r="F32" s="205">
        <v>88.2</v>
      </c>
      <c r="H32" s="32"/>
    </row>
    <row r="33" spans="2:8" s="1" customFormat="1" ht="16.899999999999999" customHeight="1" x14ac:dyDescent="0.2">
      <c r="B33" s="32"/>
      <c r="C33" s="206" t="s">
        <v>1</v>
      </c>
      <c r="D33" s="206" t="s">
        <v>2363</v>
      </c>
      <c r="E33" s="17" t="s">
        <v>1</v>
      </c>
      <c r="F33" s="207">
        <v>42.21</v>
      </c>
      <c r="H33" s="32"/>
    </row>
    <row r="34" spans="2:8" s="1" customFormat="1" ht="16.899999999999999" customHeight="1" x14ac:dyDescent="0.2">
      <c r="B34" s="32"/>
      <c r="C34" s="206" t="s">
        <v>1</v>
      </c>
      <c r="D34" s="206" t="s">
        <v>2364</v>
      </c>
      <c r="E34" s="17" t="s">
        <v>1</v>
      </c>
      <c r="F34" s="207">
        <v>45.99</v>
      </c>
      <c r="H34" s="32"/>
    </row>
    <row r="35" spans="2:8" s="1" customFormat="1" ht="16.899999999999999" customHeight="1" x14ac:dyDescent="0.2">
      <c r="B35" s="32"/>
      <c r="C35" s="206" t="s">
        <v>2365</v>
      </c>
      <c r="D35" s="206" t="s">
        <v>189</v>
      </c>
      <c r="E35" s="17" t="s">
        <v>1</v>
      </c>
      <c r="F35" s="207">
        <v>88.2</v>
      </c>
      <c r="H35" s="32"/>
    </row>
    <row r="36" spans="2:8" s="1" customFormat="1" ht="16.899999999999999" customHeight="1" x14ac:dyDescent="0.2">
      <c r="B36" s="32"/>
      <c r="C36" s="202" t="s">
        <v>2074</v>
      </c>
      <c r="D36" s="203" t="s">
        <v>2075</v>
      </c>
      <c r="E36" s="204" t="s">
        <v>1</v>
      </c>
      <c r="F36" s="205">
        <v>82.68</v>
      </c>
      <c r="H36" s="32"/>
    </row>
    <row r="37" spans="2:8" s="1" customFormat="1" ht="16.899999999999999" customHeight="1" x14ac:dyDescent="0.2">
      <c r="B37" s="32"/>
      <c r="C37" s="206" t="s">
        <v>1</v>
      </c>
      <c r="D37" s="206" t="s">
        <v>2185</v>
      </c>
      <c r="E37" s="17" t="s">
        <v>1</v>
      </c>
      <c r="F37" s="207">
        <v>9.5399999999999991</v>
      </c>
      <c r="H37" s="32"/>
    </row>
    <row r="38" spans="2:8" s="1" customFormat="1" ht="16.899999999999999" customHeight="1" x14ac:dyDescent="0.2">
      <c r="B38" s="32"/>
      <c r="C38" s="206" t="s">
        <v>1</v>
      </c>
      <c r="D38" s="206" t="s">
        <v>2186</v>
      </c>
      <c r="E38" s="17" t="s">
        <v>1</v>
      </c>
      <c r="F38" s="207">
        <v>10.8</v>
      </c>
      <c r="H38" s="32"/>
    </row>
    <row r="39" spans="2:8" s="1" customFormat="1" ht="16.899999999999999" customHeight="1" x14ac:dyDescent="0.2">
      <c r="B39" s="32"/>
      <c r="C39" s="206" t="s">
        <v>1</v>
      </c>
      <c r="D39" s="206" t="s">
        <v>2187</v>
      </c>
      <c r="E39" s="17" t="s">
        <v>1</v>
      </c>
      <c r="F39" s="207">
        <v>24.9</v>
      </c>
      <c r="H39" s="32"/>
    </row>
    <row r="40" spans="2:8" s="1" customFormat="1" ht="16.899999999999999" customHeight="1" x14ac:dyDescent="0.2">
      <c r="B40" s="32"/>
      <c r="C40" s="206" t="s">
        <v>1</v>
      </c>
      <c r="D40" s="206" t="s">
        <v>2188</v>
      </c>
      <c r="E40" s="17" t="s">
        <v>1</v>
      </c>
      <c r="F40" s="207">
        <v>37.44</v>
      </c>
      <c r="H40" s="32"/>
    </row>
    <row r="41" spans="2:8" s="1" customFormat="1" ht="16.899999999999999" customHeight="1" x14ac:dyDescent="0.2">
      <c r="B41" s="32"/>
      <c r="C41" s="206" t="s">
        <v>2074</v>
      </c>
      <c r="D41" s="206" t="s">
        <v>189</v>
      </c>
      <c r="E41" s="17" t="s">
        <v>1</v>
      </c>
      <c r="F41" s="207">
        <v>82.68</v>
      </c>
      <c r="H41" s="32"/>
    </row>
    <row r="42" spans="2:8" s="1" customFormat="1" ht="16.899999999999999" customHeight="1" x14ac:dyDescent="0.2">
      <c r="B42" s="32"/>
      <c r="C42" s="208" t="s">
        <v>3819</v>
      </c>
      <c r="H42" s="32"/>
    </row>
    <row r="43" spans="2:8" s="1" customFormat="1" ht="16.899999999999999" customHeight="1" x14ac:dyDescent="0.2">
      <c r="B43" s="32"/>
      <c r="C43" s="206" t="s">
        <v>1355</v>
      </c>
      <c r="D43" s="206" t="s">
        <v>1356</v>
      </c>
      <c r="E43" s="17" t="s">
        <v>192</v>
      </c>
      <c r="F43" s="207">
        <v>82.68</v>
      </c>
      <c r="H43" s="32"/>
    </row>
    <row r="44" spans="2:8" s="1" customFormat="1" ht="16.899999999999999" customHeight="1" x14ac:dyDescent="0.2">
      <c r="B44" s="32"/>
      <c r="C44" s="206" t="s">
        <v>1360</v>
      </c>
      <c r="D44" s="206" t="s">
        <v>1361</v>
      </c>
      <c r="E44" s="17" t="s">
        <v>192</v>
      </c>
      <c r="F44" s="207">
        <v>82.68</v>
      </c>
      <c r="H44" s="32"/>
    </row>
    <row r="45" spans="2:8" s="1" customFormat="1" ht="16.899999999999999" customHeight="1" x14ac:dyDescent="0.2">
      <c r="B45" s="32"/>
      <c r="C45" s="202" t="s">
        <v>2077</v>
      </c>
      <c r="D45" s="203" t="s">
        <v>1</v>
      </c>
      <c r="E45" s="204" t="s">
        <v>1</v>
      </c>
      <c r="F45" s="205">
        <v>27.015000000000001</v>
      </c>
      <c r="H45" s="32"/>
    </row>
    <row r="46" spans="2:8" s="1" customFormat="1" ht="16.899999999999999" customHeight="1" x14ac:dyDescent="0.2">
      <c r="B46" s="32"/>
      <c r="C46" s="206" t="s">
        <v>1</v>
      </c>
      <c r="D46" s="206" t="s">
        <v>2195</v>
      </c>
      <c r="E46" s="17" t="s">
        <v>1</v>
      </c>
      <c r="F46" s="207">
        <v>10.38</v>
      </c>
      <c r="H46" s="32"/>
    </row>
    <row r="47" spans="2:8" s="1" customFormat="1" ht="16.899999999999999" customHeight="1" x14ac:dyDescent="0.2">
      <c r="B47" s="32"/>
      <c r="C47" s="206" t="s">
        <v>1</v>
      </c>
      <c r="D47" s="206" t="s">
        <v>2196</v>
      </c>
      <c r="E47" s="17" t="s">
        <v>1</v>
      </c>
      <c r="F47" s="207">
        <v>16.635000000000002</v>
      </c>
      <c r="H47" s="32"/>
    </row>
    <row r="48" spans="2:8" s="1" customFormat="1" ht="16.899999999999999" customHeight="1" x14ac:dyDescent="0.2">
      <c r="B48" s="32"/>
      <c r="C48" s="206" t="s">
        <v>2077</v>
      </c>
      <c r="D48" s="206" t="s">
        <v>189</v>
      </c>
      <c r="E48" s="17" t="s">
        <v>1</v>
      </c>
      <c r="F48" s="207">
        <v>27.015000000000001</v>
      </c>
      <c r="H48" s="32"/>
    </row>
    <row r="49" spans="2:8" s="1" customFormat="1" ht="16.899999999999999" customHeight="1" x14ac:dyDescent="0.2">
      <c r="B49" s="32"/>
      <c r="C49" s="208" t="s">
        <v>3819</v>
      </c>
      <c r="H49" s="32"/>
    </row>
    <row r="50" spans="2:8" s="1" customFormat="1" ht="16.899999999999999" customHeight="1" x14ac:dyDescent="0.2">
      <c r="B50" s="32"/>
      <c r="C50" s="206" t="s">
        <v>1398</v>
      </c>
      <c r="D50" s="206" t="s">
        <v>1399</v>
      </c>
      <c r="E50" s="17" t="s">
        <v>192</v>
      </c>
      <c r="F50" s="207">
        <v>27.015000000000001</v>
      </c>
      <c r="H50" s="32"/>
    </row>
    <row r="51" spans="2:8" s="1" customFormat="1" ht="16.899999999999999" customHeight="1" x14ac:dyDescent="0.2">
      <c r="B51" s="32"/>
      <c r="C51" s="206" t="s">
        <v>1403</v>
      </c>
      <c r="D51" s="206" t="s">
        <v>1404</v>
      </c>
      <c r="E51" s="17" t="s">
        <v>192</v>
      </c>
      <c r="F51" s="207">
        <v>27.015000000000001</v>
      </c>
      <c r="H51" s="32"/>
    </row>
    <row r="52" spans="2:8" s="1" customFormat="1" ht="16.899999999999999" customHeight="1" x14ac:dyDescent="0.2">
      <c r="B52" s="32"/>
      <c r="C52" s="202" t="s">
        <v>2079</v>
      </c>
      <c r="D52" s="203" t="s">
        <v>2080</v>
      </c>
      <c r="E52" s="204" t="s">
        <v>192</v>
      </c>
      <c r="F52" s="205">
        <v>121.6</v>
      </c>
      <c r="H52" s="32"/>
    </row>
    <row r="53" spans="2:8" s="1" customFormat="1" ht="16.899999999999999" customHeight="1" x14ac:dyDescent="0.2">
      <c r="B53" s="32"/>
      <c r="C53" s="206" t="s">
        <v>1</v>
      </c>
      <c r="D53" s="206" t="s">
        <v>2163</v>
      </c>
      <c r="E53" s="17" t="s">
        <v>1</v>
      </c>
      <c r="F53" s="207">
        <v>29.72</v>
      </c>
      <c r="H53" s="32"/>
    </row>
    <row r="54" spans="2:8" s="1" customFormat="1" ht="16.899999999999999" customHeight="1" x14ac:dyDescent="0.2">
      <c r="B54" s="32"/>
      <c r="C54" s="206" t="s">
        <v>1</v>
      </c>
      <c r="D54" s="206" t="s">
        <v>2164</v>
      </c>
      <c r="E54" s="17" t="s">
        <v>1</v>
      </c>
      <c r="F54" s="207">
        <v>23.56</v>
      </c>
      <c r="H54" s="32"/>
    </row>
    <row r="55" spans="2:8" s="1" customFormat="1" ht="16.899999999999999" customHeight="1" x14ac:dyDescent="0.2">
      <c r="B55" s="32"/>
      <c r="C55" s="206" t="s">
        <v>1</v>
      </c>
      <c r="D55" s="206" t="s">
        <v>2165</v>
      </c>
      <c r="E55" s="17" t="s">
        <v>1</v>
      </c>
      <c r="F55" s="207">
        <v>16.12</v>
      </c>
      <c r="H55" s="32"/>
    </row>
    <row r="56" spans="2:8" s="1" customFormat="1" ht="16.899999999999999" customHeight="1" x14ac:dyDescent="0.2">
      <c r="B56" s="32"/>
      <c r="C56" s="206" t="s">
        <v>1</v>
      </c>
      <c r="D56" s="206" t="s">
        <v>2166</v>
      </c>
      <c r="E56" s="17" t="s">
        <v>1</v>
      </c>
      <c r="F56" s="207">
        <v>27.48</v>
      </c>
      <c r="H56" s="32"/>
    </row>
    <row r="57" spans="2:8" s="1" customFormat="1" ht="16.899999999999999" customHeight="1" x14ac:dyDescent="0.2">
      <c r="B57" s="32"/>
      <c r="C57" s="206" t="s">
        <v>1</v>
      </c>
      <c r="D57" s="206" t="s">
        <v>2167</v>
      </c>
      <c r="E57" s="17" t="s">
        <v>1</v>
      </c>
      <c r="F57" s="207">
        <v>15.12</v>
      </c>
      <c r="H57" s="32"/>
    </row>
    <row r="58" spans="2:8" s="1" customFormat="1" ht="16.899999999999999" customHeight="1" x14ac:dyDescent="0.2">
      <c r="B58" s="32"/>
      <c r="C58" s="206" t="s">
        <v>1</v>
      </c>
      <c r="D58" s="206" t="s">
        <v>2168</v>
      </c>
      <c r="E58" s="17" t="s">
        <v>1</v>
      </c>
      <c r="F58" s="207">
        <v>9.6</v>
      </c>
      <c r="H58" s="32"/>
    </row>
    <row r="59" spans="2:8" s="1" customFormat="1" ht="16.899999999999999" customHeight="1" x14ac:dyDescent="0.2">
      <c r="B59" s="32"/>
      <c r="C59" s="206" t="s">
        <v>2079</v>
      </c>
      <c r="D59" s="206" t="s">
        <v>189</v>
      </c>
      <c r="E59" s="17" t="s">
        <v>1</v>
      </c>
      <c r="F59" s="207">
        <v>121.6</v>
      </c>
      <c r="H59" s="32"/>
    </row>
    <row r="60" spans="2:8" s="1" customFormat="1" ht="16.899999999999999" customHeight="1" x14ac:dyDescent="0.2">
      <c r="B60" s="32"/>
      <c r="C60" s="208" t="s">
        <v>3819</v>
      </c>
      <c r="H60" s="32"/>
    </row>
    <row r="61" spans="2:8" s="1" customFormat="1" ht="16.899999999999999" customHeight="1" x14ac:dyDescent="0.2">
      <c r="B61" s="32"/>
      <c r="C61" s="206" t="s">
        <v>2159</v>
      </c>
      <c r="D61" s="206" t="s">
        <v>2160</v>
      </c>
      <c r="E61" s="17" t="s">
        <v>192</v>
      </c>
      <c r="F61" s="207">
        <v>121.6</v>
      </c>
      <c r="H61" s="32"/>
    </row>
    <row r="62" spans="2:8" s="1" customFormat="1" ht="16.899999999999999" customHeight="1" x14ac:dyDescent="0.2">
      <c r="B62" s="32"/>
      <c r="C62" s="206" t="s">
        <v>2169</v>
      </c>
      <c r="D62" s="206" t="s">
        <v>2170</v>
      </c>
      <c r="E62" s="17" t="s">
        <v>192</v>
      </c>
      <c r="F62" s="207">
        <v>121.6</v>
      </c>
      <c r="H62" s="32"/>
    </row>
    <row r="63" spans="2:8" s="1" customFormat="1" ht="16.899999999999999" customHeight="1" x14ac:dyDescent="0.2">
      <c r="B63" s="32"/>
      <c r="C63" s="202" t="s">
        <v>2387</v>
      </c>
      <c r="D63" s="203" t="s">
        <v>2387</v>
      </c>
      <c r="E63" s="204" t="s">
        <v>1</v>
      </c>
      <c r="F63" s="205">
        <v>37.247999999999998</v>
      </c>
      <c r="H63" s="32"/>
    </row>
    <row r="64" spans="2:8" s="1" customFormat="1" ht="16.899999999999999" customHeight="1" x14ac:dyDescent="0.2">
      <c r="B64" s="32"/>
      <c r="C64" s="206" t="s">
        <v>1</v>
      </c>
      <c r="D64" s="206" t="s">
        <v>2384</v>
      </c>
      <c r="E64" s="17" t="s">
        <v>1</v>
      </c>
      <c r="F64" s="207">
        <v>21.12</v>
      </c>
      <c r="H64" s="32"/>
    </row>
    <row r="65" spans="2:8" s="1" customFormat="1" ht="16.899999999999999" customHeight="1" x14ac:dyDescent="0.2">
      <c r="B65" s="32"/>
      <c r="C65" s="206" t="s">
        <v>1</v>
      </c>
      <c r="D65" s="206" t="s">
        <v>2385</v>
      </c>
      <c r="E65" s="17" t="s">
        <v>1</v>
      </c>
      <c r="F65" s="207">
        <v>3.36</v>
      </c>
      <c r="H65" s="32"/>
    </row>
    <row r="66" spans="2:8" s="1" customFormat="1" ht="16.899999999999999" customHeight="1" x14ac:dyDescent="0.2">
      <c r="B66" s="32"/>
      <c r="C66" s="206" t="s">
        <v>1</v>
      </c>
      <c r="D66" s="206" t="s">
        <v>2386</v>
      </c>
      <c r="E66" s="17" t="s">
        <v>1</v>
      </c>
      <c r="F66" s="207">
        <v>12.768000000000001</v>
      </c>
      <c r="H66" s="32"/>
    </row>
    <row r="67" spans="2:8" s="1" customFormat="1" ht="16.899999999999999" customHeight="1" x14ac:dyDescent="0.2">
      <c r="B67" s="32"/>
      <c r="C67" s="206" t="s">
        <v>2387</v>
      </c>
      <c r="D67" s="206" t="s">
        <v>189</v>
      </c>
      <c r="E67" s="17" t="s">
        <v>1</v>
      </c>
      <c r="F67" s="207">
        <v>37.247999999999998</v>
      </c>
      <c r="H67" s="32"/>
    </row>
    <row r="68" spans="2:8" s="1" customFormat="1" ht="16.899999999999999" customHeight="1" x14ac:dyDescent="0.2">
      <c r="B68" s="32"/>
      <c r="C68" s="202" t="s">
        <v>2082</v>
      </c>
      <c r="D68" s="203" t="s">
        <v>2083</v>
      </c>
      <c r="E68" s="204" t="s">
        <v>1</v>
      </c>
      <c r="F68" s="205">
        <v>170.17500000000001</v>
      </c>
      <c r="H68" s="32"/>
    </row>
    <row r="69" spans="2:8" s="1" customFormat="1" ht="16.899999999999999" customHeight="1" x14ac:dyDescent="0.2">
      <c r="B69" s="32"/>
      <c r="C69" s="206" t="s">
        <v>1</v>
      </c>
      <c r="D69" s="206" t="s">
        <v>2436</v>
      </c>
      <c r="E69" s="17" t="s">
        <v>1</v>
      </c>
      <c r="F69" s="207">
        <v>35.700000000000003</v>
      </c>
      <c r="H69" s="32"/>
    </row>
    <row r="70" spans="2:8" s="1" customFormat="1" ht="16.899999999999999" customHeight="1" x14ac:dyDescent="0.2">
      <c r="B70" s="32"/>
      <c r="C70" s="206" t="s">
        <v>1</v>
      </c>
      <c r="D70" s="206" t="s">
        <v>2437</v>
      </c>
      <c r="E70" s="17" t="s">
        <v>1</v>
      </c>
      <c r="F70" s="207">
        <v>40.4</v>
      </c>
      <c r="H70" s="32"/>
    </row>
    <row r="71" spans="2:8" s="1" customFormat="1" ht="16.899999999999999" customHeight="1" x14ac:dyDescent="0.2">
      <c r="B71" s="32"/>
      <c r="C71" s="206" t="s">
        <v>1</v>
      </c>
      <c r="D71" s="206" t="s">
        <v>2438</v>
      </c>
      <c r="E71" s="17" t="s">
        <v>1</v>
      </c>
      <c r="F71" s="207">
        <v>22</v>
      </c>
      <c r="H71" s="32"/>
    </row>
    <row r="72" spans="2:8" s="1" customFormat="1" ht="16.899999999999999" customHeight="1" x14ac:dyDescent="0.2">
      <c r="B72" s="32"/>
      <c r="C72" s="206" t="s">
        <v>1</v>
      </c>
      <c r="D72" s="206" t="s">
        <v>2439</v>
      </c>
      <c r="E72" s="17" t="s">
        <v>1</v>
      </c>
      <c r="F72" s="207">
        <v>46.5</v>
      </c>
      <c r="H72" s="32"/>
    </row>
    <row r="73" spans="2:8" s="1" customFormat="1" ht="16.899999999999999" customHeight="1" x14ac:dyDescent="0.2">
      <c r="B73" s="32"/>
      <c r="C73" s="206" t="s">
        <v>1</v>
      </c>
      <c r="D73" s="206" t="s">
        <v>2440</v>
      </c>
      <c r="E73" s="17" t="s">
        <v>1</v>
      </c>
      <c r="F73" s="207">
        <v>19.574999999999999</v>
      </c>
      <c r="H73" s="32"/>
    </row>
    <row r="74" spans="2:8" s="1" customFormat="1" ht="16.899999999999999" customHeight="1" x14ac:dyDescent="0.2">
      <c r="B74" s="32"/>
      <c r="C74" s="206" t="s">
        <v>1</v>
      </c>
      <c r="D74" s="206" t="s">
        <v>2441</v>
      </c>
      <c r="E74" s="17" t="s">
        <v>1</v>
      </c>
      <c r="F74" s="207">
        <v>6</v>
      </c>
      <c r="H74" s="32"/>
    </row>
    <row r="75" spans="2:8" s="1" customFormat="1" ht="16.899999999999999" customHeight="1" x14ac:dyDescent="0.2">
      <c r="B75" s="32"/>
      <c r="C75" s="206" t="s">
        <v>2082</v>
      </c>
      <c r="D75" s="206" t="s">
        <v>189</v>
      </c>
      <c r="E75" s="17" t="s">
        <v>1</v>
      </c>
      <c r="F75" s="207">
        <v>170.17500000000001</v>
      </c>
      <c r="H75" s="32"/>
    </row>
    <row r="76" spans="2:8" s="1" customFormat="1" ht="16.899999999999999" customHeight="1" x14ac:dyDescent="0.2">
      <c r="B76" s="32"/>
      <c r="C76" s="208" t="s">
        <v>3819</v>
      </c>
      <c r="H76" s="32"/>
    </row>
    <row r="77" spans="2:8" s="1" customFormat="1" ht="16.899999999999999" customHeight="1" x14ac:dyDescent="0.2">
      <c r="B77" s="32"/>
      <c r="C77" s="206" t="s">
        <v>1694</v>
      </c>
      <c r="D77" s="206" t="s">
        <v>1695</v>
      </c>
      <c r="E77" s="17" t="s">
        <v>192</v>
      </c>
      <c r="F77" s="207">
        <v>170.17500000000001</v>
      </c>
      <c r="H77" s="32"/>
    </row>
    <row r="78" spans="2:8" s="1" customFormat="1" ht="16.899999999999999" customHeight="1" x14ac:dyDescent="0.2">
      <c r="B78" s="32"/>
      <c r="C78" s="206" t="s">
        <v>2444</v>
      </c>
      <c r="D78" s="206" t="s">
        <v>2445</v>
      </c>
      <c r="E78" s="17" t="s">
        <v>192</v>
      </c>
      <c r="F78" s="207">
        <v>340.35</v>
      </c>
      <c r="H78" s="32"/>
    </row>
    <row r="79" spans="2:8" s="1" customFormat="1" ht="16.899999999999999" customHeight="1" x14ac:dyDescent="0.2">
      <c r="B79" s="32"/>
      <c r="C79" s="202" t="s">
        <v>2085</v>
      </c>
      <c r="D79" s="203" t="s">
        <v>1</v>
      </c>
      <c r="E79" s="204" t="s">
        <v>1</v>
      </c>
      <c r="F79" s="205">
        <v>27.847000000000001</v>
      </c>
      <c r="H79" s="32"/>
    </row>
    <row r="80" spans="2:8" s="1" customFormat="1" ht="16.899999999999999" customHeight="1" x14ac:dyDescent="0.2">
      <c r="B80" s="32"/>
      <c r="C80" s="206" t="s">
        <v>1</v>
      </c>
      <c r="D80" s="206" t="s">
        <v>1478</v>
      </c>
      <c r="E80" s="17" t="s">
        <v>1</v>
      </c>
      <c r="F80" s="207">
        <v>0</v>
      </c>
      <c r="H80" s="32"/>
    </row>
    <row r="81" spans="2:8" s="1" customFormat="1" ht="16.899999999999999" customHeight="1" x14ac:dyDescent="0.2">
      <c r="B81" s="32"/>
      <c r="C81" s="206" t="s">
        <v>1</v>
      </c>
      <c r="D81" s="206" t="s">
        <v>2319</v>
      </c>
      <c r="E81" s="17" t="s">
        <v>1</v>
      </c>
      <c r="F81" s="207">
        <v>10.06</v>
      </c>
      <c r="H81" s="32"/>
    </row>
    <row r="82" spans="2:8" s="1" customFormat="1" ht="16.899999999999999" customHeight="1" x14ac:dyDescent="0.2">
      <c r="B82" s="32"/>
      <c r="C82" s="206" t="s">
        <v>1</v>
      </c>
      <c r="D82" s="206" t="s">
        <v>2320</v>
      </c>
      <c r="E82" s="17" t="s">
        <v>1</v>
      </c>
      <c r="F82" s="207">
        <v>8.0619999999999994</v>
      </c>
      <c r="H82" s="32"/>
    </row>
    <row r="83" spans="2:8" s="1" customFormat="1" ht="16.899999999999999" customHeight="1" x14ac:dyDescent="0.2">
      <c r="B83" s="32"/>
      <c r="C83" s="206" t="s">
        <v>1</v>
      </c>
      <c r="D83" s="206" t="s">
        <v>2321</v>
      </c>
      <c r="E83" s="17" t="s">
        <v>1</v>
      </c>
      <c r="F83" s="207">
        <v>5.0999999999999996</v>
      </c>
      <c r="H83" s="32"/>
    </row>
    <row r="84" spans="2:8" s="1" customFormat="1" ht="16.899999999999999" customHeight="1" x14ac:dyDescent="0.2">
      <c r="B84" s="32"/>
      <c r="C84" s="206" t="s">
        <v>1</v>
      </c>
      <c r="D84" s="206" t="s">
        <v>2322</v>
      </c>
      <c r="E84" s="17" t="s">
        <v>1</v>
      </c>
      <c r="F84" s="207">
        <v>4.625</v>
      </c>
      <c r="H84" s="32"/>
    </row>
    <row r="85" spans="2:8" s="1" customFormat="1" ht="16.899999999999999" customHeight="1" x14ac:dyDescent="0.2">
      <c r="B85" s="32"/>
      <c r="C85" s="206" t="s">
        <v>2085</v>
      </c>
      <c r="D85" s="206" t="s">
        <v>189</v>
      </c>
      <c r="E85" s="17" t="s">
        <v>1</v>
      </c>
      <c r="F85" s="207">
        <v>27.847000000000001</v>
      </c>
      <c r="H85" s="32"/>
    </row>
    <row r="86" spans="2:8" s="1" customFormat="1" ht="16.899999999999999" customHeight="1" x14ac:dyDescent="0.2">
      <c r="B86" s="32"/>
      <c r="C86" s="208" t="s">
        <v>3819</v>
      </c>
      <c r="H86" s="32"/>
    </row>
    <row r="87" spans="2:8" s="1" customFormat="1" ht="16.899999999999999" customHeight="1" x14ac:dyDescent="0.2">
      <c r="B87" s="32"/>
      <c r="C87" s="206" t="s">
        <v>1474</v>
      </c>
      <c r="D87" s="206" t="s">
        <v>1475</v>
      </c>
      <c r="E87" s="17" t="s">
        <v>303</v>
      </c>
      <c r="F87" s="207">
        <v>27.847000000000001</v>
      </c>
      <c r="H87" s="32"/>
    </row>
    <row r="88" spans="2:8" s="1" customFormat="1" ht="16.899999999999999" customHeight="1" x14ac:dyDescent="0.2">
      <c r="B88" s="32"/>
      <c r="C88" s="206" t="s">
        <v>1492</v>
      </c>
      <c r="D88" s="206" t="s">
        <v>1493</v>
      </c>
      <c r="E88" s="17" t="s">
        <v>303</v>
      </c>
      <c r="F88" s="207">
        <v>27.847000000000001</v>
      </c>
      <c r="H88" s="32"/>
    </row>
    <row r="89" spans="2:8" s="1" customFormat="1" ht="26.45" customHeight="1" x14ac:dyDescent="0.2">
      <c r="B89" s="32"/>
      <c r="C89" s="201" t="s">
        <v>111</v>
      </c>
      <c r="D89" s="201" t="s">
        <v>112</v>
      </c>
      <c r="H89" s="32"/>
    </row>
    <row r="90" spans="2:8" s="1" customFormat="1" ht="16.899999999999999" customHeight="1" x14ac:dyDescent="0.2">
      <c r="B90" s="32"/>
      <c r="C90" s="202" t="s">
        <v>2071</v>
      </c>
      <c r="D90" s="203" t="s">
        <v>2695</v>
      </c>
      <c r="E90" s="204" t="s">
        <v>170</v>
      </c>
      <c r="F90" s="205">
        <v>124.501</v>
      </c>
      <c r="H90" s="32"/>
    </row>
    <row r="91" spans="2:8" s="1" customFormat="1" ht="16.899999999999999" customHeight="1" x14ac:dyDescent="0.2">
      <c r="B91" s="32"/>
      <c r="C91" s="206" t="s">
        <v>1</v>
      </c>
      <c r="D91" s="206" t="s">
        <v>2728</v>
      </c>
      <c r="E91" s="17" t="s">
        <v>1</v>
      </c>
      <c r="F91" s="207">
        <v>106.55</v>
      </c>
      <c r="H91" s="32"/>
    </row>
    <row r="92" spans="2:8" s="1" customFormat="1" ht="16.899999999999999" customHeight="1" x14ac:dyDescent="0.2">
      <c r="B92" s="32"/>
      <c r="C92" s="206" t="s">
        <v>1</v>
      </c>
      <c r="D92" s="206" t="s">
        <v>2729</v>
      </c>
      <c r="E92" s="17" t="s">
        <v>1</v>
      </c>
      <c r="F92" s="207">
        <v>0.54</v>
      </c>
      <c r="H92" s="32"/>
    </row>
    <row r="93" spans="2:8" s="1" customFormat="1" ht="16.899999999999999" customHeight="1" x14ac:dyDescent="0.2">
      <c r="B93" s="32"/>
      <c r="C93" s="206" t="s">
        <v>1</v>
      </c>
      <c r="D93" s="206" t="s">
        <v>2730</v>
      </c>
      <c r="E93" s="17" t="s">
        <v>1</v>
      </c>
      <c r="F93" s="207">
        <v>-2.6749999999999998</v>
      </c>
      <c r="H93" s="32"/>
    </row>
    <row r="94" spans="2:8" s="1" customFormat="1" ht="16.899999999999999" customHeight="1" x14ac:dyDescent="0.2">
      <c r="B94" s="32"/>
      <c r="C94" s="206" t="s">
        <v>1</v>
      </c>
      <c r="D94" s="206" t="s">
        <v>2731</v>
      </c>
      <c r="E94" s="17" t="s">
        <v>1</v>
      </c>
      <c r="F94" s="207">
        <v>-2.97</v>
      </c>
      <c r="H94" s="32"/>
    </row>
    <row r="95" spans="2:8" s="1" customFormat="1" ht="16.899999999999999" customHeight="1" x14ac:dyDescent="0.2">
      <c r="B95" s="32"/>
      <c r="C95" s="206" t="s">
        <v>1</v>
      </c>
      <c r="D95" s="206" t="s">
        <v>2732</v>
      </c>
      <c r="E95" s="17" t="s">
        <v>1</v>
      </c>
      <c r="F95" s="207">
        <v>-1.1479999999999999</v>
      </c>
      <c r="H95" s="32"/>
    </row>
    <row r="96" spans="2:8" s="1" customFormat="1" ht="16.899999999999999" customHeight="1" x14ac:dyDescent="0.2">
      <c r="B96" s="32"/>
      <c r="C96" s="206" t="s">
        <v>1</v>
      </c>
      <c r="D96" s="206" t="s">
        <v>2733</v>
      </c>
      <c r="E96" s="17" t="s">
        <v>1</v>
      </c>
      <c r="F96" s="207">
        <v>6.641</v>
      </c>
      <c r="H96" s="32"/>
    </row>
    <row r="97" spans="2:8" s="1" customFormat="1" ht="16.899999999999999" customHeight="1" x14ac:dyDescent="0.2">
      <c r="B97" s="32"/>
      <c r="C97" s="206" t="s">
        <v>1</v>
      </c>
      <c r="D97" s="206" t="s">
        <v>2734</v>
      </c>
      <c r="E97" s="17" t="s">
        <v>1</v>
      </c>
      <c r="F97" s="207">
        <v>10.063000000000001</v>
      </c>
      <c r="H97" s="32"/>
    </row>
    <row r="98" spans="2:8" s="1" customFormat="1" ht="16.899999999999999" customHeight="1" x14ac:dyDescent="0.2">
      <c r="B98" s="32"/>
      <c r="C98" s="206" t="s">
        <v>1</v>
      </c>
      <c r="D98" s="206" t="s">
        <v>2735</v>
      </c>
      <c r="E98" s="17" t="s">
        <v>1</v>
      </c>
      <c r="F98" s="207">
        <v>7.5</v>
      </c>
      <c r="H98" s="32"/>
    </row>
    <row r="99" spans="2:8" s="1" customFormat="1" ht="16.899999999999999" customHeight="1" x14ac:dyDescent="0.2">
      <c r="B99" s="32"/>
      <c r="C99" s="206" t="s">
        <v>2071</v>
      </c>
      <c r="D99" s="206" t="s">
        <v>189</v>
      </c>
      <c r="E99" s="17" t="s">
        <v>1</v>
      </c>
      <c r="F99" s="207">
        <v>124.501</v>
      </c>
      <c r="H99" s="32"/>
    </row>
    <row r="100" spans="2:8" s="1" customFormat="1" ht="16.899999999999999" customHeight="1" x14ac:dyDescent="0.2">
      <c r="B100" s="32"/>
      <c r="C100" s="208" t="s">
        <v>3819</v>
      </c>
      <c r="H100" s="32"/>
    </row>
    <row r="101" spans="2:8" s="1" customFormat="1" ht="22.5" x14ac:dyDescent="0.2">
      <c r="B101" s="32"/>
      <c r="C101" s="206" t="s">
        <v>2724</v>
      </c>
      <c r="D101" s="206" t="s">
        <v>2725</v>
      </c>
      <c r="E101" s="17" t="s">
        <v>170</v>
      </c>
      <c r="F101" s="207">
        <v>124.501</v>
      </c>
      <c r="H101" s="32"/>
    </row>
    <row r="102" spans="2:8" s="1" customFormat="1" ht="22.5" x14ac:dyDescent="0.2">
      <c r="B102" s="32"/>
      <c r="C102" s="206" t="s">
        <v>1272</v>
      </c>
      <c r="D102" s="206" t="s">
        <v>1273</v>
      </c>
      <c r="E102" s="17" t="s">
        <v>170</v>
      </c>
      <c r="F102" s="207">
        <v>124.501</v>
      </c>
      <c r="H102" s="32"/>
    </row>
    <row r="103" spans="2:8" s="1" customFormat="1" ht="16.899999999999999" customHeight="1" x14ac:dyDescent="0.2">
      <c r="B103" s="32"/>
      <c r="C103" s="202" t="s">
        <v>2723</v>
      </c>
      <c r="D103" s="203" t="s">
        <v>2723</v>
      </c>
      <c r="E103" s="204" t="s">
        <v>1</v>
      </c>
      <c r="F103" s="205">
        <v>116.188</v>
      </c>
      <c r="H103" s="32"/>
    </row>
    <row r="104" spans="2:8" s="1" customFormat="1" ht="16.899999999999999" customHeight="1" x14ac:dyDescent="0.2">
      <c r="B104" s="32"/>
      <c r="C104" s="206" t="s">
        <v>1</v>
      </c>
      <c r="D104" s="206" t="s">
        <v>2721</v>
      </c>
      <c r="E104" s="17" t="s">
        <v>1</v>
      </c>
      <c r="F104" s="207">
        <v>56.25</v>
      </c>
      <c r="H104" s="32"/>
    </row>
    <row r="105" spans="2:8" s="1" customFormat="1" ht="16.899999999999999" customHeight="1" x14ac:dyDescent="0.2">
      <c r="B105" s="32"/>
      <c r="C105" s="206" t="s">
        <v>1</v>
      </c>
      <c r="D105" s="206" t="s">
        <v>2722</v>
      </c>
      <c r="E105" s="17" t="s">
        <v>1</v>
      </c>
      <c r="F105" s="207">
        <v>59.938000000000002</v>
      </c>
      <c r="H105" s="32"/>
    </row>
    <row r="106" spans="2:8" s="1" customFormat="1" ht="16.899999999999999" customHeight="1" x14ac:dyDescent="0.2">
      <c r="B106" s="32"/>
      <c r="C106" s="206" t="s">
        <v>2723</v>
      </c>
      <c r="D106" s="206" t="s">
        <v>189</v>
      </c>
      <c r="E106" s="17" t="s">
        <v>1</v>
      </c>
      <c r="F106" s="207">
        <v>116.188</v>
      </c>
      <c r="H106" s="32"/>
    </row>
    <row r="107" spans="2:8" s="1" customFormat="1" ht="16.899999999999999" customHeight="1" x14ac:dyDescent="0.2">
      <c r="B107" s="32"/>
      <c r="C107" s="202" t="s">
        <v>2828</v>
      </c>
      <c r="D107" s="203" t="s">
        <v>2828</v>
      </c>
      <c r="E107" s="204" t="s">
        <v>1</v>
      </c>
      <c r="F107" s="205">
        <v>2.3580000000000001</v>
      </c>
      <c r="H107" s="32"/>
    </row>
    <row r="108" spans="2:8" s="1" customFormat="1" ht="16.899999999999999" customHeight="1" x14ac:dyDescent="0.2">
      <c r="B108" s="32"/>
      <c r="C108" s="206" t="s">
        <v>1</v>
      </c>
      <c r="D108" s="206" t="s">
        <v>2826</v>
      </c>
      <c r="E108" s="17" t="s">
        <v>1</v>
      </c>
      <c r="F108" s="207">
        <v>0.23799999999999999</v>
      </c>
      <c r="H108" s="32"/>
    </row>
    <row r="109" spans="2:8" s="1" customFormat="1" ht="16.899999999999999" customHeight="1" x14ac:dyDescent="0.2">
      <c r="B109" s="32"/>
      <c r="C109" s="206" t="s">
        <v>1</v>
      </c>
      <c r="D109" s="206" t="s">
        <v>2827</v>
      </c>
      <c r="E109" s="17" t="s">
        <v>1</v>
      </c>
      <c r="F109" s="207">
        <v>2.12</v>
      </c>
      <c r="H109" s="32"/>
    </row>
    <row r="110" spans="2:8" s="1" customFormat="1" ht="16.899999999999999" customHeight="1" x14ac:dyDescent="0.2">
      <c r="B110" s="32"/>
      <c r="C110" s="206" t="s">
        <v>2828</v>
      </c>
      <c r="D110" s="206" t="s">
        <v>189</v>
      </c>
      <c r="E110" s="17" t="s">
        <v>1</v>
      </c>
      <c r="F110" s="207">
        <v>2.3580000000000001</v>
      </c>
      <c r="H110" s="32"/>
    </row>
    <row r="111" spans="2:8" s="1" customFormat="1" ht="16.899999999999999" customHeight="1" x14ac:dyDescent="0.2">
      <c r="B111" s="32"/>
      <c r="C111" s="202" t="s">
        <v>2847</v>
      </c>
      <c r="D111" s="203" t="s">
        <v>2847</v>
      </c>
      <c r="E111" s="204" t="s">
        <v>1</v>
      </c>
      <c r="F111" s="205">
        <v>2.198</v>
      </c>
      <c r="H111" s="32"/>
    </row>
    <row r="112" spans="2:8" s="1" customFormat="1" ht="16.899999999999999" customHeight="1" x14ac:dyDescent="0.2">
      <c r="B112" s="32"/>
      <c r="C112" s="206" t="s">
        <v>1</v>
      </c>
      <c r="D112" s="206" t="s">
        <v>2845</v>
      </c>
      <c r="E112" s="17" t="s">
        <v>1</v>
      </c>
      <c r="F112" s="207">
        <v>1.1479999999999999</v>
      </c>
      <c r="H112" s="32"/>
    </row>
    <row r="113" spans="2:8" s="1" customFormat="1" ht="16.899999999999999" customHeight="1" x14ac:dyDescent="0.2">
      <c r="B113" s="32"/>
      <c r="C113" s="206" t="s">
        <v>1</v>
      </c>
      <c r="D113" s="206" t="s">
        <v>2846</v>
      </c>
      <c r="E113" s="17" t="s">
        <v>1</v>
      </c>
      <c r="F113" s="207">
        <v>1.05</v>
      </c>
      <c r="H113" s="32"/>
    </row>
    <row r="114" spans="2:8" s="1" customFormat="1" ht="16.899999999999999" customHeight="1" x14ac:dyDescent="0.2">
      <c r="B114" s="32"/>
      <c r="C114" s="206" t="s">
        <v>2847</v>
      </c>
      <c r="D114" s="206" t="s">
        <v>189</v>
      </c>
      <c r="E114" s="17" t="s">
        <v>1</v>
      </c>
      <c r="F114" s="207">
        <v>2.198</v>
      </c>
      <c r="H114" s="32"/>
    </row>
    <row r="115" spans="2:8" s="1" customFormat="1" ht="16.899999999999999" customHeight="1" x14ac:dyDescent="0.2">
      <c r="B115" s="32"/>
      <c r="C115" s="202" t="s">
        <v>2840</v>
      </c>
      <c r="D115" s="203" t="s">
        <v>2840</v>
      </c>
      <c r="E115" s="204" t="s">
        <v>1</v>
      </c>
      <c r="F115" s="205">
        <v>10.65</v>
      </c>
      <c r="H115" s="32"/>
    </row>
    <row r="116" spans="2:8" s="1" customFormat="1" ht="16.899999999999999" customHeight="1" x14ac:dyDescent="0.2">
      <c r="B116" s="32"/>
      <c r="C116" s="206" t="s">
        <v>1</v>
      </c>
      <c r="D116" s="206" t="s">
        <v>2839</v>
      </c>
      <c r="E116" s="17" t="s">
        <v>1</v>
      </c>
      <c r="F116" s="207">
        <v>10.65</v>
      </c>
      <c r="H116" s="32"/>
    </row>
    <row r="117" spans="2:8" s="1" customFormat="1" ht="16.899999999999999" customHeight="1" x14ac:dyDescent="0.2">
      <c r="B117" s="32"/>
      <c r="C117" s="206" t="s">
        <v>2840</v>
      </c>
      <c r="D117" s="206" t="s">
        <v>189</v>
      </c>
      <c r="E117" s="17" t="s">
        <v>1</v>
      </c>
      <c r="F117" s="207">
        <v>10.65</v>
      </c>
      <c r="H117" s="32"/>
    </row>
    <row r="118" spans="2:8" s="1" customFormat="1" ht="16.899999999999999" customHeight="1" x14ac:dyDescent="0.2">
      <c r="B118" s="32"/>
      <c r="C118" s="202" t="s">
        <v>2834</v>
      </c>
      <c r="D118" s="203" t="s">
        <v>2834</v>
      </c>
      <c r="E118" s="204" t="s">
        <v>1</v>
      </c>
      <c r="F118" s="205">
        <v>1.9279999999999999</v>
      </c>
      <c r="H118" s="32"/>
    </row>
    <row r="119" spans="2:8" s="1" customFormat="1" ht="16.899999999999999" customHeight="1" x14ac:dyDescent="0.2">
      <c r="B119" s="32"/>
      <c r="C119" s="206" t="s">
        <v>1</v>
      </c>
      <c r="D119" s="206" t="s">
        <v>2833</v>
      </c>
      <c r="E119" s="17" t="s">
        <v>1</v>
      </c>
      <c r="F119" s="207">
        <v>1.9279999999999999</v>
      </c>
      <c r="H119" s="32"/>
    </row>
    <row r="120" spans="2:8" s="1" customFormat="1" ht="16.899999999999999" customHeight="1" x14ac:dyDescent="0.2">
      <c r="B120" s="32"/>
      <c r="C120" s="206" t="s">
        <v>2834</v>
      </c>
      <c r="D120" s="206" t="s">
        <v>189</v>
      </c>
      <c r="E120" s="17" t="s">
        <v>1</v>
      </c>
      <c r="F120" s="207">
        <v>1.9279999999999999</v>
      </c>
      <c r="H120" s="32"/>
    </row>
    <row r="121" spans="2:8" s="1" customFormat="1" ht="16.899999999999999" customHeight="1" x14ac:dyDescent="0.2">
      <c r="B121" s="32"/>
      <c r="C121" s="202" t="s">
        <v>2697</v>
      </c>
      <c r="D121" s="203" t="s">
        <v>2698</v>
      </c>
      <c r="E121" s="204" t="s">
        <v>170</v>
      </c>
      <c r="F121" s="205">
        <v>54.12</v>
      </c>
      <c r="H121" s="32"/>
    </row>
    <row r="122" spans="2:8" s="1" customFormat="1" ht="16.899999999999999" customHeight="1" x14ac:dyDescent="0.2">
      <c r="B122" s="32"/>
      <c r="C122" s="206" t="s">
        <v>1</v>
      </c>
      <c r="D122" s="206" t="s">
        <v>2746</v>
      </c>
      <c r="E122" s="17" t="s">
        <v>1</v>
      </c>
      <c r="F122" s="207">
        <v>54.12</v>
      </c>
      <c r="H122" s="32"/>
    </row>
    <row r="123" spans="2:8" s="1" customFormat="1" ht="16.899999999999999" customHeight="1" x14ac:dyDescent="0.2">
      <c r="B123" s="32"/>
      <c r="C123" s="206" t="s">
        <v>2697</v>
      </c>
      <c r="D123" s="206" t="s">
        <v>189</v>
      </c>
      <c r="E123" s="17" t="s">
        <v>1</v>
      </c>
      <c r="F123" s="207">
        <v>54.12</v>
      </c>
      <c r="H123" s="32"/>
    </row>
    <row r="124" spans="2:8" s="1" customFormat="1" ht="16.899999999999999" customHeight="1" x14ac:dyDescent="0.2">
      <c r="B124" s="32"/>
      <c r="C124" s="208" t="s">
        <v>3819</v>
      </c>
      <c r="H124" s="32"/>
    </row>
    <row r="125" spans="2:8" s="1" customFormat="1" ht="16.899999999999999" customHeight="1" x14ac:dyDescent="0.2">
      <c r="B125" s="32"/>
      <c r="C125" s="206" t="s">
        <v>2145</v>
      </c>
      <c r="D125" s="206" t="s">
        <v>2146</v>
      </c>
      <c r="E125" s="17" t="s">
        <v>170</v>
      </c>
      <c r="F125" s="207">
        <v>54.12</v>
      </c>
      <c r="H125" s="32"/>
    </row>
    <row r="126" spans="2:8" s="1" customFormat="1" ht="16.899999999999999" customHeight="1" x14ac:dyDescent="0.2">
      <c r="B126" s="32"/>
      <c r="C126" s="206" t="s">
        <v>2150</v>
      </c>
      <c r="D126" s="206" t="s">
        <v>2151</v>
      </c>
      <c r="E126" s="17" t="s">
        <v>238</v>
      </c>
      <c r="F126" s="207">
        <v>97.415999999999997</v>
      </c>
      <c r="H126" s="32"/>
    </row>
    <row r="127" spans="2:8" s="1" customFormat="1" ht="16.899999999999999" customHeight="1" x14ac:dyDescent="0.2">
      <c r="B127" s="32"/>
      <c r="C127" s="202" t="s">
        <v>2700</v>
      </c>
      <c r="D127" s="203" t="s">
        <v>2701</v>
      </c>
      <c r="E127" s="204" t="s">
        <v>170</v>
      </c>
      <c r="F127" s="205">
        <v>5.47</v>
      </c>
      <c r="H127" s="32"/>
    </row>
    <row r="128" spans="2:8" s="1" customFormat="1" ht="16.899999999999999" customHeight="1" x14ac:dyDescent="0.2">
      <c r="B128" s="32"/>
      <c r="C128" s="206" t="s">
        <v>1</v>
      </c>
      <c r="D128" s="206" t="s">
        <v>2771</v>
      </c>
      <c r="E128" s="17" t="s">
        <v>1</v>
      </c>
      <c r="F128" s="207">
        <v>3</v>
      </c>
      <c r="H128" s="32"/>
    </row>
    <row r="129" spans="2:8" s="1" customFormat="1" ht="16.899999999999999" customHeight="1" x14ac:dyDescent="0.2">
      <c r="B129" s="32"/>
      <c r="C129" s="206" t="s">
        <v>1</v>
      </c>
      <c r="D129" s="206" t="s">
        <v>2772</v>
      </c>
      <c r="E129" s="17" t="s">
        <v>1</v>
      </c>
      <c r="F129" s="207">
        <v>0.72</v>
      </c>
      <c r="H129" s="32"/>
    </row>
    <row r="130" spans="2:8" s="1" customFormat="1" ht="16.899999999999999" customHeight="1" x14ac:dyDescent="0.2">
      <c r="B130" s="32"/>
      <c r="C130" s="206" t="s">
        <v>1</v>
      </c>
      <c r="D130" s="206" t="s">
        <v>2773</v>
      </c>
      <c r="E130" s="17" t="s">
        <v>1</v>
      </c>
      <c r="F130" s="207">
        <v>1.75</v>
      </c>
      <c r="H130" s="32"/>
    </row>
    <row r="131" spans="2:8" s="1" customFormat="1" ht="16.899999999999999" customHeight="1" x14ac:dyDescent="0.2">
      <c r="B131" s="32"/>
      <c r="C131" s="206" t="s">
        <v>2700</v>
      </c>
      <c r="D131" s="206" t="s">
        <v>189</v>
      </c>
      <c r="E131" s="17" t="s">
        <v>1</v>
      </c>
      <c r="F131" s="207">
        <v>5.47</v>
      </c>
      <c r="H131" s="32"/>
    </row>
    <row r="132" spans="2:8" s="1" customFormat="1" ht="16.899999999999999" customHeight="1" x14ac:dyDescent="0.2">
      <c r="B132" s="32"/>
      <c r="C132" s="208" t="s">
        <v>3819</v>
      </c>
      <c r="H132" s="32"/>
    </row>
    <row r="133" spans="2:8" s="1" customFormat="1" ht="16.899999999999999" customHeight="1" x14ac:dyDescent="0.2">
      <c r="B133" s="32"/>
      <c r="C133" s="206" t="s">
        <v>2767</v>
      </c>
      <c r="D133" s="206" t="s">
        <v>2768</v>
      </c>
      <c r="E133" s="17" t="s">
        <v>170</v>
      </c>
      <c r="F133" s="207">
        <v>5.47</v>
      </c>
      <c r="H133" s="32"/>
    </row>
    <row r="134" spans="2:8" s="1" customFormat="1" ht="22.5" x14ac:dyDescent="0.2">
      <c r="B134" s="32"/>
      <c r="C134" s="206" t="s">
        <v>2774</v>
      </c>
      <c r="D134" s="206" t="s">
        <v>2775</v>
      </c>
      <c r="E134" s="17" t="s">
        <v>170</v>
      </c>
      <c r="F134" s="207">
        <v>5.47</v>
      </c>
      <c r="H134" s="32"/>
    </row>
    <row r="135" spans="2:8" s="1" customFormat="1" ht="16.899999999999999" customHeight="1" x14ac:dyDescent="0.2">
      <c r="B135" s="32"/>
      <c r="C135" s="206" t="s">
        <v>2173</v>
      </c>
      <c r="D135" s="206" t="s">
        <v>2174</v>
      </c>
      <c r="E135" s="17" t="s">
        <v>238</v>
      </c>
      <c r="F135" s="207">
        <v>0.41</v>
      </c>
      <c r="H135" s="32"/>
    </row>
    <row r="136" spans="2:8" s="1" customFormat="1" ht="16.899999999999999" customHeight="1" x14ac:dyDescent="0.2">
      <c r="B136" s="32"/>
      <c r="C136" s="202" t="s">
        <v>2703</v>
      </c>
      <c r="D136" s="203" t="s">
        <v>2704</v>
      </c>
      <c r="E136" s="204" t="s">
        <v>170</v>
      </c>
      <c r="F136" s="205">
        <v>17.562999999999999</v>
      </c>
      <c r="H136" s="32"/>
    </row>
    <row r="137" spans="2:8" s="1" customFormat="1" ht="16.899999999999999" customHeight="1" x14ac:dyDescent="0.2">
      <c r="B137" s="32"/>
      <c r="C137" s="206" t="s">
        <v>1</v>
      </c>
      <c r="D137" s="206" t="s">
        <v>2741</v>
      </c>
      <c r="E137" s="17" t="s">
        <v>1</v>
      </c>
      <c r="F137" s="207">
        <v>10.063000000000001</v>
      </c>
      <c r="H137" s="32"/>
    </row>
    <row r="138" spans="2:8" s="1" customFormat="1" ht="16.899999999999999" customHeight="1" x14ac:dyDescent="0.2">
      <c r="B138" s="32"/>
      <c r="C138" s="206" t="s">
        <v>1</v>
      </c>
      <c r="D138" s="206" t="s">
        <v>2735</v>
      </c>
      <c r="E138" s="17" t="s">
        <v>1</v>
      </c>
      <c r="F138" s="207">
        <v>7.5</v>
      </c>
      <c r="H138" s="32"/>
    </row>
    <row r="139" spans="2:8" s="1" customFormat="1" ht="16.899999999999999" customHeight="1" x14ac:dyDescent="0.2">
      <c r="B139" s="32"/>
      <c r="C139" s="206" t="s">
        <v>2703</v>
      </c>
      <c r="D139" s="206" t="s">
        <v>189</v>
      </c>
      <c r="E139" s="17" t="s">
        <v>1</v>
      </c>
      <c r="F139" s="207">
        <v>17.562999999999999</v>
      </c>
      <c r="H139" s="32"/>
    </row>
    <row r="140" spans="2:8" s="1" customFormat="1" ht="16.899999999999999" customHeight="1" x14ac:dyDescent="0.2">
      <c r="B140" s="32"/>
      <c r="C140" s="208" t="s">
        <v>3819</v>
      </c>
      <c r="H140" s="32"/>
    </row>
    <row r="141" spans="2:8" s="1" customFormat="1" ht="16.899999999999999" customHeight="1" x14ac:dyDescent="0.2">
      <c r="B141" s="32"/>
      <c r="C141" s="206" t="s">
        <v>2128</v>
      </c>
      <c r="D141" s="206" t="s">
        <v>2129</v>
      </c>
      <c r="E141" s="17" t="s">
        <v>170</v>
      </c>
      <c r="F141" s="207">
        <v>17.562999999999999</v>
      </c>
      <c r="H141" s="32"/>
    </row>
    <row r="142" spans="2:8" s="1" customFormat="1" ht="16.899999999999999" customHeight="1" x14ac:dyDescent="0.2">
      <c r="B142" s="32"/>
      <c r="C142" s="206" t="s">
        <v>2138</v>
      </c>
      <c r="D142" s="206" t="s">
        <v>2139</v>
      </c>
      <c r="E142" s="17" t="s">
        <v>170</v>
      </c>
      <c r="F142" s="207">
        <v>17.562999999999999</v>
      </c>
      <c r="H142" s="32"/>
    </row>
    <row r="143" spans="2:8" s="1" customFormat="1" ht="16.899999999999999" customHeight="1" x14ac:dyDescent="0.2">
      <c r="B143" s="32"/>
      <c r="C143" s="202" t="s">
        <v>2809</v>
      </c>
      <c r="D143" s="203" t="s">
        <v>2809</v>
      </c>
      <c r="E143" s="204" t="s">
        <v>1</v>
      </c>
      <c r="F143" s="205">
        <v>69.599999999999994</v>
      </c>
      <c r="H143" s="32"/>
    </row>
    <row r="144" spans="2:8" s="1" customFormat="1" ht="16.899999999999999" customHeight="1" x14ac:dyDescent="0.2">
      <c r="B144" s="32"/>
      <c r="C144" s="206" t="s">
        <v>1</v>
      </c>
      <c r="D144" s="206" t="s">
        <v>2807</v>
      </c>
      <c r="E144" s="17" t="s">
        <v>1</v>
      </c>
      <c r="F144" s="207">
        <v>60</v>
      </c>
      <c r="H144" s="32"/>
    </row>
    <row r="145" spans="2:8" s="1" customFormat="1" ht="16.899999999999999" customHeight="1" x14ac:dyDescent="0.2">
      <c r="B145" s="32"/>
      <c r="C145" s="206" t="s">
        <v>1</v>
      </c>
      <c r="D145" s="206" t="s">
        <v>2808</v>
      </c>
      <c r="E145" s="17" t="s">
        <v>1</v>
      </c>
      <c r="F145" s="207">
        <v>9.6</v>
      </c>
      <c r="H145" s="32"/>
    </row>
    <row r="146" spans="2:8" s="1" customFormat="1" ht="16.899999999999999" customHeight="1" x14ac:dyDescent="0.2">
      <c r="B146" s="32"/>
      <c r="C146" s="206" t="s">
        <v>2809</v>
      </c>
      <c r="D146" s="206" t="s">
        <v>189</v>
      </c>
      <c r="E146" s="17" t="s">
        <v>1</v>
      </c>
      <c r="F146" s="207">
        <v>69.599999999999994</v>
      </c>
      <c r="H146" s="32"/>
    </row>
    <row r="147" spans="2:8" s="1" customFormat="1" ht="16.899999999999999" customHeight="1" x14ac:dyDescent="0.2">
      <c r="B147" s="32"/>
      <c r="C147" s="202" t="s">
        <v>2706</v>
      </c>
      <c r="D147" s="203" t="s">
        <v>2707</v>
      </c>
      <c r="E147" s="204" t="s">
        <v>1</v>
      </c>
      <c r="F147" s="205">
        <v>51.863999999999997</v>
      </c>
      <c r="H147" s="32"/>
    </row>
    <row r="148" spans="2:8" s="1" customFormat="1" ht="16.899999999999999" customHeight="1" x14ac:dyDescent="0.2">
      <c r="B148" s="32"/>
      <c r="C148" s="206" t="s">
        <v>1</v>
      </c>
      <c r="D148" s="206" t="s">
        <v>2792</v>
      </c>
      <c r="E148" s="17" t="s">
        <v>1</v>
      </c>
      <c r="F148" s="207">
        <v>16.103999999999999</v>
      </c>
      <c r="H148" s="32"/>
    </row>
    <row r="149" spans="2:8" s="1" customFormat="1" ht="16.899999999999999" customHeight="1" x14ac:dyDescent="0.2">
      <c r="B149" s="32"/>
      <c r="C149" s="206" t="s">
        <v>1</v>
      </c>
      <c r="D149" s="206" t="s">
        <v>2793</v>
      </c>
      <c r="E149" s="17" t="s">
        <v>1</v>
      </c>
      <c r="F149" s="207">
        <v>35.76</v>
      </c>
      <c r="H149" s="32"/>
    </row>
    <row r="150" spans="2:8" s="1" customFormat="1" ht="16.899999999999999" customHeight="1" x14ac:dyDescent="0.2">
      <c r="B150" s="32"/>
      <c r="C150" s="206" t="s">
        <v>2706</v>
      </c>
      <c r="D150" s="206" t="s">
        <v>189</v>
      </c>
      <c r="E150" s="17" t="s">
        <v>1</v>
      </c>
      <c r="F150" s="207">
        <v>51.863999999999997</v>
      </c>
      <c r="H150" s="32"/>
    </row>
    <row r="151" spans="2:8" s="1" customFormat="1" ht="16.899999999999999" customHeight="1" x14ac:dyDescent="0.2">
      <c r="B151" s="32"/>
      <c r="C151" s="208" t="s">
        <v>3819</v>
      </c>
      <c r="H151" s="32"/>
    </row>
    <row r="152" spans="2:8" s="1" customFormat="1" ht="16.899999999999999" customHeight="1" x14ac:dyDescent="0.2">
      <c r="B152" s="32"/>
      <c r="C152" s="206" t="s">
        <v>1355</v>
      </c>
      <c r="D152" s="206" t="s">
        <v>1356</v>
      </c>
      <c r="E152" s="17" t="s">
        <v>192</v>
      </c>
      <c r="F152" s="207">
        <v>51.863999999999997</v>
      </c>
      <c r="H152" s="32"/>
    </row>
    <row r="153" spans="2:8" s="1" customFormat="1" ht="16.899999999999999" customHeight="1" x14ac:dyDescent="0.2">
      <c r="B153" s="32"/>
      <c r="C153" s="206" t="s">
        <v>1360</v>
      </c>
      <c r="D153" s="206" t="s">
        <v>1361</v>
      </c>
      <c r="E153" s="17" t="s">
        <v>192</v>
      </c>
      <c r="F153" s="207">
        <v>51.863999999999997</v>
      </c>
      <c r="H153" s="32"/>
    </row>
    <row r="154" spans="2:8" s="1" customFormat="1" ht="26.45" customHeight="1" x14ac:dyDescent="0.2">
      <c r="B154" s="32"/>
      <c r="C154" s="201" t="s">
        <v>123</v>
      </c>
      <c r="D154" s="201" t="s">
        <v>124</v>
      </c>
      <c r="H154" s="32"/>
    </row>
    <row r="155" spans="2:8" s="1" customFormat="1" ht="16.899999999999999" customHeight="1" x14ac:dyDescent="0.2">
      <c r="B155" s="32"/>
      <c r="C155" s="202" t="s">
        <v>2071</v>
      </c>
      <c r="D155" s="203" t="s">
        <v>2072</v>
      </c>
      <c r="E155" s="204" t="s">
        <v>1</v>
      </c>
      <c r="F155" s="205">
        <v>124.501</v>
      </c>
      <c r="H155" s="32"/>
    </row>
    <row r="156" spans="2:8" s="1" customFormat="1" ht="16.899999999999999" customHeight="1" x14ac:dyDescent="0.2">
      <c r="B156" s="32"/>
      <c r="C156" s="208" t="s">
        <v>3819</v>
      </c>
      <c r="H156" s="32"/>
    </row>
    <row r="157" spans="2:8" s="1" customFormat="1" ht="22.5" x14ac:dyDescent="0.2">
      <c r="B157" s="32"/>
      <c r="C157" s="206" t="s">
        <v>3652</v>
      </c>
      <c r="D157" s="206" t="s">
        <v>3653</v>
      </c>
      <c r="E157" s="17" t="s">
        <v>238</v>
      </c>
      <c r="F157" s="207">
        <v>224.102</v>
      </c>
      <c r="H157" s="32"/>
    </row>
    <row r="158" spans="2:8" s="1" customFormat="1" ht="16.899999999999999" customHeight="1" x14ac:dyDescent="0.2">
      <c r="B158" s="32"/>
      <c r="C158" s="202" t="s">
        <v>3579</v>
      </c>
      <c r="D158" s="203" t="s">
        <v>2072</v>
      </c>
      <c r="E158" s="204" t="s">
        <v>170</v>
      </c>
      <c r="F158" s="205">
        <v>1014.085</v>
      </c>
      <c r="H158" s="32"/>
    </row>
    <row r="159" spans="2:8" s="1" customFormat="1" ht="16.899999999999999" customHeight="1" x14ac:dyDescent="0.2">
      <c r="B159" s="32"/>
      <c r="C159" s="208" t="s">
        <v>3819</v>
      </c>
      <c r="H159" s="32"/>
    </row>
    <row r="160" spans="2:8" s="1" customFormat="1" ht="22.5" x14ac:dyDescent="0.2">
      <c r="B160" s="32"/>
      <c r="C160" s="206" t="s">
        <v>3652</v>
      </c>
      <c r="D160" s="206" t="s">
        <v>3653</v>
      </c>
      <c r="E160" s="17" t="s">
        <v>238</v>
      </c>
      <c r="F160" s="207">
        <v>1825.3530000000001</v>
      </c>
      <c r="H160" s="32"/>
    </row>
    <row r="161" spans="2:8" s="1" customFormat="1" ht="16.899999999999999" customHeight="1" x14ac:dyDescent="0.2">
      <c r="B161" s="32"/>
      <c r="C161" s="202" t="s">
        <v>2379</v>
      </c>
      <c r="D161" s="203" t="s">
        <v>1</v>
      </c>
      <c r="E161" s="204" t="s">
        <v>1</v>
      </c>
      <c r="F161" s="205">
        <v>199.37</v>
      </c>
      <c r="H161" s="32"/>
    </row>
    <row r="162" spans="2:8" s="1" customFormat="1" ht="16.899999999999999" customHeight="1" x14ac:dyDescent="0.2">
      <c r="B162" s="32"/>
      <c r="C162" s="208" t="s">
        <v>3819</v>
      </c>
      <c r="H162" s="32"/>
    </row>
    <row r="163" spans="2:8" s="1" customFormat="1" ht="22.5" x14ac:dyDescent="0.2">
      <c r="B163" s="32"/>
      <c r="C163" s="206" t="s">
        <v>3641</v>
      </c>
      <c r="D163" s="206" t="s">
        <v>3642</v>
      </c>
      <c r="E163" s="17" t="s">
        <v>238</v>
      </c>
      <c r="F163" s="207">
        <v>438.61399999999998</v>
      </c>
      <c r="H163" s="32"/>
    </row>
    <row r="164" spans="2:8" s="1" customFormat="1" ht="16.899999999999999" customHeight="1" x14ac:dyDescent="0.2">
      <c r="B164" s="32"/>
      <c r="C164" s="202" t="s">
        <v>2828</v>
      </c>
      <c r="D164" s="203" t="s">
        <v>1</v>
      </c>
      <c r="E164" s="204" t="s">
        <v>1</v>
      </c>
      <c r="F164" s="205">
        <v>2.3580000000000001</v>
      </c>
      <c r="H164" s="32"/>
    </row>
    <row r="165" spans="2:8" s="1" customFormat="1" ht="16.899999999999999" customHeight="1" x14ac:dyDescent="0.2">
      <c r="B165" s="32"/>
      <c r="C165" s="208" t="s">
        <v>3819</v>
      </c>
      <c r="H165" s="32"/>
    </row>
    <row r="166" spans="2:8" s="1" customFormat="1" ht="22.5" x14ac:dyDescent="0.2">
      <c r="B166" s="32"/>
      <c r="C166" s="206" t="s">
        <v>3641</v>
      </c>
      <c r="D166" s="206" t="s">
        <v>3642</v>
      </c>
      <c r="E166" s="17" t="s">
        <v>238</v>
      </c>
      <c r="F166" s="207">
        <v>27.074000000000002</v>
      </c>
      <c r="H166" s="32"/>
    </row>
    <row r="167" spans="2:8" s="1" customFormat="1" ht="16.899999999999999" customHeight="1" x14ac:dyDescent="0.2">
      <c r="B167" s="32"/>
      <c r="C167" s="202" t="s">
        <v>2847</v>
      </c>
      <c r="D167" s="203" t="s">
        <v>1</v>
      </c>
      <c r="E167" s="204" t="s">
        <v>1</v>
      </c>
      <c r="F167" s="205">
        <v>2.198</v>
      </c>
      <c r="H167" s="32"/>
    </row>
    <row r="168" spans="2:8" s="1" customFormat="1" ht="16.899999999999999" customHeight="1" x14ac:dyDescent="0.2">
      <c r="B168" s="32"/>
      <c r="C168" s="208" t="s">
        <v>3819</v>
      </c>
      <c r="H168" s="32"/>
    </row>
    <row r="169" spans="2:8" s="1" customFormat="1" ht="22.5" x14ac:dyDescent="0.2">
      <c r="B169" s="32"/>
      <c r="C169" s="206" t="s">
        <v>3610</v>
      </c>
      <c r="D169" s="206" t="s">
        <v>3611</v>
      </c>
      <c r="E169" s="17" t="s">
        <v>238</v>
      </c>
      <c r="F169" s="207">
        <v>9.9019999999999992</v>
      </c>
      <c r="H169" s="32"/>
    </row>
    <row r="170" spans="2:8" s="1" customFormat="1" ht="16.899999999999999" customHeight="1" x14ac:dyDescent="0.2">
      <c r="B170" s="32"/>
      <c r="C170" s="202" t="s">
        <v>2365</v>
      </c>
      <c r="D170" s="203" t="s">
        <v>1</v>
      </c>
      <c r="E170" s="204" t="s">
        <v>1</v>
      </c>
      <c r="F170" s="205">
        <v>88.2</v>
      </c>
      <c r="H170" s="32"/>
    </row>
    <row r="171" spans="2:8" s="1" customFormat="1" ht="16.899999999999999" customHeight="1" x14ac:dyDescent="0.2">
      <c r="B171" s="32"/>
      <c r="C171" s="208" t="s">
        <v>3819</v>
      </c>
      <c r="H171" s="32"/>
    </row>
    <row r="172" spans="2:8" s="1" customFormat="1" ht="22.5" x14ac:dyDescent="0.2">
      <c r="B172" s="32"/>
      <c r="C172" s="206" t="s">
        <v>3652</v>
      </c>
      <c r="D172" s="206" t="s">
        <v>3653</v>
      </c>
      <c r="E172" s="17" t="s">
        <v>238</v>
      </c>
      <c r="F172" s="207">
        <v>176.4</v>
      </c>
      <c r="H172" s="32"/>
    </row>
    <row r="173" spans="2:8" s="1" customFormat="1" ht="16.899999999999999" customHeight="1" x14ac:dyDescent="0.2">
      <c r="B173" s="32"/>
      <c r="C173" s="202" t="s">
        <v>2387</v>
      </c>
      <c r="D173" s="203" t="s">
        <v>1</v>
      </c>
      <c r="E173" s="204" t="s">
        <v>1</v>
      </c>
      <c r="F173" s="205">
        <v>37.247999999999998</v>
      </c>
      <c r="H173" s="32"/>
    </row>
    <row r="174" spans="2:8" s="1" customFormat="1" ht="16.899999999999999" customHeight="1" x14ac:dyDescent="0.2">
      <c r="B174" s="32"/>
      <c r="C174" s="208" t="s">
        <v>3819</v>
      </c>
      <c r="H174" s="32"/>
    </row>
    <row r="175" spans="2:8" s="1" customFormat="1" ht="22.5" x14ac:dyDescent="0.2">
      <c r="B175" s="32"/>
      <c r="C175" s="206" t="s">
        <v>3610</v>
      </c>
      <c r="D175" s="206" t="s">
        <v>3611</v>
      </c>
      <c r="E175" s="17" t="s">
        <v>238</v>
      </c>
      <c r="F175" s="207">
        <v>89.394999999999996</v>
      </c>
      <c r="H175" s="32"/>
    </row>
    <row r="176" spans="2:8" s="1" customFormat="1" ht="16.899999999999999" customHeight="1" x14ac:dyDescent="0.2">
      <c r="B176" s="32"/>
      <c r="C176" s="202" t="s">
        <v>2834</v>
      </c>
      <c r="D176" s="203" t="s">
        <v>1</v>
      </c>
      <c r="E176" s="204" t="s">
        <v>1</v>
      </c>
      <c r="F176" s="205">
        <v>1.9279999999999999</v>
      </c>
      <c r="H176" s="32"/>
    </row>
    <row r="177" spans="2:8" s="1" customFormat="1" ht="16.899999999999999" customHeight="1" x14ac:dyDescent="0.2">
      <c r="B177" s="32"/>
      <c r="C177" s="208" t="s">
        <v>3819</v>
      </c>
      <c r="H177" s="32"/>
    </row>
    <row r="178" spans="2:8" s="1" customFormat="1" ht="22.5" x14ac:dyDescent="0.2">
      <c r="B178" s="32"/>
      <c r="C178" s="206" t="s">
        <v>3610</v>
      </c>
      <c r="D178" s="206" t="s">
        <v>3611</v>
      </c>
      <c r="E178" s="17" t="s">
        <v>238</v>
      </c>
      <c r="F178" s="207">
        <v>9.9019999999999992</v>
      </c>
      <c r="H178" s="32"/>
    </row>
    <row r="179" spans="2:8" s="1" customFormat="1" ht="7.35" customHeight="1" x14ac:dyDescent="0.2">
      <c r="B179" s="44"/>
      <c r="C179" s="45"/>
      <c r="D179" s="45"/>
      <c r="E179" s="45"/>
      <c r="F179" s="45"/>
      <c r="G179" s="45"/>
      <c r="H179" s="32"/>
    </row>
    <row r="180" spans="2:8" s="1" customFormat="1" x14ac:dyDescent="0.2"/>
  </sheetData>
  <sheetProtection algorithmName="SHA-512" hashValue="yY6Ky50QfX+R/0zpjOQ0sOFFl7OI0XZXFD/StvleVmCcnpI8tLtFDQv1m7Od/WO70/mpZchdXY+iWa1Tde7gFA==" saltValue="1PPSby8f7ygPb5jEVZ3MAgVa6aH5FFV1lhH+TVJdcxbgXQ/H2Wl5GKNRSsMjnxnrShU/VonbJDZmlvK6qBOFR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40</vt:i4>
      </vt:variant>
    </vt:vector>
  </HeadingPairs>
  <TitlesOfParts>
    <vt:vector size="60" baseType="lpstr">
      <vt:lpstr>Rekapitulace stavby</vt:lpstr>
      <vt:lpstr>SO 01-10-01 - Železniční ...</vt:lpstr>
      <vt:lpstr>SO 01-10-01.1 - Následná ...</vt:lpstr>
      <vt:lpstr>SO 01-12-01 - ZAST Bílý K...</vt:lpstr>
      <vt:lpstr>SO 01-12-02 - ZAST Chotyn...</vt:lpstr>
      <vt:lpstr>SO 01-13-01 - Železniční ...</vt:lpstr>
      <vt:lpstr>SO 01-13-02 - Železniční ...</vt:lpstr>
      <vt:lpstr>SO 01-20-01 - Železniční ...</vt:lpstr>
      <vt:lpstr>SO 01-20-02 - Železniční ...</vt:lpstr>
      <vt:lpstr>SO 01-20-03 - Železniční ...</vt:lpstr>
      <vt:lpstr>SO 01-20-04 - Železniční ...</vt:lpstr>
      <vt:lpstr>SO 01-21-01 - Železniční ...</vt:lpstr>
      <vt:lpstr>SO 01-14-01 - Výstroj tra...</vt:lpstr>
      <vt:lpstr>SO 01-86-01 - ZAST Bílý K...</vt:lpstr>
      <vt:lpstr>SO 01-86-02 - ZAST Chotyn...</vt:lpstr>
      <vt:lpstr>SO 90-90 - Odpady</vt:lpstr>
      <vt:lpstr>SO 90-90.1 - Odpady_kateg...</vt:lpstr>
      <vt:lpstr>VON - Vedlejší a ostatní ...</vt:lpstr>
      <vt:lpstr>OBJ - Dodávka objednatele</vt:lpstr>
      <vt:lpstr>Seznam figur</vt:lpstr>
      <vt:lpstr>'OBJ - Dodávka objednatele'!Názvy_tisku</vt:lpstr>
      <vt:lpstr>'Rekapitulace stavby'!Názvy_tisku</vt:lpstr>
      <vt:lpstr>'Seznam figur'!Názvy_tisku</vt:lpstr>
      <vt:lpstr>'SO 01-10-01 - Železniční ...'!Názvy_tisku</vt:lpstr>
      <vt:lpstr>'SO 01-10-01.1 - Následná ...'!Názvy_tisku</vt:lpstr>
      <vt:lpstr>'SO 01-12-01 - ZAST Bílý K...'!Názvy_tisku</vt:lpstr>
      <vt:lpstr>'SO 01-12-02 - ZAST Chotyn...'!Názvy_tisku</vt:lpstr>
      <vt:lpstr>'SO 01-13-01 - Železniční ...'!Názvy_tisku</vt:lpstr>
      <vt:lpstr>'SO 01-13-02 - Železniční ...'!Názvy_tisku</vt:lpstr>
      <vt:lpstr>'SO 01-14-01 - Výstroj tra...'!Názvy_tisku</vt:lpstr>
      <vt:lpstr>'SO 01-20-01 - Železniční ...'!Názvy_tisku</vt:lpstr>
      <vt:lpstr>'SO 01-20-02 - Železniční ...'!Názvy_tisku</vt:lpstr>
      <vt:lpstr>'SO 01-20-03 - Železniční ...'!Názvy_tisku</vt:lpstr>
      <vt:lpstr>'SO 01-20-04 - Železniční ...'!Názvy_tisku</vt:lpstr>
      <vt:lpstr>'SO 01-21-01 - Železniční ...'!Názvy_tisku</vt:lpstr>
      <vt:lpstr>'SO 01-86-01 - ZAST Bílý K...'!Názvy_tisku</vt:lpstr>
      <vt:lpstr>'SO 01-86-02 - ZAST Chotyn...'!Názvy_tisku</vt:lpstr>
      <vt:lpstr>'SO 90-90 - Odpady'!Názvy_tisku</vt:lpstr>
      <vt:lpstr>'SO 90-90.1 - Odpady_kateg...'!Názvy_tisku</vt:lpstr>
      <vt:lpstr>'VON - Vedlejší a ostatní ...'!Názvy_tisku</vt:lpstr>
      <vt:lpstr>'OBJ - Dodávka objednatele'!Oblast_tisku</vt:lpstr>
      <vt:lpstr>'Rekapitulace stavby'!Oblast_tisku</vt:lpstr>
      <vt:lpstr>'Seznam figur'!Oblast_tisku</vt:lpstr>
      <vt:lpstr>'SO 01-10-01 - Železniční ...'!Oblast_tisku</vt:lpstr>
      <vt:lpstr>'SO 01-10-01.1 - Následná ...'!Oblast_tisku</vt:lpstr>
      <vt:lpstr>'SO 01-12-01 - ZAST Bílý K...'!Oblast_tisku</vt:lpstr>
      <vt:lpstr>'SO 01-12-02 - ZAST Chotyn...'!Oblast_tisku</vt:lpstr>
      <vt:lpstr>'SO 01-13-01 - Železniční ...'!Oblast_tisku</vt:lpstr>
      <vt:lpstr>'SO 01-13-02 - Železniční ...'!Oblast_tisku</vt:lpstr>
      <vt:lpstr>'SO 01-14-01 - Výstroj tra...'!Oblast_tisku</vt:lpstr>
      <vt:lpstr>'SO 01-20-01 - Železniční ...'!Oblast_tisku</vt:lpstr>
      <vt:lpstr>'SO 01-20-02 - Železniční ...'!Oblast_tisku</vt:lpstr>
      <vt:lpstr>'SO 01-20-03 - Železniční ...'!Oblast_tisku</vt:lpstr>
      <vt:lpstr>'SO 01-20-04 - Železniční ...'!Oblast_tisku</vt:lpstr>
      <vt:lpstr>'SO 01-21-01 - Železniční ...'!Oblast_tisku</vt:lpstr>
      <vt:lpstr>'SO 01-86-01 - ZAST Bílý K...'!Oblast_tisku</vt:lpstr>
      <vt:lpstr>'SO 01-86-02 - ZAST Chotyn...'!Oblast_tisku</vt:lpstr>
      <vt:lpstr>'SO 90-90 - Odpady'!Oblast_tisku</vt:lpstr>
      <vt:lpstr>'SO 90-90.1 - Odpady_kateg...'!Oblast_tisku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Ladislav</dc:creator>
  <cp:lastModifiedBy>Jirowetz Jan, Ing.</cp:lastModifiedBy>
  <dcterms:created xsi:type="dcterms:W3CDTF">2025-02-24T09:22:15Z</dcterms:created>
  <dcterms:modified xsi:type="dcterms:W3CDTF">2025-03-07T06:38:46Z</dcterms:modified>
</cp:coreProperties>
</file>