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Soutěže_dokumentace_2024\65424099\01_VÝZVA\Na Ezak\DÍL 2 RÁMCOVÁ DOHODA VČETNĚ PŘÍLOH\"/>
    </mc:Choice>
  </mc:AlternateContent>
  <xr:revisionPtr revIDLastSave="0" documentId="13_ncr:1_{A1A921F9-C327-44A6-A64C-AED6E91B1C1C}" xr6:coauthVersionLast="47" xr6:coauthVersionMax="47" xr10:uidLastSave="{00000000-0000-0000-0000-000000000000}"/>
  <bookViews>
    <workbookView xWindow="-23070" yWindow="1830" windowWidth="21600" windowHeight="11325" firstSheet="1" activeTab="1" xr2:uid="{00000000-000D-0000-FFFF-FFFF00000000}"/>
  </bookViews>
  <sheets>
    <sheet name="Rekapitulace stavby" sheetId="1" state="veryHidden" r:id="rId1"/>
    <sheet name="Obvod SSZT Plzeň" sheetId="2" r:id="rId2"/>
  </sheets>
  <definedNames>
    <definedName name="_xlnm._FilterDatabase" localSheetId="1" hidden="1">'Obvod SSZT Plzeň'!$C$116:$K$152</definedName>
    <definedName name="_xlnm.Print_Titles" localSheetId="1">'Obvod SSZT Plzeň'!$116:$116</definedName>
    <definedName name="_xlnm.Print_Titles" localSheetId="0">'Rekapitulace stavby'!$92:$92</definedName>
    <definedName name="_xlnm.Print_Area" localSheetId="1">'Obvod SSZT Plzeň'!$C$104:$K$152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3" i="2"/>
  <c r="F111" i="2"/>
  <c r="E109" i="2"/>
  <c r="F91" i="2"/>
  <c r="F89" i="2"/>
  <c r="E87" i="2"/>
  <c r="J24" i="2"/>
  <c r="E24" i="2"/>
  <c r="J114" i="2" s="1"/>
  <c r="J23" i="2"/>
  <c r="J21" i="2"/>
  <c r="E21" i="2"/>
  <c r="J91" i="2" s="1"/>
  <c r="J20" i="2"/>
  <c r="J18" i="2"/>
  <c r="E18" i="2"/>
  <c r="F92" i="2"/>
  <c r="J17" i="2"/>
  <c r="J12" i="2"/>
  <c r="J111" i="2" s="1"/>
  <c r="E7" i="2"/>
  <c r="E85" i="2" s="1"/>
  <c r="L90" i="1"/>
  <c r="AM90" i="1"/>
  <c r="AM89" i="1"/>
  <c r="L89" i="1"/>
  <c r="AM87" i="1"/>
  <c r="L87" i="1"/>
  <c r="L85" i="1"/>
  <c r="L84" i="1"/>
  <c r="J149" i="2"/>
  <c r="BK149" i="2"/>
  <c r="J131" i="2"/>
  <c r="J119" i="2"/>
  <c r="J139" i="2"/>
  <c r="J125" i="2"/>
  <c r="J147" i="2"/>
  <c r="BK139" i="2"/>
  <c r="BK127" i="2"/>
  <c r="BK145" i="2"/>
  <c r="BK123" i="2"/>
  <c r="BK147" i="2"/>
  <c r="J133" i="2"/>
  <c r="BK151" i="2"/>
  <c r="BK129" i="2"/>
  <c r="J151" i="2"/>
  <c r="BK119" i="2"/>
  <c r="J137" i="2"/>
  <c r="F34" i="2"/>
  <c r="BA95" i="1" s="1"/>
  <c r="BA94" i="1" s="1"/>
  <c r="W30" i="1" s="1"/>
  <c r="BK131" i="2"/>
  <c r="J145" i="2"/>
  <c r="J127" i="2"/>
  <c r="J143" i="2"/>
  <c r="BK143" i="2"/>
  <c r="AS94" i="1"/>
  <c r="J135" i="2"/>
  <c r="BK125" i="2"/>
  <c r="J141" i="2"/>
  <c r="BK137" i="2"/>
  <c r="BK133" i="2"/>
  <c r="J121" i="2"/>
  <c r="BK121" i="2"/>
  <c r="J123" i="2"/>
  <c r="BK141" i="2"/>
  <c r="BK135" i="2"/>
  <c r="J129" i="2"/>
  <c r="P118" i="2" l="1"/>
  <c r="P117" i="2"/>
  <c r="AU95" i="1" s="1"/>
  <c r="AU94" i="1" s="1"/>
  <c r="BK118" i="2"/>
  <c r="BK117" i="2" s="1"/>
  <c r="J117" i="2" s="1"/>
  <c r="J96" i="2" s="1"/>
  <c r="R118" i="2"/>
  <c r="R117" i="2" s="1"/>
  <c r="T118" i="2"/>
  <c r="T117" i="2" s="1"/>
  <c r="BE151" i="2"/>
  <c r="J92" i="2"/>
  <c r="F114" i="2"/>
  <c r="J113" i="2"/>
  <c r="BE119" i="2"/>
  <c r="E107" i="2"/>
  <c r="BE121" i="2"/>
  <c r="BE125" i="2"/>
  <c r="BE133" i="2"/>
  <c r="BE135" i="2"/>
  <c r="BE137" i="2"/>
  <c r="BE139" i="2"/>
  <c r="BE141" i="2"/>
  <c r="BE143" i="2"/>
  <c r="BE145" i="2"/>
  <c r="BE147" i="2"/>
  <c r="BE123" i="2"/>
  <c r="BE127" i="2"/>
  <c r="J89" i="2"/>
  <c r="BE129" i="2"/>
  <c r="BE131" i="2"/>
  <c r="BE149" i="2"/>
  <c r="F35" i="2"/>
  <c r="BB95" i="1" s="1"/>
  <c r="BB94" i="1" s="1"/>
  <c r="W31" i="1" s="1"/>
  <c r="AW94" i="1"/>
  <c r="AK30" i="1" s="1"/>
  <c r="J34" i="2"/>
  <c r="AW95" i="1" s="1"/>
  <c r="F36" i="2"/>
  <c r="BC95" i="1" s="1"/>
  <c r="BC94" i="1" s="1"/>
  <c r="AY94" i="1" s="1"/>
  <c r="F37" i="2"/>
  <c r="BD95" i="1" s="1"/>
  <c r="BD94" i="1" s="1"/>
  <c r="W33" i="1" s="1"/>
  <c r="J118" i="2" l="1"/>
  <c r="J97" i="2" s="1"/>
  <c r="J30" i="2"/>
  <c r="AG95" i="1"/>
  <c r="AG94" i="1" s="1"/>
  <c r="AK26" i="1" s="1"/>
  <c r="W32" i="1"/>
  <c r="AX94" i="1"/>
  <c r="F33" i="2"/>
  <c r="AZ95" i="1" s="1"/>
  <c r="AZ94" i="1" s="1"/>
  <c r="AV94" i="1" s="1"/>
  <c r="AK29" i="1" s="1"/>
  <c r="J33" i="2"/>
  <c r="AV95" i="1" s="1"/>
  <c r="AT95" i="1" s="1"/>
  <c r="AN95" i="1" s="1"/>
  <c r="AK35" i="1" l="1"/>
  <c r="J39" i="2"/>
  <c r="AT94" i="1"/>
  <c r="W29" i="1"/>
  <c r="AN94" i="1" l="1"/>
</calcChain>
</file>

<file path=xl/sharedStrings.xml><?xml version="1.0" encoding="utf-8"?>
<sst xmlns="http://schemas.openxmlformats.org/spreadsheetml/2006/main" count="571" uniqueCount="194">
  <si>
    <t>Export Komplet</t>
  </si>
  <si>
    <t/>
  </si>
  <si>
    <t>2.0</t>
  </si>
  <si>
    <t>False</t>
  </si>
  <si>
    <t>{1c737b54-8316-48ff-8e79-035b3156ed49}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</si>
  <si>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</si>
  <si>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</si>
  <si>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</si>
  <si>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</si>
  <si>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</si>
  <si>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</si>
  <si>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</si>
  <si>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</si>
  <si>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</t>
  </si>
  <si>
    <t>Stavba:</t>
  </si>
  <si>
    <t>Prohlídky UTZ v obvodu OŘ Plzeň 2025-2027</t>
  </si>
  <si>
    <t>KSO:</t>
  </si>
  <si>
    <t>CC-CZ:</t>
  </si>
  <si>
    <t>Místo:</t>
  </si>
  <si>
    <t>Obvod OŘ Plzeň</t>
  </si>
  <si>
    <t>Datum:</t>
  </si>
  <si>
    <t>2. 1. 2025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</si>
  <si>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</si>
  <si>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</si>
  <si>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</si>
  <si>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</si>
  <si>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</si>
  <si>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</si>
  <si>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</si>
  <si>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</si>
  <si>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</si>
  <si>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</si>
  <si>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</si>
  <si>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</si>
  <si>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</si>
  <si>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</si>
  <si>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</si>
  <si>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</si>
  <si>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</si>
  <si>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</si>
  <si>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</si>
  <si>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</si>
  <si>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</si>
  <si>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</si>
  <si>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</si>
  <si>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</si>
  <si>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</si>
  <si>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</si>
  <si>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</si>
  <si>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</si>
  <si>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</si>
  <si>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</si>
  <si>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</si>
  <si>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</si>
  <si>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</si>
  <si>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</si>
  <si>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</si>
  <si>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</si>
  <si>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</si>
  <si>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</si>
  <si>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</si>
  <si>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</si>
  <si>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</si>
  <si>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</si>
  <si>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</si>
  <si>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</si>
  <si>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</si>
  <si>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</si>
  <si>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</si>
  <si>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</si>
  <si>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</si>
  <si>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</si>
  <si>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</si>
  <si>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</si>
  <si>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</si>
  <si>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</si>
  <si>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</si>
  <si>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</si>
  <si>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</t>
  </si>
  <si>
    <t>1</t>
  </si>
  <si>
    <t>{7916678e-be49-4c38-ac5f-9e5db4856aef}</t>
  </si>
  <si>
    <t>2</t>
  </si>
  <si>
    <t>KRYCÍ LIST SOUPISU PRACÍ</t>
  </si>
  <si>
    <t>Objekt:</t>
  </si>
  <si>
    <t>PS 01 - Prohlídky UTZ v obvodu OŘ Plzeň 2025-2027</t>
  </si>
  <si>
    <t>Obvod SSZT Plzeň</t>
  </si>
  <si>
    <t>REKAPITULACE ČLENĚNÍ SOUPISU PRACÍ</t>
  </si>
  <si>
    <t>Kód dílu - Popis</t>
  </si>
  <si>
    <t>Cena celkem [CZK]</t>
  </si>
  <si>
    <t>Náklady ze soupisu prací</t>
  </si>
  <si>
    <t>-1</t>
  </si>
  <si>
    <t>OST - Prohlídky UTZ obvod SSZT Plzeň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</si>
  <si>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</si>
  <si>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</si>
  <si>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</si>
  <si>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</si>
  <si>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</si>
  <si>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</si>
  <si>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</si>
  <si>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</si>
  <si>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</si>
  <si>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</si>
  <si>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</si>
  <si>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</si>
  <si>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</si>
  <si>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</si>
  <si>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Prohlídky UTZ obvod SSZT Plzeň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</si>
  <si>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</si>
  <si>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</si>
  <si>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</si>
  <si>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</si>
  <si>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</si>
  <si>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</si>
  <si>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2025</t>
  </si>
  <si>
    <t>1761886919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</si>
  <si>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</si>
  <si>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</si>
  <si>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</si>
  <si>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</si>
  <si>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691854396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</si>
  <si>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</si>
  <si>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</si>
  <si>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7598095544</t>
  </si>
  <si>
    <t>Vyhotovení protokolu UTZ pro SZZ elektromechanické za každých dalších 5 výhybkových jednotek</t>
  </si>
  <si>
    <t>939418323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</si>
  <si>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</si>
  <si>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</si>
  <si>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</si>
  <si>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-957813561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</si>
  <si>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</si>
  <si>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</si>
  <si>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7598095547</t>
  </si>
  <si>
    <t>Vyhotovení protokolu UTZ pro SZZ reléové a elektronické za každých dalších 10 výhybkových jednotek</t>
  </si>
  <si>
    <t>-690008891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</si>
  <si>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</si>
  <si>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6</t>
  </si>
  <si>
    <t>7598095550</t>
  </si>
  <si>
    <t>Vyhotovení protokolu UTZ pro PZZ bez závor jedna kolej</t>
  </si>
  <si>
    <t>-495418269</t>
  </si>
  <si>
    <t>Vyhotovení protokolu UTZ pro PZZ bez závor jedna kolej - vykonání prohlídky a zkoušky včetně vyhotovení protokolu podle vyhl. 100/1995 Sb.</t>
  </si>
  <si>
    <t>7</t>
  </si>
  <si>
    <t>7598095555</t>
  </si>
  <si>
    <t>Vyhotovení protokolu UTZ pro PZZ bez závor dvě a více kolejí</t>
  </si>
  <si>
    <t>-36586801</t>
  </si>
  <si>
    <t>Vyhotovení protokolu UTZ pro PZZ bez závor dvě a více kolejí - vykonání prohlídky a zkoušky včetně vyhotovení protokolu podle vyhl. 100/1995 Sb.</t>
  </si>
  <si>
    <t>8</t>
  </si>
  <si>
    <t>7598095560</t>
  </si>
  <si>
    <t>Vyhotovení protokolu UTZ pro PZZ se závorou jedna kolej</t>
  </si>
  <si>
    <t>-817240166</t>
  </si>
  <si>
    <t>Vyhotovení protokolu UTZ pro PZZ se závorou jedna kolej - vykonání prohlídky a zkoušky včetně vyhotovení protokolu podle vyhl. 100/1995 Sb.</t>
  </si>
  <si>
    <t>9</t>
  </si>
  <si>
    <t>7598095565</t>
  </si>
  <si>
    <t>Vyhotovení protokolu UTZ pro PZZ se závorou dvě a více kolejí</t>
  </si>
  <si>
    <t>-1579559037</t>
  </si>
  <si>
    <t>Vyhotovení protokolu UTZ pro PZZ se závorou dvě a více kolejí - vykonání prohlídky a zkoušky včetně vyhotovení protokolu podle vyhl. 100/1995 Sb.</t>
  </si>
  <si>
    <t>10</t>
  </si>
  <si>
    <t>7598095570</t>
  </si>
  <si>
    <t>Vyhotovení protokolu UTZ pro TZZ RBP pro jednu kolej</t>
  </si>
  <si>
    <t>1759551649</t>
  </si>
  <si>
    <t>Vyhotovení protokolu UTZ pro TZZ RBP pro jednu kolej - vykonání prohlídky a zkoušky včetně vyhotovení protokolu podle vyhl. 100/1995 Sb.</t>
  </si>
  <si>
    <t>11</t>
  </si>
  <si>
    <t>7598095575</t>
  </si>
  <si>
    <t>Vyhotovení protokolu UTZ pro TZZ AH bez hradla pro jednu kolej</t>
  </si>
  <si>
    <t>1389112626</t>
  </si>
  <si>
    <t>Vyhotovení protokolu UTZ pro TZZ AH bez hradla pro jednu kolej - vykonání prohlídky a zkoušky včetně vyhotovení protokolu podle vyhl. 100/1995 Sb.</t>
  </si>
  <si>
    <t>7598095580</t>
  </si>
  <si>
    <t>Vyhotovení protokolu UTZ pro TZZ AH s hradlem pro jednu kolej</t>
  </si>
  <si>
    <t>-1764023434</t>
  </si>
  <si>
    <t>Vyhotovení protokolu UTZ pro TZZ AH s hradlem pro jednu kolej - vykonání prohlídky a zkoušky včetně vyhotovení protokolu podle vyhl. 100/1995 Sb.</t>
  </si>
  <si>
    <t>13</t>
  </si>
  <si>
    <t>7598095585</t>
  </si>
  <si>
    <t>Vyhotovení protokolu UTZ pro TZZ AB3, AB a ABE pro jednu kolej</t>
  </si>
  <si>
    <t>1299608684</t>
  </si>
  <si>
    <t>Vyhotovení protokolu UTZ pro TZZ AB3, AB a ABE pro jednu kolej - vykonání prohlídky a zkoušky včetně vyhotovení protokolu podle vyhl. 100/1995 Sb.</t>
  </si>
  <si>
    <t>14</t>
  </si>
  <si>
    <t>7598095590</t>
  </si>
  <si>
    <t>Vyhotovení protokolu UTZ pro TZZ AB3, AB a ABE za každý návěstní bod</t>
  </si>
  <si>
    <t>814653847</t>
  </si>
  <si>
    <t>Vyhotovení protokolu UTZ pro TZZ AB3, AB a ABE za každý návěstní bod - vykonání prohlídky a zkoušky včetně vyhotovení protokolu podle vyhl. 100/1995 Sb.</t>
  </si>
  <si>
    <t>15</t>
  </si>
  <si>
    <t>7598095595</t>
  </si>
  <si>
    <t>Vyhotovení protokolu UTZ pro TZZ ETCS L2 jedna RBC</t>
  </si>
  <si>
    <t>2003606923</t>
  </si>
  <si>
    <t>Vyhotovení protokolu UTZ pro TZZ ETCS L2 jedna RBC - vykonání prohlídky a zkoušky včetně vyhotovení protokolu podle vyhl. 100/1995 Sb.</t>
  </si>
  <si>
    <t>16</t>
  </si>
  <si>
    <t>9901000100</t>
  </si>
  <si>
    <t>Doprava materiálu lehkou mechanizací nosnosti do 3,5 t elektrosoučástek, montážního materiálu, kameniva, písku, dlažebních kostek, suti, atd. do 10 km</t>
  </si>
  <si>
    <t>1794110780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</si>
  <si>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</si>
  <si>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17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</si>
  <si>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</si>
  <si>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</si>
  <si>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-1330331527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</si>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</sst>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47" t="s">
        <v>5</v>
      </c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S4" s="12" t="s">
        <v>11</v>
      </c>
    </row>
    <row r="5" spans="1:74" ht="12" customHeight="1">
      <c r="B5" s="15"/>
      <c r="D5" s="18" t="s">
        <v>12</v>
      </c>
      <c r="K5" s="132" t="s">
        <v>13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R5" s="15"/>
      <c r="BS5" s="12" t="s">
        <v>6</v>
      </c>
    </row>
    <row r="6" spans="1:74" ht="36.950000000000003" customHeight="1">
      <c r="B6" s="15"/>
      <c r="D6" s="20" t="s">
        <v>14</v>
      </c>
      <c r="K6" s="134" t="s">
        <v>15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R6" s="15"/>
      <c r="BS6" s="12" t="s">
        <v>6</v>
      </c>
    </row>
    <row r="7" spans="1:74" ht="12" customHeight="1">
      <c r="B7" s="15"/>
      <c r="D7" s="21" t="s">
        <v>16</v>
      </c>
      <c r="K7" s="19" t="s">
        <v>1</v>
      </c>
      <c r="AK7" s="21" t="s">
        <v>17</v>
      </c>
      <c r="AN7" s="19" t="s">
        <v>1</v>
      </c>
      <c r="AR7" s="15"/>
      <c r="BS7" s="12" t="s">
        <v>6</v>
      </c>
    </row>
    <row r="8" spans="1:74" ht="12" customHeight="1">
      <c r="B8" s="15"/>
      <c r="D8" s="21" t="s">
        <v>18</v>
      </c>
      <c r="K8" s="19" t="s">
        <v>19</v>
      </c>
      <c r="AK8" s="21" t="s">
        <v>20</v>
      </c>
      <c r="AN8" s="19" t="s">
        <v>21</v>
      </c>
      <c r="AR8" s="15"/>
      <c r="BS8" s="12" t="s">
        <v>6</v>
      </c>
    </row>
    <row r="9" spans="1:74" ht="14.45" customHeight="1">
      <c r="B9" s="15"/>
      <c r="AR9" s="15"/>
      <c r="BS9" s="12" t="s">
        <v>6</v>
      </c>
    </row>
    <row r="10" spans="1:74" ht="12" customHeight="1">
      <c r="B10" s="15"/>
      <c r="D10" s="21" t="s">
        <v>22</v>
      </c>
      <c r="AK10" s="21" t="s">
        <v>23</v>
      </c>
      <c r="AN10" s="19" t="s">
        <v>1</v>
      </c>
      <c r="AR10" s="15"/>
      <c r="BS10" s="12" t="s">
        <v>6</v>
      </c>
    </row>
    <row r="11" spans="1:74" ht="18.399999999999999" customHeight="1">
      <c r="B11" s="15"/>
      <c r="E11" s="19" t="s">
        <v>24</v>
      </c>
      <c r="AK11" s="21" t="s">
        <v>25</v>
      </c>
      <c r="AN11" s="19" t="s">
        <v>1</v>
      </c>
      <c r="AR11" s="15"/>
      <c r="BS11" s="12" t="s">
        <v>6</v>
      </c>
    </row>
    <row r="12" spans="1:74" ht="6.95" customHeight="1">
      <c r="B12" s="15"/>
      <c r="AR12" s="15"/>
      <c r="BS12" s="12" t="s">
        <v>6</v>
      </c>
    </row>
    <row r="13" spans="1:74" ht="12" customHeight="1">
      <c r="B13" s="15"/>
      <c r="D13" s="21" t="s">
        <v>26</v>
      </c>
      <c r="AK13" s="21" t="s">
        <v>23</v>
      </c>
      <c r="AN13" s="19" t="s">
        <v>1</v>
      </c>
      <c r="AR13" s="15"/>
      <c r="BS13" s="12" t="s">
        <v>6</v>
      </c>
    </row>
    <row r="14" spans="1:74" ht="12.75">
      <c r="B14" s="15"/>
      <c r="E14" s="19" t="s">
        <v>27</v>
      </c>
      <c r="AK14" s="21" t="s">
        <v>25</v>
      </c>
      <c r="AN14" s="19" t="s">
        <v>1</v>
      </c>
      <c r="AR14" s="15"/>
      <c r="BS14" s="12" t="s">
        <v>6</v>
      </c>
    </row>
    <row r="15" spans="1:74" ht="6.95" customHeight="1">
      <c r="B15" s="15"/>
      <c r="AR15" s="15"/>
      <c r="BS15" s="12" t="s">
        <v>3</v>
      </c>
    </row>
    <row r="16" spans="1:74" ht="12" customHeight="1">
      <c r="B16" s="15"/>
      <c r="D16" s="21" t="s">
        <v>28</v>
      </c>
      <c r="AK16" s="21" t="s">
        <v>23</v>
      </c>
      <c r="AN16" s="19" t="s">
        <v>1</v>
      </c>
      <c r="AR16" s="15"/>
      <c r="BS16" s="12" t="s">
        <v>3</v>
      </c>
    </row>
    <row r="17" spans="2:71" ht="18.399999999999999" customHeight="1">
      <c r="B17" s="15"/>
      <c r="E17" s="19" t="s">
        <v>27</v>
      </c>
      <c r="AK17" s="21" t="s">
        <v>25</v>
      </c>
      <c r="AN17" s="19" t="s">
        <v>1</v>
      </c>
      <c r="AR17" s="15"/>
      <c r="BS17" s="12" t="s">
        <v>29</v>
      </c>
    </row>
    <row r="18" spans="2:71" ht="6.95" customHeight="1">
      <c r="B18" s="15"/>
      <c r="AR18" s="15"/>
      <c r="BS18" s="12" t="s">
        <v>6</v>
      </c>
    </row>
    <row r="19" spans="2:71" ht="12" customHeight="1">
      <c r="B19" s="15"/>
      <c r="D19" s="21" t="s">
        <v>30</v>
      </c>
      <c r="AK19" s="21" t="s">
        <v>23</v>
      </c>
      <c r="AN19" s="19" t="s">
        <v>1</v>
      </c>
      <c r="AR19" s="15"/>
      <c r="BS19" s="12" t="s">
        <v>6</v>
      </c>
    </row>
    <row r="20" spans="2:71" ht="18.399999999999999" customHeight="1">
      <c r="B20" s="15"/>
      <c r="E20" s="19" t="s">
        <v>27</v>
      </c>
      <c r="AK20" s="21" t="s">
        <v>25</v>
      </c>
      <c r="AN20" s="19" t="s">
        <v>1</v>
      </c>
      <c r="AR20" s="15"/>
      <c r="BS20" s="12" t="s">
        <v>29</v>
      </c>
    </row>
    <row r="21" spans="2:71" ht="6.95" customHeight="1">
      <c r="B21" s="15"/>
      <c r="AR21" s="15"/>
    </row>
    <row r="22" spans="2:71" ht="12" customHeight="1">
      <c r="B22" s="15"/>
      <c r="D22" s="21" t="s">
        <v>31</v>
      </c>
      <c r="AR22" s="15"/>
    </row>
    <row r="23" spans="2:71" ht="16.5" customHeight="1">
      <c r="B23" s="15"/>
      <c r="E23" s="135" t="s">
        <v>1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R23" s="15"/>
    </row>
    <row r="24" spans="2:71" ht="6.95" customHeight="1">
      <c r="B24" s="15"/>
      <c r="AR24" s="15"/>
    </row>
    <row r="25" spans="2:71" ht="6.95" customHeight="1">
      <c r="B25" s="1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5"/>
    </row>
    <row r="26" spans="2:71" s="1" customFormat="1" ht="25.9" customHeight="1">
      <c r="B26" s="24"/>
      <c r="D26" s="25" t="s">
        <v>32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36">
        <f>ROUND(AG94,2)</f>
        <v>1869530</v>
      </c>
      <c r="AL26" s="137"/>
      <c r="AM26" s="137"/>
      <c r="AN26" s="137"/>
      <c r="AO26" s="137"/>
      <c r="AR26" s="24"/>
    </row>
    <row r="27" spans="2:71" s="1" customFormat="1" ht="6.95" customHeight="1">
      <c r="B27" s="24"/>
      <c r="AR27" s="24"/>
    </row>
    <row r="28" spans="2:71" s="1" customFormat="1" ht="12.75">
      <c r="B28" s="24"/>
      <c r="L28" s="138" t="s">
        <v>33</v>
      </c>
      <c r="M28" s="138"/>
      <c r="N28" s="138"/>
      <c r="O28" s="138"/>
      <c r="P28" s="138"/>
      <c r="W28" s="138" t="s">
        <v>34</v>
      </c>
      <c r="X28" s="138"/>
      <c r="Y28" s="138"/>
      <c r="Z28" s="138"/>
      <c r="AA28" s="138"/>
      <c r="AB28" s="138"/>
      <c r="AC28" s="138"/>
      <c r="AD28" s="138"/>
      <c r="AE28" s="138"/>
      <c r="AK28" s="138" t="s">
        <v>35</v>
      </c>
      <c r="AL28" s="138"/>
      <c r="AM28" s="138"/>
      <c r="AN28" s="138"/>
      <c r="AO28" s="138"/>
      <c r="AR28" s="24"/>
    </row>
    <row r="29" spans="2:71" s="2" customFormat="1" ht="14.45" customHeight="1">
      <c r="B29" s="28"/>
      <c r="D29" s="21" t="s">
        <v>36</v>
      </c>
      <c r="F29" s="21" t="s">
        <v>37</v>
      </c>
      <c r="L29" s="141">
        <v>0.21</v>
      </c>
      <c r="M29" s="140"/>
      <c r="N29" s="140"/>
      <c r="O29" s="140"/>
      <c r="P29" s="140"/>
      <c r="W29" s="139">
        <f>ROUND(AZ94, 2)</f>
        <v>1869530</v>
      </c>
      <c r="X29" s="140"/>
      <c r="Y29" s="140"/>
      <c r="Z29" s="140"/>
      <c r="AA29" s="140"/>
      <c r="AB29" s="140"/>
      <c r="AC29" s="140"/>
      <c r="AD29" s="140"/>
      <c r="AE29" s="140"/>
      <c r="AK29" s="139">
        <f>ROUND(AV94, 2)</f>
        <v>392601.3</v>
      </c>
      <c r="AL29" s="140"/>
      <c r="AM29" s="140"/>
      <c r="AN29" s="140"/>
      <c r="AO29" s="140"/>
      <c r="AR29" s="28"/>
    </row>
    <row r="30" spans="2:71" s="2" customFormat="1" ht="14.45" customHeight="1">
      <c r="B30" s="28"/>
      <c r="F30" s="21" t="s">
        <v>38</v>
      </c>
      <c r="L30" s="141">
        <v>0.12</v>
      </c>
      <c r="M30" s="140"/>
      <c r="N30" s="140"/>
      <c r="O30" s="140"/>
      <c r="P30" s="140"/>
      <c r="W30" s="139">
        <f>ROUND(BA94, 2)</f>
        <v>0</v>
      </c>
      <c r="X30" s="140"/>
      <c r="Y30" s="140"/>
      <c r="Z30" s="140"/>
      <c r="AA30" s="140"/>
      <c r="AB30" s="140"/>
      <c r="AC30" s="140"/>
      <c r="AD30" s="140"/>
      <c r="AE30" s="140"/>
      <c r="AK30" s="139">
        <f>ROUND(AW94, 2)</f>
        <v>0</v>
      </c>
      <c r="AL30" s="140"/>
      <c r="AM30" s="140"/>
      <c r="AN30" s="140"/>
      <c r="AO30" s="140"/>
      <c r="AR30" s="28"/>
    </row>
    <row r="31" spans="2:71" s="2" customFormat="1" ht="14.45" hidden="1" customHeight="1">
      <c r="B31" s="28"/>
      <c r="F31" s="21" t="s">
        <v>39</v>
      </c>
      <c r="L31" s="141">
        <v>0.21</v>
      </c>
      <c r="M31" s="140"/>
      <c r="N31" s="140"/>
      <c r="O31" s="140"/>
      <c r="P31" s="140"/>
      <c r="W31" s="139">
        <f>ROUND(BB94, 2)</f>
        <v>0</v>
      </c>
      <c r="X31" s="140"/>
      <c r="Y31" s="140"/>
      <c r="Z31" s="140"/>
      <c r="AA31" s="140"/>
      <c r="AB31" s="140"/>
      <c r="AC31" s="140"/>
      <c r="AD31" s="140"/>
      <c r="AE31" s="140"/>
      <c r="AK31" s="139">
        <v>0</v>
      </c>
      <c r="AL31" s="140"/>
      <c r="AM31" s="140"/>
      <c r="AN31" s="140"/>
      <c r="AO31" s="140"/>
      <c r="AR31" s="28"/>
    </row>
    <row r="32" spans="2:71" s="2" customFormat="1" ht="14.45" hidden="1" customHeight="1">
      <c r="B32" s="28"/>
      <c r="F32" s="21" t="s">
        <v>40</v>
      </c>
      <c r="L32" s="141">
        <v>0.12</v>
      </c>
      <c r="M32" s="140"/>
      <c r="N32" s="140"/>
      <c r="O32" s="140"/>
      <c r="P32" s="140"/>
      <c r="W32" s="139">
        <f>ROUND(BC94, 2)</f>
        <v>0</v>
      </c>
      <c r="X32" s="140"/>
      <c r="Y32" s="140"/>
      <c r="Z32" s="140"/>
      <c r="AA32" s="140"/>
      <c r="AB32" s="140"/>
      <c r="AC32" s="140"/>
      <c r="AD32" s="140"/>
      <c r="AE32" s="140"/>
      <c r="AK32" s="139">
        <v>0</v>
      </c>
      <c r="AL32" s="140"/>
      <c r="AM32" s="140"/>
      <c r="AN32" s="140"/>
      <c r="AO32" s="140"/>
      <c r="AR32" s="28"/>
    </row>
    <row r="33" spans="2:44" s="2" customFormat="1" ht="14.45" hidden="1" customHeight="1">
      <c r="B33" s="28"/>
      <c r="F33" s="21" t="s">
        <v>41</v>
      </c>
      <c r="L33" s="141">
        <v>0</v>
      </c>
      <c r="M33" s="140"/>
      <c r="N33" s="140"/>
      <c r="O33" s="140"/>
      <c r="P33" s="140"/>
      <c r="W33" s="139">
        <f>ROUND(BD94, 2)</f>
        <v>0</v>
      </c>
      <c r="X33" s="140"/>
      <c r="Y33" s="140"/>
      <c r="Z33" s="140"/>
      <c r="AA33" s="140"/>
      <c r="AB33" s="140"/>
      <c r="AC33" s="140"/>
      <c r="AD33" s="140"/>
      <c r="AE33" s="140"/>
      <c r="AK33" s="139">
        <v>0</v>
      </c>
      <c r="AL33" s="140"/>
      <c r="AM33" s="140"/>
      <c r="AN33" s="140"/>
      <c r="AO33" s="140"/>
      <c r="AR33" s="28"/>
    </row>
    <row r="34" spans="2:44" s="1" customFormat="1" ht="6.95" customHeight="1">
      <c r="B34" s="24"/>
      <c r="AR34" s="24"/>
    </row>
    <row r="35" spans="2:44" s="1" customFormat="1" ht="25.9" customHeight="1">
      <c r="B35" s="24"/>
      <c r="C35" s="29"/>
      <c r="D35" s="30" t="s">
        <v>42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43</v>
      </c>
      <c r="U35" s="31"/>
      <c r="V35" s="31"/>
      <c r="W35" s="31"/>
      <c r="X35" s="162" t="s">
        <v>44</v>
      </c>
      <c r="Y35" s="163"/>
      <c r="Z35" s="163"/>
      <c r="AA35" s="163"/>
      <c r="AB35" s="163"/>
      <c r="AC35" s="31"/>
      <c r="AD35" s="31"/>
      <c r="AE35" s="31"/>
      <c r="AF35" s="31"/>
      <c r="AG35" s="31"/>
      <c r="AH35" s="31"/>
      <c r="AI35" s="31"/>
      <c r="AJ35" s="31"/>
      <c r="AK35" s="164">
        <f>SUM(AK26:AK33)</f>
        <v>2262131.2999999998</v>
      </c>
      <c r="AL35" s="163"/>
      <c r="AM35" s="163"/>
      <c r="AN35" s="163"/>
      <c r="AO35" s="165"/>
      <c r="AP35" s="29"/>
      <c r="AQ35" s="29"/>
      <c r="AR35" s="24"/>
    </row>
    <row r="36" spans="2:44" s="1" customFormat="1" ht="6.95" customHeight="1">
      <c r="B36" s="24"/>
      <c r="AR36" s="24"/>
    </row>
    <row r="37" spans="2:44" s="1" customFormat="1" ht="14.45" customHeight="1">
      <c r="B37" s="24"/>
      <c r="AR37" s="24"/>
    </row>
    <row r="38" spans="2:44" ht="14.45" customHeight="1">
      <c r="B38" s="15"/>
      <c r="AR38" s="15"/>
    </row>
    <row r="39" spans="2:44" ht="14.45" customHeight="1">
      <c r="B39" s="15"/>
      <c r="AR39" s="15"/>
    </row>
    <row r="40" spans="2:44" ht="14.45" customHeight="1">
      <c r="B40" s="15"/>
      <c r="AR40" s="15"/>
    </row>
    <row r="41" spans="2:44" ht="14.45" customHeight="1">
      <c r="B41" s="15"/>
      <c r="AR41" s="15"/>
    </row>
    <row r="42" spans="2:44" ht="14.45" customHeight="1">
      <c r="B42" s="15"/>
      <c r="AR42" s="15"/>
    </row>
    <row r="43" spans="2:44" ht="14.45" customHeight="1">
      <c r="B43" s="15"/>
      <c r="AR43" s="15"/>
    </row>
    <row r="44" spans="2:44" ht="14.45" customHeight="1">
      <c r="B44" s="15"/>
      <c r="AR44" s="15"/>
    </row>
    <row r="45" spans="2:44" ht="14.45" customHeight="1">
      <c r="B45" s="15"/>
      <c r="AR45" s="15"/>
    </row>
    <row r="46" spans="2:44" ht="14.45" customHeight="1">
      <c r="B46" s="15"/>
      <c r="AR46" s="15"/>
    </row>
    <row r="47" spans="2:44" ht="14.45" customHeight="1">
      <c r="B47" s="15"/>
      <c r="AR47" s="15"/>
    </row>
    <row r="48" spans="2:44" ht="14.45" customHeight="1">
      <c r="B48" s="15"/>
      <c r="AR48" s="15"/>
    </row>
    <row r="49" spans="2:44" s="1" customFormat="1" ht="14.45" customHeight="1">
      <c r="B49" s="24"/>
      <c r="D49" s="33" t="s">
        <v>45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46</v>
      </c>
      <c r="AI49" s="34"/>
      <c r="AJ49" s="34"/>
      <c r="AK49" s="34"/>
      <c r="AL49" s="34"/>
      <c r="AM49" s="34"/>
      <c r="AN49" s="34"/>
      <c r="AO49" s="34"/>
      <c r="AR49" s="24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4"/>
      <c r="D60" s="35" t="s">
        <v>47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48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47</v>
      </c>
      <c r="AI60" s="26"/>
      <c r="AJ60" s="26"/>
      <c r="AK60" s="26"/>
      <c r="AL60" s="26"/>
      <c r="AM60" s="35" t="s">
        <v>48</v>
      </c>
      <c r="AN60" s="26"/>
      <c r="AO60" s="26"/>
      <c r="AR60" s="24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4"/>
      <c r="D64" s="33" t="s">
        <v>49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50</v>
      </c>
      <c r="AI64" s="34"/>
      <c r="AJ64" s="34"/>
      <c r="AK64" s="34"/>
      <c r="AL64" s="34"/>
      <c r="AM64" s="34"/>
      <c r="AN64" s="34"/>
      <c r="AO64" s="34"/>
      <c r="AR64" s="24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4"/>
      <c r="D75" s="35" t="s">
        <v>47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48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47</v>
      </c>
      <c r="AI75" s="26"/>
      <c r="AJ75" s="26"/>
      <c r="AK75" s="26"/>
      <c r="AL75" s="26"/>
      <c r="AM75" s="35" t="s">
        <v>48</v>
      </c>
      <c r="AN75" s="26"/>
      <c r="AO75" s="26"/>
      <c r="AR75" s="24"/>
    </row>
    <row r="76" spans="2:44" s="1" customFormat="1">
      <c r="B76" s="24"/>
      <c r="AR76" s="24"/>
    </row>
    <row r="77" spans="2:44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4"/>
    </row>
    <row r="81" spans="1:91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4"/>
    </row>
    <row r="82" spans="1:91" s="1" customFormat="1" ht="24.95" customHeight="1">
      <c r="B82" s="24"/>
      <c r="C82" s="16" t="s">
        <v>51</v>
      </c>
      <c r="AR82" s="24"/>
    </row>
    <row r="83" spans="1:91" s="1" customFormat="1" ht="6.95" customHeight="1">
      <c r="B83" s="24"/>
      <c r="AR83" s="24"/>
    </row>
    <row r="84" spans="1:91" s="3" customFormat="1" ht="12" customHeight="1">
      <c r="B84" s="40"/>
      <c r="C84" s="21" t="s">
        <v>12</v>
      </c>
      <c r="L84" s="3" t="str">
        <f>K5</f>
        <v>2025</v>
      </c>
      <c r="AR84" s="40"/>
    </row>
    <row r="85" spans="1:91" s="4" customFormat="1" ht="36.950000000000003" customHeight="1">
      <c r="B85" s="41"/>
      <c r="C85" s="42" t="s">
        <v>14</v>
      </c>
      <c r="L85" s="153" t="str">
        <f>K6</f>
        <v>Prohlídky UTZ v obvodu OŘ Plzeň 2025-2027</v>
      </c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R85" s="41"/>
    </row>
    <row r="86" spans="1:91" s="1" customFormat="1" ht="6.95" customHeight="1">
      <c r="B86" s="24"/>
      <c r="AR86" s="24"/>
    </row>
    <row r="87" spans="1:91" s="1" customFormat="1" ht="12" customHeight="1">
      <c r="B87" s="24"/>
      <c r="C87" s="21" t="s">
        <v>18</v>
      </c>
      <c r="L87" s="43" t="str">
        <f>IF(K8="","",K8)</f>
        <v>Obvod OŘ Plzeň</v>
      </c>
      <c r="AI87" s="21" t="s">
        <v>20</v>
      </c>
      <c r="AM87" s="155" t="str">
        <f>IF(AN8= "","",AN8)</f>
        <v>2. 1. 2025</v>
      </c>
      <c r="AN87" s="155"/>
      <c r="AR87" s="24"/>
    </row>
    <row r="88" spans="1:91" s="1" customFormat="1" ht="6.95" customHeight="1">
      <c r="B88" s="24"/>
      <c r="AR88" s="24"/>
    </row>
    <row r="89" spans="1:91" s="1" customFormat="1" ht="15.2" customHeight="1">
      <c r="B89" s="24"/>
      <c r="C89" s="21" t="s">
        <v>22</v>
      </c>
      <c r="L89" s="3" t="str">
        <f>IF(E11= "","",E11)</f>
        <v>Správa železnic, státní organizace</v>
      </c>
      <c r="AI89" s="21" t="s">
        <v>28</v>
      </c>
      <c r="AM89" s="156" t="str">
        <f>IF(E17="","",E17)</f>
        <v xml:space="preserve"> </v>
      </c>
      <c r="AN89" s="157"/>
      <c r="AO89" s="157"/>
      <c r="AP89" s="157"/>
      <c r="AR89" s="24"/>
      <c r="AS89" s="158" t="s">
        <v>52</v>
      </c>
      <c r="AT89" s="159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" customHeight="1">
      <c r="B90" s="24"/>
      <c r="C90" s="21" t="s">
        <v>26</v>
      </c>
      <c r="L90" s="3" t="str">
        <f>IF(E14="","",E14)</f>
        <v xml:space="preserve"> </v>
      </c>
      <c r="AI90" s="21" t="s">
        <v>30</v>
      </c>
      <c r="AM90" s="156" t="str">
        <f>IF(E20="","",E20)</f>
        <v xml:space="preserve"> </v>
      </c>
      <c r="AN90" s="157"/>
      <c r="AO90" s="157"/>
      <c r="AP90" s="157"/>
      <c r="AR90" s="24"/>
      <c r="AS90" s="160"/>
      <c r="AT90" s="161"/>
      <c r="BD90" s="48"/>
    </row>
    <row r="91" spans="1:91" s="1" customFormat="1" ht="10.9" customHeight="1">
      <c r="B91" s="24"/>
      <c r="AR91" s="24"/>
      <c r="AS91" s="160"/>
      <c r="AT91" s="161"/>
      <c r="BD91" s="48"/>
    </row>
    <row r="92" spans="1:91" s="1" customFormat="1" ht="29.25" customHeight="1">
      <c r="B92" s="24"/>
      <c r="C92" s="148" t="s">
        <v>53</v>
      </c>
      <c r="D92" s="149"/>
      <c r="E92" s="149"/>
      <c r="F92" s="149"/>
      <c r="G92" s="149"/>
      <c r="H92" s="49"/>
      <c r="I92" s="150" t="s">
        <v>54</v>
      </c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51" t="s">
        <v>55</v>
      </c>
      <c r="AH92" s="149"/>
      <c r="AI92" s="149"/>
      <c r="AJ92" s="149"/>
      <c r="AK92" s="149"/>
      <c r="AL92" s="149"/>
      <c r="AM92" s="149"/>
      <c r="AN92" s="150" t="s">
        <v>56</v>
      </c>
      <c r="AO92" s="149"/>
      <c r="AP92" s="152"/>
      <c r="AQ92" s="50" t="s">
        <v>57</v>
      </c>
      <c r="AR92" s="24"/>
      <c r="AS92" s="51" t="s">
        <v>58</v>
      </c>
      <c r="AT92" s="52" t="s">
        <v>59</v>
      </c>
      <c r="AU92" s="52" t="s">
        <v>60</v>
      </c>
      <c r="AV92" s="52" t="s">
        <v>61</v>
      </c>
      <c r="AW92" s="52" t="s">
        <v>62</v>
      </c>
      <c r="AX92" s="52" t="s">
        <v>63</v>
      </c>
      <c r="AY92" s="52" t="s">
        <v>64</v>
      </c>
      <c r="AZ92" s="52" t="s">
        <v>65</v>
      </c>
      <c r="BA92" s="52" t="s">
        <v>66</v>
      </c>
      <c r="BB92" s="52" t="s">
        <v>67</v>
      </c>
      <c r="BC92" s="52" t="s">
        <v>68</v>
      </c>
      <c r="BD92" s="53" t="s">
        <v>69</v>
      </c>
    </row>
    <row r="93" spans="1:91" s="1" customFormat="1" ht="10.9" customHeight="1">
      <c r="B93" s="24"/>
      <c r="AR93" s="24"/>
      <c r="AS93" s="5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450000000000003" customHeight="1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45">
        <f>ROUND(AG95,2)</f>
        <v>1869530</v>
      </c>
      <c r="AH94" s="145"/>
      <c r="AI94" s="145"/>
      <c r="AJ94" s="145"/>
      <c r="AK94" s="145"/>
      <c r="AL94" s="145"/>
      <c r="AM94" s="145"/>
      <c r="AN94" s="146">
        <f>SUM(AG94,AT94)</f>
        <v>2262131.2999999998</v>
      </c>
      <c r="AO94" s="146"/>
      <c r="AP94" s="146"/>
      <c r="AQ94" s="59" t="s">
        <v>1</v>
      </c>
      <c r="AR94" s="55"/>
      <c r="AS94" s="60">
        <f>ROUND(AS95,2)</f>
        <v>0</v>
      </c>
      <c r="AT94" s="61">
        <f>ROUND(SUM(AV94:AW94),2)</f>
        <v>392601.3</v>
      </c>
      <c r="AU94" s="62">
        <f>ROUND(AU95,5)</f>
        <v>0</v>
      </c>
      <c r="AV94" s="61">
        <f>ROUND(AZ94*L29,2)</f>
        <v>392601.3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1869530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71</v>
      </c>
      <c r="BT94" s="64" t="s">
        <v>72</v>
      </c>
      <c r="BU94" s="65" t="s">
        <v>73</v>
      </c>
      <c r="BV94" s="64" t="s">
        <v>74</v>
      </c>
      <c r="BW94" s="64" t="s">
        <v>4</v>
      </c>
      <c r="BX94" s="64" t="s">
        <v>75</v>
      </c>
      <c r="CL94" s="64" t="s">
        <v>1</v>
      </c>
    </row>
    <row r="95" spans="1:91" s="6" customFormat="1" ht="24.75" customHeight="1">
      <c r="A95" s="66" t="s">
        <v>76</v>
      </c>
      <c r="B95" s="67"/>
      <c r="C95" s="68"/>
      <c r="D95" s="144" t="s">
        <v>77</v>
      </c>
      <c r="E95" s="144"/>
      <c r="F95" s="144"/>
      <c r="G95" s="144"/>
      <c r="H95" s="144"/>
      <c r="I95" s="69"/>
      <c r="J95" s="144" t="s">
        <v>15</v>
      </c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2">
        <f>'Obvod SSZT Plzeň'!J30</f>
        <v>1869530</v>
      </c>
      <c r="AH95" s="143"/>
      <c r="AI95" s="143"/>
      <c r="AJ95" s="143"/>
      <c r="AK95" s="143"/>
      <c r="AL95" s="143"/>
      <c r="AM95" s="143"/>
      <c r="AN95" s="142">
        <f>SUM(AG95,AT95)</f>
        <v>2262131.2999999998</v>
      </c>
      <c r="AO95" s="143"/>
      <c r="AP95" s="143"/>
      <c r="AQ95" s="70" t="s">
        <v>78</v>
      </c>
      <c r="AR95" s="67"/>
      <c r="AS95" s="71">
        <v>0</v>
      </c>
      <c r="AT95" s="72">
        <f>ROUND(SUM(AV95:AW95),2)</f>
        <v>392601.3</v>
      </c>
      <c r="AU95" s="73">
        <f>'Obvod SSZT Plzeň'!P117</f>
        <v>0</v>
      </c>
      <c r="AV95" s="72">
        <f>'Obvod SSZT Plzeň'!J33</f>
        <v>392601.3</v>
      </c>
      <c r="AW95" s="72">
        <f>'Obvod SSZT Plzeň'!J34</f>
        <v>0</v>
      </c>
      <c r="AX95" s="72">
        <f>'Obvod SSZT Plzeň'!J35</f>
        <v>0</v>
      </c>
      <c r="AY95" s="72">
        <f>'Obvod SSZT Plzeň'!J36</f>
        <v>0</v>
      </c>
      <c r="AZ95" s="72">
        <f>'Obvod SSZT Plzeň'!F33</f>
        <v>1869530</v>
      </c>
      <c r="BA95" s="72">
        <f>'Obvod SSZT Plzeň'!F34</f>
        <v>0</v>
      </c>
      <c r="BB95" s="72">
        <f>'Obvod SSZT Plzeň'!F35</f>
        <v>0</v>
      </c>
      <c r="BC95" s="72">
        <f>'Obvod SSZT Plzeň'!F36</f>
        <v>0</v>
      </c>
      <c r="BD95" s="74">
        <f>'Obvod SSZT Plzeň'!F37</f>
        <v>0</v>
      </c>
      <c r="BT95" s="75" t="s">
        <v>79</v>
      </c>
      <c r="BV95" s="75" t="s">
        <v>74</v>
      </c>
      <c r="BW95" s="75" t="s">
        <v>80</v>
      </c>
      <c r="BX95" s="75" t="s">
        <v>4</v>
      </c>
      <c r="CL95" s="75" t="s">
        <v>1</v>
      </c>
      <c r="CM95" s="75" t="s">
        <v>81</v>
      </c>
    </row>
    <row r="96" spans="1:91" s="1" customFormat="1" ht="30" customHeight="1">
      <c r="B96" s="24"/>
      <c r="AR96" s="24"/>
    </row>
    <row r="97" spans="2:44" s="1" customFormat="1" ht="6.9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24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PS 01 - Prohlídky UTZ v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3"/>
  <sheetViews>
    <sheetView showGridLines="0" tabSelected="1" workbookViewId="0">
      <selection activeCell="W116" sqref="W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7" t="s">
        <v>5</v>
      </c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2" t="s">
        <v>80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hidden="1" customHeight="1">
      <c r="B4" s="15"/>
      <c r="D4" s="16" t="s">
        <v>82</v>
      </c>
      <c r="L4" s="15"/>
      <c r="M4" s="76" t="s">
        <v>10</v>
      </c>
      <c r="AT4" s="12" t="s">
        <v>3</v>
      </c>
    </row>
    <row r="5" spans="2:46" ht="6.95" hidden="1" customHeight="1">
      <c r="B5" s="15"/>
      <c r="L5" s="15"/>
    </row>
    <row r="6" spans="2:46" ht="12" hidden="1" customHeight="1">
      <c r="B6" s="15"/>
      <c r="D6" s="21" t="s">
        <v>14</v>
      </c>
      <c r="L6" s="15"/>
    </row>
    <row r="7" spans="2:46" ht="16.5" hidden="1" customHeight="1">
      <c r="B7" s="15"/>
      <c r="E7" s="167" t="str">
        <f>'Rekapitulace stavby'!K6</f>
        <v>Prohlídky UTZ v obvodu OŘ Plzeň 2025-2027</v>
      </c>
      <c r="F7" s="168"/>
      <c r="G7" s="168"/>
      <c r="H7" s="168"/>
      <c r="L7" s="15"/>
    </row>
    <row r="8" spans="2:46" s="1" customFormat="1" ht="12" hidden="1" customHeight="1">
      <c r="B8" s="24"/>
      <c r="D8" s="21" t="s">
        <v>83</v>
      </c>
      <c r="L8" s="24"/>
    </row>
    <row r="9" spans="2:46" s="1" customFormat="1" ht="16.5" hidden="1" customHeight="1">
      <c r="B9" s="24"/>
      <c r="E9" s="153" t="s">
        <v>84</v>
      </c>
      <c r="F9" s="166"/>
      <c r="G9" s="166"/>
      <c r="H9" s="166"/>
      <c r="L9" s="24"/>
    </row>
    <row r="10" spans="2:46" s="1" customFormat="1" hidden="1">
      <c r="B10" s="24"/>
      <c r="L10" s="24"/>
    </row>
    <row r="11" spans="2:46" s="1" customFormat="1" ht="12" hidden="1" customHeight="1">
      <c r="B11" s="24"/>
      <c r="D11" s="21" t="s">
        <v>16</v>
      </c>
      <c r="F11" s="19" t="s">
        <v>1</v>
      </c>
      <c r="I11" s="21" t="s">
        <v>17</v>
      </c>
      <c r="J11" s="19" t="s">
        <v>1</v>
      </c>
      <c r="L11" s="24"/>
    </row>
    <row r="12" spans="2:46" s="1" customFormat="1" ht="12" hidden="1" customHeight="1">
      <c r="B12" s="24"/>
      <c r="D12" s="21" t="s">
        <v>18</v>
      </c>
      <c r="F12" s="19" t="s">
        <v>85</v>
      </c>
      <c r="I12" s="21" t="s">
        <v>20</v>
      </c>
      <c r="J12" s="44" t="str">
        <f>'Rekapitulace stavby'!AN8</f>
        <v>2. 1. 2025</v>
      </c>
      <c r="L12" s="24"/>
    </row>
    <row r="13" spans="2:46" s="1" customFormat="1" ht="10.9" hidden="1" customHeight="1">
      <c r="B13" s="24"/>
      <c r="L13" s="24"/>
    </row>
    <row r="14" spans="2:46" s="1" customFormat="1" ht="12" hidden="1" customHeight="1">
      <c r="B14" s="24"/>
      <c r="D14" s="21" t="s">
        <v>22</v>
      </c>
      <c r="I14" s="21" t="s">
        <v>23</v>
      </c>
      <c r="J14" s="19" t="s">
        <v>1</v>
      </c>
      <c r="L14" s="24"/>
    </row>
    <row r="15" spans="2:46" s="1" customFormat="1" ht="18" hidden="1" customHeight="1">
      <c r="B15" s="24"/>
      <c r="E15" s="19" t="s">
        <v>24</v>
      </c>
      <c r="I15" s="21" t="s">
        <v>25</v>
      </c>
      <c r="J15" s="19" t="s">
        <v>1</v>
      </c>
      <c r="L15" s="24"/>
    </row>
    <row r="16" spans="2:46" s="1" customFormat="1" ht="6.95" hidden="1" customHeight="1">
      <c r="B16" s="24"/>
      <c r="L16" s="24"/>
    </row>
    <row r="17" spans="2:12" s="1" customFormat="1" ht="12" hidden="1" customHeight="1">
      <c r="B17" s="24"/>
      <c r="D17" s="21" t="s">
        <v>26</v>
      </c>
      <c r="I17" s="21" t="s">
        <v>23</v>
      </c>
      <c r="J17" s="19" t="str">
        <f>'Rekapitulace stavby'!AN13</f>
        <v/>
      </c>
      <c r="L17" s="24"/>
    </row>
    <row r="18" spans="2:12" s="1" customFormat="1" ht="18" hidden="1" customHeight="1">
      <c r="B18" s="24"/>
      <c r="E18" s="132" t="str">
        <f>'Rekapitulace stavby'!E14</f>
        <v xml:space="preserve"> </v>
      </c>
      <c r="F18" s="132"/>
      <c r="G18" s="132"/>
      <c r="H18" s="132"/>
      <c r="I18" s="21" t="s">
        <v>25</v>
      </c>
      <c r="J18" s="19" t="str">
        <f>'Rekapitulace stavby'!AN14</f>
        <v/>
      </c>
      <c r="L18" s="24"/>
    </row>
    <row r="19" spans="2:12" s="1" customFormat="1" ht="6.95" hidden="1" customHeight="1">
      <c r="B19" s="24"/>
      <c r="L19" s="24"/>
    </row>
    <row r="20" spans="2:12" s="1" customFormat="1" ht="12" hidden="1" customHeight="1">
      <c r="B20" s="24"/>
      <c r="D20" s="21" t="s">
        <v>28</v>
      </c>
      <c r="I20" s="21" t="s">
        <v>23</v>
      </c>
      <c r="J20" s="19" t="str">
        <f>IF('Rekapitulace stavby'!AN16="","",'Rekapitulace stavby'!AN16)</f>
        <v/>
      </c>
      <c r="L20" s="24"/>
    </row>
    <row r="21" spans="2:12" s="1" customFormat="1" ht="18" hidden="1" customHeight="1">
      <c r="B21" s="24"/>
      <c r="E21" s="19" t="str">
        <f>IF('Rekapitulace stavby'!E17="","",'Rekapitulace stavby'!E17)</f>
        <v xml:space="preserve"> </v>
      </c>
      <c r="I21" s="21" t="s">
        <v>25</v>
      </c>
      <c r="J21" s="19" t="str">
        <f>IF('Rekapitulace stavby'!AN17="","",'Rekapitulace stavby'!AN17)</f>
        <v/>
      </c>
      <c r="L21" s="24"/>
    </row>
    <row r="22" spans="2:12" s="1" customFormat="1" ht="6.95" hidden="1" customHeight="1">
      <c r="B22" s="24"/>
      <c r="L22" s="24"/>
    </row>
    <row r="23" spans="2:12" s="1" customFormat="1" ht="12" hidden="1" customHeight="1">
      <c r="B23" s="24"/>
      <c r="D23" s="21" t="s">
        <v>30</v>
      </c>
      <c r="I23" s="21" t="s">
        <v>23</v>
      </c>
      <c r="J23" s="19" t="str">
        <f>IF('Rekapitulace stavby'!AN19="","",'Rekapitulace stavby'!AN19)</f>
        <v/>
      </c>
      <c r="L23" s="24"/>
    </row>
    <row r="24" spans="2:12" s="1" customFormat="1" ht="18" hidden="1" customHeight="1">
      <c r="B24" s="24"/>
      <c r="E24" s="19" t="str">
        <f>IF('Rekapitulace stavby'!E20="","",'Rekapitulace stavby'!E20)</f>
        <v xml:space="preserve"> </v>
      </c>
      <c r="I24" s="21" t="s">
        <v>25</v>
      </c>
      <c r="J24" s="19" t="str">
        <f>IF('Rekapitulace stavby'!AN20="","",'Rekapitulace stavby'!AN20)</f>
        <v/>
      </c>
      <c r="L24" s="24"/>
    </row>
    <row r="25" spans="2:12" s="1" customFormat="1" ht="6.95" hidden="1" customHeight="1">
      <c r="B25" s="24"/>
      <c r="L25" s="24"/>
    </row>
    <row r="26" spans="2:12" s="1" customFormat="1" ht="12" hidden="1" customHeight="1">
      <c r="B26" s="24"/>
      <c r="D26" s="21" t="s">
        <v>31</v>
      </c>
      <c r="L26" s="24"/>
    </row>
    <row r="27" spans="2:12" s="7" customFormat="1" ht="16.5" hidden="1" customHeight="1">
      <c r="B27" s="77"/>
      <c r="E27" s="135" t="s">
        <v>1</v>
      </c>
      <c r="F27" s="135"/>
      <c r="G27" s="135"/>
      <c r="H27" s="135"/>
      <c r="L27" s="77"/>
    </row>
    <row r="28" spans="2:12" s="1" customFormat="1" ht="6.95" hidden="1" customHeight="1">
      <c r="B28" s="24"/>
      <c r="L28" s="24"/>
    </row>
    <row r="29" spans="2:12" s="1" customFormat="1" ht="6.95" hidden="1" customHeight="1">
      <c r="B29" s="24"/>
      <c r="D29" s="45"/>
      <c r="E29" s="45"/>
      <c r="F29" s="45"/>
      <c r="G29" s="45"/>
      <c r="H29" s="45"/>
      <c r="I29" s="45"/>
      <c r="J29" s="45"/>
      <c r="K29" s="45"/>
      <c r="L29" s="24"/>
    </row>
    <row r="30" spans="2:12" s="1" customFormat="1" ht="25.35" hidden="1" customHeight="1">
      <c r="B30" s="24"/>
      <c r="D30" s="78" t="s">
        <v>32</v>
      </c>
      <c r="J30" s="58">
        <f>ROUND(J117, 2)</f>
        <v>1869530</v>
      </c>
      <c r="L30" s="24"/>
    </row>
    <row r="31" spans="2:12" s="1" customFormat="1" ht="6.95" hidden="1" customHeight="1">
      <c r="B31" s="24"/>
      <c r="D31" s="45"/>
      <c r="E31" s="45"/>
      <c r="F31" s="45"/>
      <c r="G31" s="45"/>
      <c r="H31" s="45"/>
      <c r="I31" s="45"/>
      <c r="J31" s="45"/>
      <c r="K31" s="45"/>
      <c r="L31" s="24"/>
    </row>
    <row r="32" spans="2:12" s="1" customFormat="1" ht="14.45" hidden="1" customHeight="1">
      <c r="B32" s="24"/>
      <c r="F32" s="27" t="s">
        <v>34</v>
      </c>
      <c r="I32" s="27" t="s">
        <v>33</v>
      </c>
      <c r="J32" s="27" t="s">
        <v>35</v>
      </c>
      <c r="L32" s="24"/>
    </row>
    <row r="33" spans="2:12" s="1" customFormat="1" ht="14.45" hidden="1" customHeight="1">
      <c r="B33" s="24"/>
      <c r="D33" s="47" t="s">
        <v>36</v>
      </c>
      <c r="E33" s="21" t="s">
        <v>37</v>
      </c>
      <c r="F33" s="79">
        <f>ROUND((SUM(BE117:BE152)),  2)</f>
        <v>1869530</v>
      </c>
      <c r="I33" s="80">
        <v>0.21</v>
      </c>
      <c r="J33" s="79">
        <f>ROUND(((SUM(BE117:BE152))*I33),  2)</f>
        <v>392601.3</v>
      </c>
      <c r="L33" s="24"/>
    </row>
    <row r="34" spans="2:12" s="1" customFormat="1" ht="14.45" hidden="1" customHeight="1">
      <c r="B34" s="24"/>
      <c r="E34" s="21" t="s">
        <v>38</v>
      </c>
      <c r="F34" s="79">
        <f>ROUND((SUM(BF117:BF152)),  2)</f>
        <v>0</v>
      </c>
      <c r="I34" s="80">
        <v>0.12</v>
      </c>
      <c r="J34" s="79">
        <f>ROUND(((SUM(BF117:BF152))*I34),  2)</f>
        <v>0</v>
      </c>
      <c r="L34" s="24"/>
    </row>
    <row r="35" spans="2:12" s="1" customFormat="1" ht="14.45" hidden="1" customHeight="1">
      <c r="B35" s="24"/>
      <c r="E35" s="21" t="s">
        <v>39</v>
      </c>
      <c r="F35" s="79">
        <f>ROUND((SUM(BG117:BG152)),  2)</f>
        <v>0</v>
      </c>
      <c r="I35" s="80">
        <v>0.21</v>
      </c>
      <c r="J35" s="79">
        <f>0</f>
        <v>0</v>
      </c>
      <c r="L35" s="24"/>
    </row>
    <row r="36" spans="2:12" s="1" customFormat="1" ht="14.45" hidden="1" customHeight="1">
      <c r="B36" s="24"/>
      <c r="E36" s="21" t="s">
        <v>40</v>
      </c>
      <c r="F36" s="79">
        <f>ROUND((SUM(BH117:BH152)),  2)</f>
        <v>0</v>
      </c>
      <c r="I36" s="80">
        <v>0.12</v>
      </c>
      <c r="J36" s="79">
        <f>0</f>
        <v>0</v>
      </c>
      <c r="L36" s="24"/>
    </row>
    <row r="37" spans="2:12" s="1" customFormat="1" ht="14.45" hidden="1" customHeight="1">
      <c r="B37" s="24"/>
      <c r="E37" s="21" t="s">
        <v>41</v>
      </c>
      <c r="F37" s="79">
        <f>ROUND((SUM(BI117:BI152)),  2)</f>
        <v>0</v>
      </c>
      <c r="I37" s="80">
        <v>0</v>
      </c>
      <c r="J37" s="79">
        <f>0</f>
        <v>0</v>
      </c>
      <c r="L37" s="24"/>
    </row>
    <row r="38" spans="2:12" s="1" customFormat="1" ht="6.95" hidden="1" customHeight="1">
      <c r="B38" s="24"/>
      <c r="L38" s="24"/>
    </row>
    <row r="39" spans="2:12" s="1" customFormat="1" ht="25.35" hidden="1" customHeight="1">
      <c r="B39" s="24"/>
      <c r="C39" s="81"/>
      <c r="D39" s="82" t="s">
        <v>42</v>
      </c>
      <c r="E39" s="49"/>
      <c r="F39" s="49"/>
      <c r="G39" s="83" t="s">
        <v>43</v>
      </c>
      <c r="H39" s="84" t="s">
        <v>44</v>
      </c>
      <c r="I39" s="49"/>
      <c r="J39" s="85">
        <f>SUM(J30:J37)</f>
        <v>2262131.2999999998</v>
      </c>
      <c r="K39" s="86"/>
      <c r="L39" s="24"/>
    </row>
    <row r="40" spans="2:12" s="1" customFormat="1" ht="14.45" hidden="1" customHeight="1">
      <c r="B40" s="24"/>
      <c r="L40" s="24"/>
    </row>
    <row r="41" spans="2:12" ht="14.45" hidden="1" customHeight="1">
      <c r="B41" s="15"/>
      <c r="L41" s="15"/>
    </row>
    <row r="42" spans="2:12" ht="14.45" hidden="1" customHeight="1">
      <c r="B42" s="15"/>
      <c r="L42" s="15"/>
    </row>
    <row r="43" spans="2:12" ht="14.45" hidden="1" customHeight="1">
      <c r="B43" s="15"/>
      <c r="L43" s="15"/>
    </row>
    <row r="44" spans="2:12" ht="14.45" hidden="1" customHeight="1">
      <c r="B44" s="15"/>
      <c r="L44" s="15"/>
    </row>
    <row r="45" spans="2:12" ht="14.45" hidden="1" customHeight="1">
      <c r="B45" s="15"/>
      <c r="L45" s="15"/>
    </row>
    <row r="46" spans="2:12" ht="14.45" hidden="1" customHeight="1">
      <c r="B46" s="15"/>
      <c r="L46" s="15"/>
    </row>
    <row r="47" spans="2:12" ht="14.45" hidden="1" customHeight="1">
      <c r="B47" s="15"/>
      <c r="L47" s="15"/>
    </row>
    <row r="48" spans="2:12" ht="14.45" hidden="1" customHeight="1">
      <c r="B48" s="15"/>
      <c r="L48" s="15"/>
    </row>
    <row r="49" spans="2:12" ht="14.45" hidden="1" customHeight="1">
      <c r="B49" s="15"/>
      <c r="L49" s="15"/>
    </row>
    <row r="50" spans="2:12" s="1" customFormat="1" ht="14.45" hidden="1" customHeight="1">
      <c r="B50" s="24"/>
      <c r="D50" s="33" t="s">
        <v>45</v>
      </c>
      <c r="E50" s="34"/>
      <c r="F50" s="34"/>
      <c r="G50" s="33" t="s">
        <v>46</v>
      </c>
      <c r="H50" s="34"/>
      <c r="I50" s="34"/>
      <c r="J50" s="34"/>
      <c r="K50" s="34"/>
      <c r="L50" s="24"/>
    </row>
    <row r="51" spans="2:12" hidden="1">
      <c r="B51" s="15"/>
      <c r="L51" s="15"/>
    </row>
    <row r="52" spans="2:12" hidden="1">
      <c r="B52" s="15"/>
      <c r="L52" s="15"/>
    </row>
    <row r="53" spans="2:12" hidden="1">
      <c r="B53" s="15"/>
      <c r="L53" s="15"/>
    </row>
    <row r="54" spans="2:12" hidden="1">
      <c r="B54" s="15"/>
      <c r="L54" s="15"/>
    </row>
    <row r="55" spans="2:12" hidden="1">
      <c r="B55" s="15"/>
      <c r="L55" s="15"/>
    </row>
    <row r="56" spans="2:12" hidden="1">
      <c r="B56" s="15"/>
      <c r="L56" s="15"/>
    </row>
    <row r="57" spans="2:12" hidden="1">
      <c r="B57" s="15"/>
      <c r="L57" s="15"/>
    </row>
    <row r="58" spans="2:12" hidden="1">
      <c r="B58" s="15"/>
      <c r="L58" s="15"/>
    </row>
    <row r="59" spans="2:12" hidden="1">
      <c r="B59" s="15"/>
      <c r="L59" s="15"/>
    </row>
    <row r="60" spans="2:12" hidden="1">
      <c r="B60" s="15"/>
      <c r="L60" s="15"/>
    </row>
    <row r="61" spans="2:12" s="1" customFormat="1" ht="12.75" hidden="1">
      <c r="B61" s="24"/>
      <c r="D61" s="35" t="s">
        <v>47</v>
      </c>
      <c r="E61" s="26"/>
      <c r="F61" s="87" t="s">
        <v>48</v>
      </c>
      <c r="G61" s="35" t="s">
        <v>47</v>
      </c>
      <c r="H61" s="26"/>
      <c r="I61" s="26"/>
      <c r="J61" s="88" t="s">
        <v>48</v>
      </c>
      <c r="K61" s="26"/>
      <c r="L61" s="24"/>
    </row>
    <row r="62" spans="2:12" hidden="1">
      <c r="B62" s="15"/>
      <c r="L62" s="15"/>
    </row>
    <row r="63" spans="2:12" hidden="1">
      <c r="B63" s="15"/>
      <c r="L63" s="15"/>
    </row>
    <row r="64" spans="2:12" hidden="1">
      <c r="B64" s="15"/>
      <c r="L64" s="15"/>
    </row>
    <row r="65" spans="2:12" s="1" customFormat="1" ht="12.75" hidden="1">
      <c r="B65" s="24"/>
      <c r="D65" s="33" t="s">
        <v>49</v>
      </c>
      <c r="E65" s="34"/>
      <c r="F65" s="34"/>
      <c r="G65" s="33" t="s">
        <v>50</v>
      </c>
      <c r="H65" s="34"/>
      <c r="I65" s="34"/>
      <c r="J65" s="34"/>
      <c r="K65" s="34"/>
      <c r="L65" s="24"/>
    </row>
    <row r="66" spans="2:12" hidden="1">
      <c r="B66" s="15"/>
      <c r="L66" s="15"/>
    </row>
    <row r="67" spans="2:12" hidden="1">
      <c r="B67" s="15"/>
      <c r="L67" s="15"/>
    </row>
    <row r="68" spans="2:12" hidden="1">
      <c r="B68" s="15"/>
      <c r="L68" s="15"/>
    </row>
    <row r="69" spans="2:12" hidden="1">
      <c r="B69" s="15"/>
      <c r="L69" s="15"/>
    </row>
    <row r="70" spans="2:12" hidden="1">
      <c r="B70" s="15"/>
      <c r="L70" s="15"/>
    </row>
    <row r="71" spans="2:12" hidden="1">
      <c r="B71" s="15"/>
      <c r="L71" s="15"/>
    </row>
    <row r="72" spans="2:12" hidden="1">
      <c r="B72" s="15"/>
      <c r="L72" s="15"/>
    </row>
    <row r="73" spans="2:12" hidden="1">
      <c r="B73" s="15"/>
      <c r="L73" s="15"/>
    </row>
    <row r="74" spans="2:12" hidden="1">
      <c r="B74" s="15"/>
      <c r="L74" s="15"/>
    </row>
    <row r="75" spans="2:12" hidden="1">
      <c r="B75" s="15"/>
      <c r="L75" s="15"/>
    </row>
    <row r="76" spans="2:12" s="1" customFormat="1" ht="12.75" hidden="1">
      <c r="B76" s="24"/>
      <c r="D76" s="35" t="s">
        <v>47</v>
      </c>
      <c r="E76" s="26"/>
      <c r="F76" s="87" t="s">
        <v>48</v>
      </c>
      <c r="G76" s="35" t="s">
        <v>47</v>
      </c>
      <c r="H76" s="26"/>
      <c r="I76" s="26"/>
      <c r="J76" s="88" t="s">
        <v>48</v>
      </c>
      <c r="K76" s="26"/>
      <c r="L76" s="24"/>
    </row>
    <row r="77" spans="2:12" s="1" customFormat="1" ht="14.45" hidden="1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4"/>
    </row>
    <row r="78" spans="2:12" hidden="1"/>
    <row r="79" spans="2:12" hidden="1"/>
    <row r="80" spans="2:12" hidden="1"/>
    <row r="81" spans="2:47" s="1" customFormat="1" ht="6.95" hidden="1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4"/>
    </row>
    <row r="82" spans="2:47" s="1" customFormat="1" ht="24.95" hidden="1" customHeight="1">
      <c r="B82" s="24"/>
      <c r="C82" s="16" t="s">
        <v>86</v>
      </c>
      <c r="L82" s="24"/>
    </row>
    <row r="83" spans="2:47" s="1" customFormat="1" ht="6.95" hidden="1" customHeight="1">
      <c r="B83" s="24"/>
      <c r="L83" s="24"/>
    </row>
    <row r="84" spans="2:47" s="1" customFormat="1" ht="12" hidden="1" customHeight="1">
      <c r="B84" s="24"/>
      <c r="C84" s="21" t="s">
        <v>14</v>
      </c>
      <c r="L84" s="24"/>
    </row>
    <row r="85" spans="2:47" s="1" customFormat="1" ht="16.5" hidden="1" customHeight="1">
      <c r="B85" s="24"/>
      <c r="E85" s="167" t="str">
        <f>E7</f>
        <v>Prohlídky UTZ v obvodu OŘ Plzeň 2025-2027</v>
      </c>
      <c r="F85" s="168"/>
      <c r="G85" s="168"/>
      <c r="H85" s="168"/>
      <c r="L85" s="24"/>
    </row>
    <row r="86" spans="2:47" s="1" customFormat="1" ht="12" hidden="1" customHeight="1">
      <c r="B86" s="24"/>
      <c r="C86" s="21" t="s">
        <v>83</v>
      </c>
      <c r="L86" s="24"/>
    </row>
    <row r="87" spans="2:47" s="1" customFormat="1" ht="16.5" hidden="1" customHeight="1">
      <c r="B87" s="24"/>
      <c r="E87" s="153" t="str">
        <f>E9</f>
        <v>PS 01 - Prohlídky UTZ v obvodu OŘ Plzeň 2025-2027</v>
      </c>
      <c r="F87" s="166"/>
      <c r="G87" s="166"/>
      <c r="H87" s="166"/>
      <c r="L87" s="24"/>
    </row>
    <row r="88" spans="2:47" s="1" customFormat="1" ht="6.95" hidden="1" customHeight="1">
      <c r="B88" s="24"/>
      <c r="L88" s="24"/>
    </row>
    <row r="89" spans="2:47" s="1" customFormat="1" ht="12" hidden="1" customHeight="1">
      <c r="B89" s="24"/>
      <c r="C89" s="21" t="s">
        <v>18</v>
      </c>
      <c r="F89" s="19" t="str">
        <f>F12</f>
        <v>Obvod SSZT Plzeň</v>
      </c>
      <c r="I89" s="21" t="s">
        <v>20</v>
      </c>
      <c r="J89" s="44" t="str">
        <f>IF(J12="","",J12)</f>
        <v>2. 1. 2025</v>
      </c>
      <c r="L89" s="24"/>
    </row>
    <row r="90" spans="2:47" s="1" customFormat="1" ht="6.95" hidden="1" customHeight="1">
      <c r="B90" s="24"/>
      <c r="L90" s="24"/>
    </row>
    <row r="91" spans="2:47" s="1" customFormat="1" ht="15.2" hidden="1" customHeight="1">
      <c r="B91" s="24"/>
      <c r="C91" s="21" t="s">
        <v>22</v>
      </c>
      <c r="F91" s="19" t="str">
        <f>E15</f>
        <v>Správa železnic, státní organizace</v>
      </c>
      <c r="I91" s="21" t="s">
        <v>28</v>
      </c>
      <c r="J91" s="22" t="str">
        <f>E21</f>
        <v xml:space="preserve"> </v>
      </c>
      <c r="L91" s="24"/>
    </row>
    <row r="92" spans="2:47" s="1" customFormat="1" ht="15.2" hidden="1" customHeight="1">
      <c r="B92" s="24"/>
      <c r="C92" s="21" t="s">
        <v>26</v>
      </c>
      <c r="F92" s="19" t="str">
        <f>IF(E18="","",E18)</f>
        <v xml:space="preserve"> </v>
      </c>
      <c r="I92" s="21" t="s">
        <v>30</v>
      </c>
      <c r="J92" s="22" t="str">
        <f>E24</f>
        <v xml:space="preserve"> </v>
      </c>
      <c r="L92" s="24"/>
    </row>
    <row r="93" spans="2:47" s="1" customFormat="1" ht="10.35" hidden="1" customHeight="1">
      <c r="B93" s="24"/>
      <c r="L93" s="24"/>
    </row>
    <row r="94" spans="2:47" s="1" customFormat="1" ht="29.25" hidden="1" customHeight="1">
      <c r="B94" s="24"/>
      <c r="C94" s="89" t="s">
        <v>87</v>
      </c>
      <c r="D94" s="81"/>
      <c r="E94" s="81"/>
      <c r="F94" s="81"/>
      <c r="G94" s="81"/>
      <c r="H94" s="81"/>
      <c r="I94" s="81"/>
      <c r="J94" s="90" t="s">
        <v>88</v>
      </c>
      <c r="K94" s="81"/>
      <c r="L94" s="24"/>
    </row>
    <row r="95" spans="2:47" s="1" customFormat="1" ht="10.35" hidden="1" customHeight="1">
      <c r="B95" s="24"/>
      <c r="L95" s="24"/>
    </row>
    <row r="96" spans="2:47" s="1" customFormat="1" ht="22.9" hidden="1" customHeight="1">
      <c r="B96" s="24"/>
      <c r="C96" s="91" t="s">
        <v>89</v>
      </c>
      <c r="J96" s="58">
        <f>J117</f>
        <v>1869530</v>
      </c>
      <c r="L96" s="24"/>
      <c r="AU96" s="12" t="s">
        <v>90</v>
      </c>
    </row>
    <row r="97" spans="2:12" s="8" customFormat="1" ht="24.95" hidden="1" customHeight="1">
      <c r="B97" s="92"/>
      <c r="D97" s="93" t="s">
        <v>91</v>
      </c>
      <c r="E97" s="94"/>
      <c r="F97" s="94"/>
      <c r="G97" s="94"/>
      <c r="H97" s="94"/>
      <c r="I97" s="94"/>
      <c r="J97" s="95">
        <f>J118</f>
        <v>1869530</v>
      </c>
      <c r="L97" s="92"/>
    </row>
    <row r="98" spans="2:12" s="1" customFormat="1" ht="21.75" hidden="1" customHeight="1">
      <c r="B98" s="24"/>
      <c r="L98" s="24"/>
    </row>
    <row r="99" spans="2:12" s="1" customFormat="1" ht="6.95" hidden="1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24"/>
    </row>
    <row r="100" spans="2:12" hidden="1"/>
    <row r="101" spans="2:12" hidden="1"/>
    <row r="102" spans="2:12" hidden="1"/>
    <row r="103" spans="2:12" s="1" customFormat="1" ht="6.9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24"/>
    </row>
    <row r="104" spans="2:12" s="1" customFormat="1" ht="24.95" customHeight="1">
      <c r="B104" s="24"/>
      <c r="C104" s="16" t="s">
        <v>92</v>
      </c>
      <c r="L104" s="24"/>
    </row>
    <row r="105" spans="2:12" s="1" customFormat="1" ht="6.95" customHeight="1">
      <c r="B105" s="24"/>
      <c r="L105" s="24"/>
    </row>
    <row r="106" spans="2:12" s="1" customFormat="1" ht="12" customHeight="1">
      <c r="B106" s="24"/>
      <c r="C106" s="21" t="s">
        <v>14</v>
      </c>
      <c r="L106" s="24"/>
    </row>
    <row r="107" spans="2:12" s="1" customFormat="1" ht="16.5" customHeight="1">
      <c r="B107" s="24"/>
      <c r="E107" s="167" t="str">
        <f>E7</f>
        <v>Prohlídky UTZ v obvodu OŘ Plzeň 2025-2027</v>
      </c>
      <c r="F107" s="168"/>
      <c r="G107" s="168"/>
      <c r="H107" s="168"/>
      <c r="L107" s="24"/>
    </row>
    <row r="108" spans="2:12" s="1" customFormat="1" ht="12" customHeight="1">
      <c r="B108" s="24"/>
      <c r="C108" s="21" t="s">
        <v>83</v>
      </c>
      <c r="L108" s="24"/>
    </row>
    <row r="109" spans="2:12" s="1" customFormat="1" ht="16.5" customHeight="1">
      <c r="B109" s="24"/>
      <c r="E109" s="153" t="str">
        <f>E9</f>
        <v>PS 01 - Prohlídky UTZ v obvodu OŘ Plzeň 2025-2027</v>
      </c>
      <c r="F109" s="166"/>
      <c r="G109" s="166"/>
      <c r="H109" s="166"/>
      <c r="L109" s="24"/>
    </row>
    <row r="110" spans="2:12" s="1" customFormat="1" ht="6.95" customHeight="1">
      <c r="B110" s="24"/>
      <c r="L110" s="24"/>
    </row>
    <row r="111" spans="2:12" s="1" customFormat="1" ht="12" customHeight="1">
      <c r="B111" s="24"/>
      <c r="C111" s="21" t="s">
        <v>18</v>
      </c>
      <c r="F111" s="19" t="str">
        <f>F12</f>
        <v>Obvod SSZT Plzeň</v>
      </c>
      <c r="I111" s="21" t="s">
        <v>20</v>
      </c>
      <c r="J111" s="44" t="str">
        <f>IF(J12="","",J12)</f>
        <v>2. 1. 2025</v>
      </c>
      <c r="L111" s="24"/>
    </row>
    <row r="112" spans="2:12" s="1" customFormat="1" ht="6.95" customHeight="1">
      <c r="B112" s="24"/>
      <c r="L112" s="24"/>
    </row>
    <row r="113" spans="2:65" s="1" customFormat="1" ht="15.2" customHeight="1">
      <c r="B113" s="24"/>
      <c r="C113" s="21" t="s">
        <v>22</v>
      </c>
      <c r="F113" s="19" t="str">
        <f>E15</f>
        <v>Správa železnic, státní organizace</v>
      </c>
      <c r="I113" s="21" t="s">
        <v>28</v>
      </c>
      <c r="J113" s="22" t="str">
        <f>E21</f>
        <v xml:space="preserve"> </v>
      </c>
      <c r="L113" s="24"/>
    </row>
    <row r="114" spans="2:65" s="1" customFormat="1" ht="15.2" customHeight="1">
      <c r="B114" s="24"/>
      <c r="C114" s="21" t="s">
        <v>26</v>
      </c>
      <c r="F114" s="19" t="str">
        <f>IF(E18="","",E18)</f>
        <v xml:space="preserve"> </v>
      </c>
      <c r="I114" s="21" t="s">
        <v>30</v>
      </c>
      <c r="J114" s="22" t="str">
        <f>E24</f>
        <v xml:space="preserve"> </v>
      </c>
      <c r="L114" s="24"/>
    </row>
    <row r="115" spans="2:65" s="1" customFormat="1" ht="10.35" customHeight="1">
      <c r="B115" s="24"/>
      <c r="L115" s="24"/>
    </row>
    <row r="116" spans="2:65" s="9" customFormat="1" ht="29.25" customHeight="1">
      <c r="B116" s="96"/>
      <c r="C116" s="97" t="s">
        <v>93</v>
      </c>
      <c r="D116" s="98" t="s">
        <v>57</v>
      </c>
      <c r="E116" s="98" t="s">
        <v>53</v>
      </c>
      <c r="F116" s="98" t="s">
        <v>54</v>
      </c>
      <c r="G116" s="98" t="s">
        <v>94</v>
      </c>
      <c r="H116" s="98" t="s">
        <v>95</v>
      </c>
      <c r="I116" s="98" t="s">
        <v>96</v>
      </c>
      <c r="J116" s="98" t="s">
        <v>88</v>
      </c>
      <c r="K116" s="99" t="s">
        <v>97</v>
      </c>
      <c r="L116" s="96"/>
      <c r="M116" s="51" t="s">
        <v>1</v>
      </c>
      <c r="N116" s="52" t="s">
        <v>36</v>
      </c>
      <c r="O116" s="52" t="s">
        <v>98</v>
      </c>
      <c r="P116" s="52" t="s">
        <v>99</v>
      </c>
      <c r="Q116" s="52" t="s">
        <v>100</v>
      </c>
      <c r="R116" s="52" t="s">
        <v>101</v>
      </c>
      <c r="S116" s="52" t="s">
        <v>102</v>
      </c>
      <c r="T116" s="53" t="s">
        <v>103</v>
      </c>
    </row>
    <row r="117" spans="2:65" s="1" customFormat="1" ht="22.9" customHeight="1">
      <c r="B117" s="24"/>
      <c r="C117" s="56" t="s">
        <v>104</v>
      </c>
      <c r="J117" s="100">
        <f>BK117</f>
        <v>1869530</v>
      </c>
      <c r="L117" s="24"/>
      <c r="M117" s="54"/>
      <c r="N117" s="45"/>
      <c r="O117" s="45"/>
      <c r="P117" s="101">
        <f>P118</f>
        <v>0</v>
      </c>
      <c r="Q117" s="45"/>
      <c r="R117" s="101">
        <f>R118</f>
        <v>0</v>
      </c>
      <c r="S117" s="45"/>
      <c r="T117" s="102">
        <f>T118</f>
        <v>0</v>
      </c>
      <c r="AT117" s="12" t="s">
        <v>71</v>
      </c>
      <c r="AU117" s="12" t="s">
        <v>90</v>
      </c>
      <c r="BK117" s="103">
        <f>BK118</f>
        <v>1869530</v>
      </c>
    </row>
    <row r="118" spans="2:65" s="10" customFormat="1" ht="25.9" customHeight="1">
      <c r="B118" s="104"/>
      <c r="D118" s="105" t="s">
        <v>71</v>
      </c>
      <c r="E118" s="106" t="s">
        <v>105</v>
      </c>
      <c r="F118" s="106" t="s">
        <v>106</v>
      </c>
      <c r="J118" s="107">
        <f>BK118</f>
        <v>1869530</v>
      </c>
      <c r="L118" s="104"/>
      <c r="M118" s="108"/>
      <c r="P118" s="109">
        <f>SUM(P119:P152)</f>
        <v>0</v>
      </c>
      <c r="R118" s="109">
        <f>SUM(R119:R152)</f>
        <v>0</v>
      </c>
      <c r="T118" s="110">
        <f>SUM(T119:T152)</f>
        <v>0</v>
      </c>
      <c r="AR118" s="105" t="s">
        <v>107</v>
      </c>
      <c r="AT118" s="111" t="s">
        <v>71</v>
      </c>
      <c r="AU118" s="111" t="s">
        <v>72</v>
      </c>
      <c r="AY118" s="105" t="s">
        <v>108</v>
      </c>
      <c r="BK118" s="112">
        <f>SUM(BK119:BK152)</f>
        <v>1869530</v>
      </c>
    </row>
    <row r="119" spans="2:65" s="1" customFormat="1" ht="24.2" customHeight="1">
      <c r="B119" s="113"/>
      <c r="C119" s="114" t="s">
        <v>79</v>
      </c>
      <c r="D119" s="114" t="s">
        <v>109</v>
      </c>
      <c r="E119" s="115" t="s">
        <v>110</v>
      </c>
      <c r="F119" s="116" t="s">
        <v>111</v>
      </c>
      <c r="G119" s="117" t="s">
        <v>112</v>
      </c>
      <c r="H119" s="118">
        <v>0</v>
      </c>
      <c r="I119" s="119">
        <v>8880</v>
      </c>
      <c r="J119" s="119">
        <f>ROUND(I119*H119,2)</f>
        <v>0</v>
      </c>
      <c r="K119" s="116" t="s">
        <v>113</v>
      </c>
      <c r="L119" s="24"/>
      <c r="M119" s="120" t="s">
        <v>1</v>
      </c>
      <c r="N119" s="121" t="s">
        <v>37</v>
      </c>
      <c r="O119" s="122">
        <v>0</v>
      </c>
      <c r="P119" s="122">
        <f>O119*H119</f>
        <v>0</v>
      </c>
      <c r="Q119" s="122">
        <v>0</v>
      </c>
      <c r="R119" s="122">
        <f>Q119*H119</f>
        <v>0</v>
      </c>
      <c r="S119" s="122">
        <v>0</v>
      </c>
      <c r="T119" s="123">
        <f>S119*H119</f>
        <v>0</v>
      </c>
      <c r="AR119" s="124" t="s">
        <v>79</v>
      </c>
      <c r="AT119" s="124" t="s">
        <v>109</v>
      </c>
      <c r="AU119" s="124" t="s">
        <v>79</v>
      </c>
      <c r="AY119" s="12" t="s">
        <v>108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2" t="s">
        <v>79</v>
      </c>
      <c r="BK119" s="125">
        <f>ROUND(I119*H119,2)</f>
        <v>0</v>
      </c>
      <c r="BL119" s="12" t="s">
        <v>79</v>
      </c>
      <c r="BM119" s="124" t="s">
        <v>114</v>
      </c>
    </row>
    <row r="120" spans="2:65" s="1" customFormat="1" ht="58.5">
      <c r="B120" s="24"/>
      <c r="D120" s="126" t="s">
        <v>115</v>
      </c>
      <c r="F120" s="127" t="s">
        <v>116</v>
      </c>
      <c r="L120" s="24"/>
      <c r="M120" s="128"/>
      <c r="T120" s="48"/>
      <c r="AT120" s="12" t="s">
        <v>115</v>
      </c>
      <c r="AU120" s="12" t="s">
        <v>79</v>
      </c>
    </row>
    <row r="121" spans="2:65" s="1" customFormat="1" ht="24.2" customHeight="1">
      <c r="B121" s="113"/>
      <c r="C121" s="114" t="s">
        <v>81</v>
      </c>
      <c r="D121" s="114" t="s">
        <v>109</v>
      </c>
      <c r="E121" s="115" t="s">
        <v>117</v>
      </c>
      <c r="F121" s="116" t="s">
        <v>118</v>
      </c>
      <c r="G121" s="117" t="s">
        <v>112</v>
      </c>
      <c r="H121" s="118">
        <v>3</v>
      </c>
      <c r="I121" s="119">
        <v>10700</v>
      </c>
      <c r="J121" s="119">
        <f>ROUND(I121*H121,2)</f>
        <v>32100</v>
      </c>
      <c r="K121" s="116" t="s">
        <v>113</v>
      </c>
      <c r="L121" s="24"/>
      <c r="M121" s="120" t="s">
        <v>1</v>
      </c>
      <c r="N121" s="121" t="s">
        <v>37</v>
      </c>
      <c r="O121" s="122">
        <v>0</v>
      </c>
      <c r="P121" s="122">
        <f>O121*H121</f>
        <v>0</v>
      </c>
      <c r="Q121" s="122">
        <v>0</v>
      </c>
      <c r="R121" s="122">
        <f>Q121*H121</f>
        <v>0</v>
      </c>
      <c r="S121" s="122">
        <v>0</v>
      </c>
      <c r="T121" s="123">
        <f>S121*H121</f>
        <v>0</v>
      </c>
      <c r="AR121" s="124" t="s">
        <v>79</v>
      </c>
      <c r="AT121" s="124" t="s">
        <v>109</v>
      </c>
      <c r="AU121" s="124" t="s">
        <v>79</v>
      </c>
      <c r="AY121" s="12" t="s">
        <v>108</v>
      </c>
      <c r="BE121" s="125">
        <f>IF(N121="základní",J121,0)</f>
        <v>32100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2" t="s">
        <v>79</v>
      </c>
      <c r="BK121" s="125">
        <f>ROUND(I121*H121,2)</f>
        <v>32100</v>
      </c>
      <c r="BL121" s="12" t="s">
        <v>79</v>
      </c>
      <c r="BM121" s="124" t="s">
        <v>119</v>
      </c>
    </row>
    <row r="122" spans="2:65" s="1" customFormat="1" ht="58.5">
      <c r="B122" s="24"/>
      <c r="D122" s="126" t="s">
        <v>115</v>
      </c>
      <c r="F122" s="127" t="s">
        <v>120</v>
      </c>
      <c r="L122" s="24"/>
      <c r="M122" s="128"/>
      <c r="T122" s="48"/>
      <c r="AT122" s="12" t="s">
        <v>115</v>
      </c>
      <c r="AU122" s="12" t="s">
        <v>79</v>
      </c>
    </row>
    <row r="123" spans="2:65" s="1" customFormat="1" ht="33" customHeight="1">
      <c r="B123" s="113"/>
      <c r="C123" s="114" t="s">
        <v>121</v>
      </c>
      <c r="D123" s="114" t="s">
        <v>109</v>
      </c>
      <c r="E123" s="115" t="s">
        <v>122</v>
      </c>
      <c r="F123" s="116" t="s">
        <v>123</v>
      </c>
      <c r="G123" s="117" t="s">
        <v>112</v>
      </c>
      <c r="H123" s="118">
        <v>4</v>
      </c>
      <c r="I123" s="119">
        <v>5880</v>
      </c>
      <c r="J123" s="119">
        <f>ROUND(I123*H123,2)</f>
        <v>23520</v>
      </c>
      <c r="K123" s="116" t="s">
        <v>113</v>
      </c>
      <c r="L123" s="24"/>
      <c r="M123" s="120" t="s">
        <v>1</v>
      </c>
      <c r="N123" s="121" t="s">
        <v>37</v>
      </c>
      <c r="O123" s="122">
        <v>0</v>
      </c>
      <c r="P123" s="122">
        <f>O123*H123</f>
        <v>0</v>
      </c>
      <c r="Q123" s="122">
        <v>0</v>
      </c>
      <c r="R123" s="122">
        <f>Q123*H123</f>
        <v>0</v>
      </c>
      <c r="S123" s="122">
        <v>0</v>
      </c>
      <c r="T123" s="123">
        <f>S123*H123</f>
        <v>0</v>
      </c>
      <c r="AR123" s="124" t="s">
        <v>79</v>
      </c>
      <c r="AT123" s="124" t="s">
        <v>109</v>
      </c>
      <c r="AU123" s="124" t="s">
        <v>79</v>
      </c>
      <c r="AY123" s="12" t="s">
        <v>108</v>
      </c>
      <c r="BE123" s="125">
        <f>IF(N123="základní",J123,0)</f>
        <v>23520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2" t="s">
        <v>79</v>
      </c>
      <c r="BK123" s="125">
        <f>ROUND(I123*H123,2)</f>
        <v>23520</v>
      </c>
      <c r="BL123" s="12" t="s">
        <v>79</v>
      </c>
      <c r="BM123" s="124" t="s">
        <v>124</v>
      </c>
    </row>
    <row r="124" spans="2:65" s="1" customFormat="1" ht="58.5">
      <c r="B124" s="24"/>
      <c r="D124" s="126" t="s">
        <v>115</v>
      </c>
      <c r="F124" s="127" t="s">
        <v>125</v>
      </c>
      <c r="L124" s="24"/>
      <c r="M124" s="128"/>
      <c r="T124" s="48"/>
      <c r="AT124" s="12" t="s">
        <v>115</v>
      </c>
      <c r="AU124" s="12" t="s">
        <v>79</v>
      </c>
    </row>
    <row r="125" spans="2:65" s="1" customFormat="1" ht="24.2" customHeight="1">
      <c r="B125" s="113"/>
      <c r="C125" s="114" t="s">
        <v>107</v>
      </c>
      <c r="D125" s="114" t="s">
        <v>109</v>
      </c>
      <c r="E125" s="115" t="s">
        <v>126</v>
      </c>
      <c r="F125" s="116" t="s">
        <v>127</v>
      </c>
      <c r="G125" s="117" t="s">
        <v>112</v>
      </c>
      <c r="H125" s="118">
        <v>22</v>
      </c>
      <c r="I125" s="119">
        <v>14200</v>
      </c>
      <c r="J125" s="119">
        <f>ROUND(I125*H125,2)</f>
        <v>312400</v>
      </c>
      <c r="K125" s="116" t="s">
        <v>113</v>
      </c>
      <c r="L125" s="24"/>
      <c r="M125" s="120" t="s">
        <v>1</v>
      </c>
      <c r="N125" s="121" t="s">
        <v>37</v>
      </c>
      <c r="O125" s="122">
        <v>0</v>
      </c>
      <c r="P125" s="122">
        <f>O125*H125</f>
        <v>0</v>
      </c>
      <c r="Q125" s="122">
        <v>0</v>
      </c>
      <c r="R125" s="122">
        <f>Q125*H125</f>
        <v>0</v>
      </c>
      <c r="S125" s="122">
        <v>0</v>
      </c>
      <c r="T125" s="123">
        <f>S125*H125</f>
        <v>0</v>
      </c>
      <c r="AR125" s="124" t="s">
        <v>79</v>
      </c>
      <c r="AT125" s="124" t="s">
        <v>109</v>
      </c>
      <c r="AU125" s="124" t="s">
        <v>79</v>
      </c>
      <c r="AY125" s="12" t="s">
        <v>108</v>
      </c>
      <c r="BE125" s="125">
        <f>IF(N125="základní",J125,0)</f>
        <v>312400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2" t="s">
        <v>79</v>
      </c>
      <c r="BK125" s="125">
        <f>ROUND(I125*H125,2)</f>
        <v>312400</v>
      </c>
      <c r="BL125" s="12" t="s">
        <v>79</v>
      </c>
      <c r="BM125" s="124" t="s">
        <v>128</v>
      </c>
    </row>
    <row r="126" spans="2:65" s="1" customFormat="1" ht="58.5">
      <c r="B126" s="24"/>
      <c r="D126" s="126" t="s">
        <v>115</v>
      </c>
      <c r="F126" s="127" t="s">
        <v>129</v>
      </c>
      <c r="L126" s="24"/>
      <c r="M126" s="128"/>
      <c r="T126" s="48"/>
      <c r="AT126" s="12" t="s">
        <v>115</v>
      </c>
      <c r="AU126" s="12" t="s">
        <v>79</v>
      </c>
    </row>
    <row r="127" spans="2:65" s="1" customFormat="1" ht="37.9" customHeight="1">
      <c r="B127" s="113"/>
      <c r="C127" s="114" t="s">
        <v>130</v>
      </c>
      <c r="D127" s="114" t="s">
        <v>109</v>
      </c>
      <c r="E127" s="115" t="s">
        <v>131</v>
      </c>
      <c r="F127" s="116" t="s">
        <v>132</v>
      </c>
      <c r="G127" s="117" t="s">
        <v>112</v>
      </c>
      <c r="H127" s="118">
        <v>11</v>
      </c>
      <c r="I127" s="119">
        <v>5880</v>
      </c>
      <c r="J127" s="119">
        <f>ROUND(I127*H127,2)</f>
        <v>64680</v>
      </c>
      <c r="K127" s="116" t="s">
        <v>113</v>
      </c>
      <c r="L127" s="24"/>
      <c r="M127" s="120" t="s">
        <v>1</v>
      </c>
      <c r="N127" s="121" t="s">
        <v>37</v>
      </c>
      <c r="O127" s="122">
        <v>0</v>
      </c>
      <c r="P127" s="122">
        <f>O127*H127</f>
        <v>0</v>
      </c>
      <c r="Q127" s="122">
        <v>0</v>
      </c>
      <c r="R127" s="122">
        <f>Q127*H127</f>
        <v>0</v>
      </c>
      <c r="S127" s="122">
        <v>0</v>
      </c>
      <c r="T127" s="123">
        <f>S127*H127</f>
        <v>0</v>
      </c>
      <c r="AR127" s="124" t="s">
        <v>79</v>
      </c>
      <c r="AT127" s="124" t="s">
        <v>109</v>
      </c>
      <c r="AU127" s="124" t="s">
        <v>79</v>
      </c>
      <c r="AY127" s="12" t="s">
        <v>108</v>
      </c>
      <c r="BE127" s="125">
        <f>IF(N127="základní",J127,0)</f>
        <v>64680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2" t="s">
        <v>79</v>
      </c>
      <c r="BK127" s="125">
        <f>ROUND(I127*H127,2)</f>
        <v>64680</v>
      </c>
      <c r="BL127" s="12" t="s">
        <v>79</v>
      </c>
      <c r="BM127" s="124" t="s">
        <v>133</v>
      </c>
    </row>
    <row r="128" spans="2:65" s="1" customFormat="1" ht="58.5">
      <c r="B128" s="24"/>
      <c r="D128" s="126" t="s">
        <v>115</v>
      </c>
      <c r="F128" s="127" t="s">
        <v>134</v>
      </c>
      <c r="L128" s="24"/>
      <c r="M128" s="128"/>
      <c r="T128" s="48"/>
      <c r="AT128" s="12" t="s">
        <v>115</v>
      </c>
      <c r="AU128" s="12" t="s">
        <v>79</v>
      </c>
    </row>
    <row r="129" spans="2:65" s="1" customFormat="1" ht="24.2" customHeight="1">
      <c r="B129" s="113"/>
      <c r="C129" s="114" t="s">
        <v>135</v>
      </c>
      <c r="D129" s="114" t="s">
        <v>109</v>
      </c>
      <c r="E129" s="115" t="s">
        <v>136</v>
      </c>
      <c r="F129" s="116" t="s">
        <v>137</v>
      </c>
      <c r="G129" s="117" t="s">
        <v>112</v>
      </c>
      <c r="H129" s="118">
        <v>70</v>
      </c>
      <c r="I129" s="119">
        <v>9130</v>
      </c>
      <c r="J129" s="119">
        <f>ROUND(I129*H129,2)</f>
        <v>639100</v>
      </c>
      <c r="K129" s="116" t="s">
        <v>113</v>
      </c>
      <c r="L129" s="24"/>
      <c r="M129" s="120" t="s">
        <v>1</v>
      </c>
      <c r="N129" s="121" t="s">
        <v>37</v>
      </c>
      <c r="O129" s="122">
        <v>0</v>
      </c>
      <c r="P129" s="122">
        <f>O129*H129</f>
        <v>0</v>
      </c>
      <c r="Q129" s="122">
        <v>0</v>
      </c>
      <c r="R129" s="122">
        <f>Q129*H129</f>
        <v>0</v>
      </c>
      <c r="S129" s="122">
        <v>0</v>
      </c>
      <c r="T129" s="123">
        <f>S129*H129</f>
        <v>0</v>
      </c>
      <c r="AR129" s="124" t="s">
        <v>79</v>
      </c>
      <c r="AT129" s="124" t="s">
        <v>109</v>
      </c>
      <c r="AU129" s="124" t="s">
        <v>79</v>
      </c>
      <c r="AY129" s="12" t="s">
        <v>108</v>
      </c>
      <c r="BE129" s="125">
        <f>IF(N129="základní",J129,0)</f>
        <v>639100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2" t="s">
        <v>79</v>
      </c>
      <c r="BK129" s="125">
        <f>ROUND(I129*H129,2)</f>
        <v>639100</v>
      </c>
      <c r="BL129" s="12" t="s">
        <v>79</v>
      </c>
      <c r="BM129" s="124" t="s">
        <v>138</v>
      </c>
    </row>
    <row r="130" spans="2:65" s="1" customFormat="1" ht="29.25">
      <c r="B130" s="24"/>
      <c r="D130" s="126" t="s">
        <v>115</v>
      </c>
      <c r="F130" s="127" t="s">
        <v>139</v>
      </c>
      <c r="L130" s="24"/>
      <c r="M130" s="128"/>
      <c r="T130" s="48"/>
      <c r="AT130" s="12" t="s">
        <v>115</v>
      </c>
      <c r="AU130" s="12" t="s">
        <v>79</v>
      </c>
    </row>
    <row r="131" spans="2:65" s="1" customFormat="1" ht="24.2" customHeight="1">
      <c r="B131" s="113"/>
      <c r="C131" s="114" t="s">
        <v>140</v>
      </c>
      <c r="D131" s="114" t="s">
        <v>109</v>
      </c>
      <c r="E131" s="115" t="s">
        <v>141</v>
      </c>
      <c r="F131" s="116" t="s">
        <v>142</v>
      </c>
      <c r="G131" s="117" t="s">
        <v>112</v>
      </c>
      <c r="H131" s="118">
        <v>2</v>
      </c>
      <c r="I131" s="119">
        <v>10900</v>
      </c>
      <c r="J131" s="119">
        <f>ROUND(I131*H131,2)</f>
        <v>21800</v>
      </c>
      <c r="K131" s="116" t="s">
        <v>113</v>
      </c>
      <c r="L131" s="24"/>
      <c r="M131" s="120" t="s">
        <v>1</v>
      </c>
      <c r="N131" s="121" t="s">
        <v>37</v>
      </c>
      <c r="O131" s="122">
        <v>0</v>
      </c>
      <c r="P131" s="122">
        <f>O131*H131</f>
        <v>0</v>
      </c>
      <c r="Q131" s="122">
        <v>0</v>
      </c>
      <c r="R131" s="122">
        <f>Q131*H131</f>
        <v>0</v>
      </c>
      <c r="S131" s="122">
        <v>0</v>
      </c>
      <c r="T131" s="123">
        <f>S131*H131</f>
        <v>0</v>
      </c>
      <c r="AR131" s="124" t="s">
        <v>79</v>
      </c>
      <c r="AT131" s="124" t="s">
        <v>109</v>
      </c>
      <c r="AU131" s="124" t="s">
        <v>79</v>
      </c>
      <c r="AY131" s="12" t="s">
        <v>108</v>
      </c>
      <c r="BE131" s="125">
        <f>IF(N131="základní",J131,0)</f>
        <v>21800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2" t="s">
        <v>79</v>
      </c>
      <c r="BK131" s="125">
        <f>ROUND(I131*H131,2)</f>
        <v>21800</v>
      </c>
      <c r="BL131" s="12" t="s">
        <v>79</v>
      </c>
      <c r="BM131" s="124" t="s">
        <v>143</v>
      </c>
    </row>
    <row r="132" spans="2:65" s="1" customFormat="1" ht="29.25">
      <c r="B132" s="24"/>
      <c r="D132" s="126" t="s">
        <v>115</v>
      </c>
      <c r="F132" s="127" t="s">
        <v>144</v>
      </c>
      <c r="L132" s="24"/>
      <c r="M132" s="128"/>
      <c r="T132" s="48"/>
      <c r="AT132" s="12" t="s">
        <v>115</v>
      </c>
      <c r="AU132" s="12" t="s">
        <v>79</v>
      </c>
    </row>
    <row r="133" spans="2:65" s="1" customFormat="1" ht="24.2" customHeight="1">
      <c r="B133" s="113"/>
      <c r="C133" s="114" t="s">
        <v>145</v>
      </c>
      <c r="D133" s="114" t="s">
        <v>109</v>
      </c>
      <c r="E133" s="115" t="s">
        <v>146</v>
      </c>
      <c r="F133" s="116" t="s">
        <v>147</v>
      </c>
      <c r="G133" s="117" t="s">
        <v>112</v>
      </c>
      <c r="H133" s="118">
        <v>21</v>
      </c>
      <c r="I133" s="119">
        <v>10900</v>
      </c>
      <c r="J133" s="119">
        <f>ROUND(I133*H133,2)</f>
        <v>228900</v>
      </c>
      <c r="K133" s="116" t="s">
        <v>113</v>
      </c>
      <c r="L133" s="24"/>
      <c r="M133" s="120" t="s">
        <v>1</v>
      </c>
      <c r="N133" s="121" t="s">
        <v>37</v>
      </c>
      <c r="O133" s="122">
        <v>0</v>
      </c>
      <c r="P133" s="122">
        <f>O133*H133</f>
        <v>0</v>
      </c>
      <c r="Q133" s="122">
        <v>0</v>
      </c>
      <c r="R133" s="122">
        <f>Q133*H133</f>
        <v>0</v>
      </c>
      <c r="S133" s="122">
        <v>0</v>
      </c>
      <c r="T133" s="123">
        <f>S133*H133</f>
        <v>0</v>
      </c>
      <c r="AR133" s="124" t="s">
        <v>79</v>
      </c>
      <c r="AT133" s="124" t="s">
        <v>109</v>
      </c>
      <c r="AU133" s="124" t="s">
        <v>79</v>
      </c>
      <c r="AY133" s="12" t="s">
        <v>108</v>
      </c>
      <c r="BE133" s="125">
        <f>IF(N133="základní",J133,0)</f>
        <v>228900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2" t="s">
        <v>79</v>
      </c>
      <c r="BK133" s="125">
        <f>ROUND(I133*H133,2)</f>
        <v>228900</v>
      </c>
      <c r="BL133" s="12" t="s">
        <v>79</v>
      </c>
      <c r="BM133" s="124" t="s">
        <v>148</v>
      </c>
    </row>
    <row r="134" spans="2:65" s="1" customFormat="1" ht="29.25">
      <c r="B134" s="24"/>
      <c r="D134" s="126" t="s">
        <v>115</v>
      </c>
      <c r="F134" s="127" t="s">
        <v>149</v>
      </c>
      <c r="L134" s="24"/>
      <c r="M134" s="128"/>
      <c r="T134" s="48"/>
      <c r="AT134" s="12" t="s">
        <v>115</v>
      </c>
      <c r="AU134" s="12" t="s">
        <v>79</v>
      </c>
    </row>
    <row r="135" spans="2:65" s="1" customFormat="1" ht="24.2" customHeight="1">
      <c r="B135" s="113"/>
      <c r="C135" s="114" t="s">
        <v>150</v>
      </c>
      <c r="D135" s="114" t="s">
        <v>109</v>
      </c>
      <c r="E135" s="115" t="s">
        <v>151</v>
      </c>
      <c r="F135" s="116" t="s">
        <v>152</v>
      </c>
      <c r="G135" s="117" t="s">
        <v>112</v>
      </c>
      <c r="H135" s="118">
        <v>13</v>
      </c>
      <c r="I135" s="119">
        <v>12700</v>
      </c>
      <c r="J135" s="119">
        <f>ROUND(I135*H135,2)</f>
        <v>165100</v>
      </c>
      <c r="K135" s="116" t="s">
        <v>113</v>
      </c>
      <c r="L135" s="24"/>
      <c r="M135" s="120" t="s">
        <v>1</v>
      </c>
      <c r="N135" s="121" t="s">
        <v>37</v>
      </c>
      <c r="O135" s="122">
        <v>0</v>
      </c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AR135" s="124" t="s">
        <v>79</v>
      </c>
      <c r="AT135" s="124" t="s">
        <v>109</v>
      </c>
      <c r="AU135" s="124" t="s">
        <v>79</v>
      </c>
      <c r="AY135" s="12" t="s">
        <v>108</v>
      </c>
      <c r="BE135" s="125">
        <f>IF(N135="základní",J135,0)</f>
        <v>165100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2" t="s">
        <v>79</v>
      </c>
      <c r="BK135" s="125">
        <f>ROUND(I135*H135,2)</f>
        <v>165100</v>
      </c>
      <c r="BL135" s="12" t="s">
        <v>79</v>
      </c>
      <c r="BM135" s="124" t="s">
        <v>153</v>
      </c>
    </row>
    <row r="136" spans="2:65" s="1" customFormat="1" ht="29.25">
      <c r="B136" s="24"/>
      <c r="D136" s="126" t="s">
        <v>115</v>
      </c>
      <c r="F136" s="127" t="s">
        <v>154</v>
      </c>
      <c r="L136" s="24"/>
      <c r="M136" s="128"/>
      <c r="T136" s="48"/>
      <c r="AT136" s="12" t="s">
        <v>115</v>
      </c>
      <c r="AU136" s="12" t="s">
        <v>79</v>
      </c>
    </row>
    <row r="137" spans="2:65" s="1" customFormat="1" ht="21.75" customHeight="1">
      <c r="B137" s="113"/>
      <c r="C137" s="114" t="s">
        <v>155</v>
      </c>
      <c r="D137" s="114" t="s">
        <v>109</v>
      </c>
      <c r="E137" s="115" t="s">
        <v>156</v>
      </c>
      <c r="F137" s="116" t="s">
        <v>157</v>
      </c>
      <c r="G137" s="117" t="s">
        <v>112</v>
      </c>
      <c r="H137" s="118">
        <v>0</v>
      </c>
      <c r="I137" s="119">
        <v>5940</v>
      </c>
      <c r="J137" s="119">
        <f>ROUND(I137*H137,2)</f>
        <v>0</v>
      </c>
      <c r="K137" s="116" t="s">
        <v>113</v>
      </c>
      <c r="L137" s="24"/>
      <c r="M137" s="120" t="s">
        <v>1</v>
      </c>
      <c r="N137" s="121" t="s">
        <v>37</v>
      </c>
      <c r="O137" s="122">
        <v>0</v>
      </c>
      <c r="P137" s="122">
        <f>O137*H137</f>
        <v>0</v>
      </c>
      <c r="Q137" s="122">
        <v>0</v>
      </c>
      <c r="R137" s="122">
        <f>Q137*H137</f>
        <v>0</v>
      </c>
      <c r="S137" s="122">
        <v>0</v>
      </c>
      <c r="T137" s="123">
        <f>S137*H137</f>
        <v>0</v>
      </c>
      <c r="AR137" s="124" t="s">
        <v>79</v>
      </c>
      <c r="AT137" s="124" t="s">
        <v>109</v>
      </c>
      <c r="AU137" s="124" t="s">
        <v>79</v>
      </c>
      <c r="AY137" s="12" t="s">
        <v>108</v>
      </c>
      <c r="BE137" s="125">
        <f>IF(N137="základní",J137,0)</f>
        <v>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2" t="s">
        <v>79</v>
      </c>
      <c r="BK137" s="125">
        <f>ROUND(I137*H137,2)</f>
        <v>0</v>
      </c>
      <c r="BL137" s="12" t="s">
        <v>79</v>
      </c>
      <c r="BM137" s="124" t="s">
        <v>158</v>
      </c>
    </row>
    <row r="138" spans="2:65" s="1" customFormat="1" ht="29.25">
      <c r="B138" s="24"/>
      <c r="D138" s="126" t="s">
        <v>115</v>
      </c>
      <c r="F138" s="127" t="s">
        <v>159</v>
      </c>
      <c r="L138" s="24"/>
      <c r="M138" s="128"/>
      <c r="T138" s="48"/>
      <c r="AT138" s="12" t="s">
        <v>115</v>
      </c>
      <c r="AU138" s="12" t="s">
        <v>79</v>
      </c>
    </row>
    <row r="139" spans="2:65" s="1" customFormat="1" ht="24.2" customHeight="1">
      <c r="B139" s="113"/>
      <c r="C139" s="114" t="s">
        <v>160</v>
      </c>
      <c r="D139" s="114" t="s">
        <v>109</v>
      </c>
      <c r="E139" s="115" t="s">
        <v>161</v>
      </c>
      <c r="F139" s="116" t="s">
        <v>162</v>
      </c>
      <c r="G139" s="117" t="s">
        <v>112</v>
      </c>
      <c r="H139" s="118">
        <v>9</v>
      </c>
      <c r="I139" s="119">
        <v>7270</v>
      </c>
      <c r="J139" s="119">
        <f>ROUND(I139*H139,2)</f>
        <v>65430</v>
      </c>
      <c r="K139" s="116" t="s">
        <v>113</v>
      </c>
      <c r="L139" s="24"/>
      <c r="M139" s="120" t="s">
        <v>1</v>
      </c>
      <c r="N139" s="121" t="s">
        <v>37</v>
      </c>
      <c r="O139" s="122">
        <v>0</v>
      </c>
      <c r="P139" s="122">
        <f>O139*H139</f>
        <v>0</v>
      </c>
      <c r="Q139" s="122">
        <v>0</v>
      </c>
      <c r="R139" s="122">
        <f>Q139*H139</f>
        <v>0</v>
      </c>
      <c r="S139" s="122">
        <v>0</v>
      </c>
      <c r="T139" s="123">
        <f>S139*H139</f>
        <v>0</v>
      </c>
      <c r="AR139" s="124" t="s">
        <v>79</v>
      </c>
      <c r="AT139" s="124" t="s">
        <v>109</v>
      </c>
      <c r="AU139" s="124" t="s">
        <v>79</v>
      </c>
      <c r="AY139" s="12" t="s">
        <v>108</v>
      </c>
      <c r="BE139" s="125">
        <f>IF(N139="základní",J139,0)</f>
        <v>65430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2" t="s">
        <v>79</v>
      </c>
      <c r="BK139" s="125">
        <f>ROUND(I139*H139,2)</f>
        <v>65430</v>
      </c>
      <c r="BL139" s="12" t="s">
        <v>79</v>
      </c>
      <c r="BM139" s="124" t="s">
        <v>163</v>
      </c>
    </row>
    <row r="140" spans="2:65" s="1" customFormat="1" ht="29.25">
      <c r="B140" s="24"/>
      <c r="D140" s="126" t="s">
        <v>115</v>
      </c>
      <c r="F140" s="127" t="s">
        <v>164</v>
      </c>
      <c r="L140" s="24"/>
      <c r="M140" s="128"/>
      <c r="T140" s="48"/>
      <c r="AT140" s="12" t="s">
        <v>115</v>
      </c>
      <c r="AU140" s="12" t="s">
        <v>79</v>
      </c>
    </row>
    <row r="141" spans="2:65" s="1" customFormat="1" ht="24.2" customHeight="1">
      <c r="B141" s="113"/>
      <c r="C141" s="114" t="s">
        <v>8</v>
      </c>
      <c r="D141" s="114" t="s">
        <v>109</v>
      </c>
      <c r="E141" s="115" t="s">
        <v>165</v>
      </c>
      <c r="F141" s="116" t="s">
        <v>166</v>
      </c>
      <c r="G141" s="117" t="s">
        <v>112</v>
      </c>
      <c r="H141" s="118">
        <v>3</v>
      </c>
      <c r="I141" s="119">
        <v>10600</v>
      </c>
      <c r="J141" s="119">
        <f>ROUND(I141*H141,2)</f>
        <v>31800</v>
      </c>
      <c r="K141" s="116" t="s">
        <v>113</v>
      </c>
      <c r="L141" s="24"/>
      <c r="M141" s="120" t="s">
        <v>1</v>
      </c>
      <c r="N141" s="121" t="s">
        <v>37</v>
      </c>
      <c r="O141" s="122">
        <v>0</v>
      </c>
      <c r="P141" s="122">
        <f>O141*H141</f>
        <v>0</v>
      </c>
      <c r="Q141" s="122">
        <v>0</v>
      </c>
      <c r="R141" s="122">
        <f>Q141*H141</f>
        <v>0</v>
      </c>
      <c r="S141" s="122">
        <v>0</v>
      </c>
      <c r="T141" s="123">
        <f>S141*H141</f>
        <v>0</v>
      </c>
      <c r="AR141" s="124" t="s">
        <v>79</v>
      </c>
      <c r="AT141" s="124" t="s">
        <v>109</v>
      </c>
      <c r="AU141" s="124" t="s">
        <v>79</v>
      </c>
      <c r="AY141" s="12" t="s">
        <v>108</v>
      </c>
      <c r="BE141" s="125">
        <f>IF(N141="základní",J141,0)</f>
        <v>31800</v>
      </c>
      <c r="BF141" s="125">
        <f>IF(N141="snížená",J141,0)</f>
        <v>0</v>
      </c>
      <c r="BG141" s="125">
        <f>IF(N141="zákl. přenesená",J141,0)</f>
        <v>0</v>
      </c>
      <c r="BH141" s="125">
        <f>IF(N141="sníž. přenesená",J141,0)</f>
        <v>0</v>
      </c>
      <c r="BI141" s="125">
        <f>IF(N141="nulová",J141,0)</f>
        <v>0</v>
      </c>
      <c r="BJ141" s="12" t="s">
        <v>79</v>
      </c>
      <c r="BK141" s="125">
        <f>ROUND(I141*H141,2)</f>
        <v>31800</v>
      </c>
      <c r="BL141" s="12" t="s">
        <v>79</v>
      </c>
      <c r="BM141" s="124" t="s">
        <v>167</v>
      </c>
    </row>
    <row r="142" spans="2:65" s="1" customFormat="1" ht="29.25">
      <c r="B142" s="24"/>
      <c r="D142" s="126" t="s">
        <v>115</v>
      </c>
      <c r="F142" s="127" t="s">
        <v>168</v>
      </c>
      <c r="L142" s="24"/>
      <c r="M142" s="128"/>
      <c r="T142" s="48"/>
      <c r="AT142" s="12" t="s">
        <v>115</v>
      </c>
      <c r="AU142" s="12" t="s">
        <v>79</v>
      </c>
    </row>
    <row r="143" spans="2:65" s="1" customFormat="1" ht="24.2" customHeight="1">
      <c r="B143" s="113"/>
      <c r="C143" s="114" t="s">
        <v>169</v>
      </c>
      <c r="D143" s="114" t="s">
        <v>109</v>
      </c>
      <c r="E143" s="115" t="s">
        <v>170</v>
      </c>
      <c r="F143" s="116" t="s">
        <v>171</v>
      </c>
      <c r="G143" s="117" t="s">
        <v>112</v>
      </c>
      <c r="H143" s="118">
        <v>16</v>
      </c>
      <c r="I143" s="119">
        <v>6450</v>
      </c>
      <c r="J143" s="119">
        <f>ROUND(I143*H143,2)</f>
        <v>103200</v>
      </c>
      <c r="K143" s="116" t="s">
        <v>113</v>
      </c>
      <c r="L143" s="24"/>
      <c r="M143" s="120" t="s">
        <v>1</v>
      </c>
      <c r="N143" s="121" t="s">
        <v>37</v>
      </c>
      <c r="O143" s="122">
        <v>0</v>
      </c>
      <c r="P143" s="122">
        <f>O143*H143</f>
        <v>0</v>
      </c>
      <c r="Q143" s="122">
        <v>0</v>
      </c>
      <c r="R143" s="122">
        <f>Q143*H143</f>
        <v>0</v>
      </c>
      <c r="S143" s="122">
        <v>0</v>
      </c>
      <c r="T143" s="123">
        <f>S143*H143</f>
        <v>0</v>
      </c>
      <c r="AR143" s="124" t="s">
        <v>79</v>
      </c>
      <c r="AT143" s="124" t="s">
        <v>109</v>
      </c>
      <c r="AU143" s="124" t="s">
        <v>79</v>
      </c>
      <c r="AY143" s="12" t="s">
        <v>108</v>
      </c>
      <c r="BE143" s="125">
        <f>IF(N143="základní",J143,0)</f>
        <v>103200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2" t="s">
        <v>79</v>
      </c>
      <c r="BK143" s="125">
        <f>ROUND(I143*H143,2)</f>
        <v>103200</v>
      </c>
      <c r="BL143" s="12" t="s">
        <v>79</v>
      </c>
      <c r="BM143" s="124" t="s">
        <v>172</v>
      </c>
    </row>
    <row r="144" spans="2:65" s="1" customFormat="1" ht="29.25">
      <c r="B144" s="24"/>
      <c r="D144" s="126" t="s">
        <v>115</v>
      </c>
      <c r="F144" s="127" t="s">
        <v>173</v>
      </c>
      <c r="L144" s="24"/>
      <c r="M144" s="128"/>
      <c r="T144" s="48"/>
      <c r="AT144" s="12" t="s">
        <v>115</v>
      </c>
      <c r="AU144" s="12" t="s">
        <v>79</v>
      </c>
    </row>
    <row r="145" spans="2:65" s="1" customFormat="1" ht="24.2" customHeight="1">
      <c r="B145" s="113"/>
      <c r="C145" s="114" t="s">
        <v>174</v>
      </c>
      <c r="D145" s="114" t="s">
        <v>109</v>
      </c>
      <c r="E145" s="115" t="s">
        <v>175</v>
      </c>
      <c r="F145" s="116" t="s">
        <v>176</v>
      </c>
      <c r="G145" s="117" t="s">
        <v>112</v>
      </c>
      <c r="H145" s="118">
        <v>75</v>
      </c>
      <c r="I145" s="119">
        <v>2420</v>
      </c>
      <c r="J145" s="119">
        <f>ROUND(I145*H145,2)</f>
        <v>181500</v>
      </c>
      <c r="K145" s="116" t="s">
        <v>113</v>
      </c>
      <c r="L145" s="24"/>
      <c r="M145" s="120" t="s">
        <v>1</v>
      </c>
      <c r="N145" s="121" t="s">
        <v>37</v>
      </c>
      <c r="O145" s="122">
        <v>0</v>
      </c>
      <c r="P145" s="122">
        <f>O145*H145</f>
        <v>0</v>
      </c>
      <c r="Q145" s="122">
        <v>0</v>
      </c>
      <c r="R145" s="122">
        <f>Q145*H145</f>
        <v>0</v>
      </c>
      <c r="S145" s="122">
        <v>0</v>
      </c>
      <c r="T145" s="123">
        <f>S145*H145</f>
        <v>0</v>
      </c>
      <c r="AR145" s="124" t="s">
        <v>79</v>
      </c>
      <c r="AT145" s="124" t="s">
        <v>109</v>
      </c>
      <c r="AU145" s="124" t="s">
        <v>79</v>
      </c>
      <c r="AY145" s="12" t="s">
        <v>108</v>
      </c>
      <c r="BE145" s="125">
        <f>IF(N145="základní",J145,0)</f>
        <v>181500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2" t="s">
        <v>79</v>
      </c>
      <c r="BK145" s="125">
        <f>ROUND(I145*H145,2)</f>
        <v>181500</v>
      </c>
      <c r="BL145" s="12" t="s">
        <v>79</v>
      </c>
      <c r="BM145" s="124" t="s">
        <v>177</v>
      </c>
    </row>
    <row r="146" spans="2:65" s="1" customFormat="1" ht="29.25">
      <c r="B146" s="24"/>
      <c r="D146" s="126" t="s">
        <v>115</v>
      </c>
      <c r="F146" s="127" t="s">
        <v>178</v>
      </c>
      <c r="L146" s="24"/>
      <c r="M146" s="128"/>
      <c r="T146" s="48"/>
      <c r="AT146" s="12" t="s">
        <v>115</v>
      </c>
      <c r="AU146" s="12" t="s">
        <v>79</v>
      </c>
    </row>
    <row r="147" spans="2:65" s="1" customFormat="1" ht="21.75" customHeight="1">
      <c r="B147" s="113"/>
      <c r="C147" s="114" t="s">
        <v>179</v>
      </c>
      <c r="D147" s="114" t="s">
        <v>109</v>
      </c>
      <c r="E147" s="115" t="s">
        <v>180</v>
      </c>
      <c r="F147" s="116" t="s">
        <v>181</v>
      </c>
      <c r="G147" s="117" t="s">
        <v>112</v>
      </c>
      <c r="H147" s="118">
        <v>0</v>
      </c>
      <c r="I147" s="119">
        <v>5560</v>
      </c>
      <c r="J147" s="119">
        <f>ROUND(I147*H147,2)</f>
        <v>0</v>
      </c>
      <c r="K147" s="116" t="s">
        <v>113</v>
      </c>
      <c r="L147" s="24"/>
      <c r="M147" s="120" t="s">
        <v>1</v>
      </c>
      <c r="N147" s="121" t="s">
        <v>37</v>
      </c>
      <c r="O147" s="122">
        <v>0</v>
      </c>
      <c r="P147" s="122">
        <f>O147*H147</f>
        <v>0</v>
      </c>
      <c r="Q147" s="122">
        <v>0</v>
      </c>
      <c r="R147" s="122">
        <f>Q147*H147</f>
        <v>0</v>
      </c>
      <c r="S147" s="122">
        <v>0</v>
      </c>
      <c r="T147" s="123">
        <f>S147*H147</f>
        <v>0</v>
      </c>
      <c r="AR147" s="124" t="s">
        <v>79</v>
      </c>
      <c r="AT147" s="124" t="s">
        <v>109</v>
      </c>
      <c r="AU147" s="124" t="s">
        <v>79</v>
      </c>
      <c r="AY147" s="12" t="s">
        <v>108</v>
      </c>
      <c r="BE147" s="125">
        <f>IF(N147="základní",J147,0)</f>
        <v>0</v>
      </c>
      <c r="BF147" s="125">
        <f>IF(N147="snížená",J147,0)</f>
        <v>0</v>
      </c>
      <c r="BG147" s="125">
        <f>IF(N147="zákl. přenesená",J147,0)</f>
        <v>0</v>
      </c>
      <c r="BH147" s="125">
        <f>IF(N147="sníž. přenesená",J147,0)</f>
        <v>0</v>
      </c>
      <c r="BI147" s="125">
        <f>IF(N147="nulová",J147,0)</f>
        <v>0</v>
      </c>
      <c r="BJ147" s="12" t="s">
        <v>79</v>
      </c>
      <c r="BK147" s="125">
        <f>ROUND(I147*H147,2)</f>
        <v>0</v>
      </c>
      <c r="BL147" s="12" t="s">
        <v>79</v>
      </c>
      <c r="BM147" s="124" t="s">
        <v>182</v>
      </c>
    </row>
    <row r="148" spans="2:65" s="1" customFormat="1" ht="29.25">
      <c r="B148" s="24"/>
      <c r="D148" s="126" t="s">
        <v>115</v>
      </c>
      <c r="F148" s="127" t="s">
        <v>183</v>
      </c>
      <c r="L148" s="24"/>
      <c r="M148" s="128"/>
      <c r="T148" s="48"/>
      <c r="AT148" s="12" t="s">
        <v>115</v>
      </c>
      <c r="AU148" s="12" t="s">
        <v>79</v>
      </c>
    </row>
    <row r="149" spans="2:65" s="1" customFormat="1" ht="44.25" customHeight="1">
      <c r="B149" s="113"/>
      <c r="C149" s="114" t="s">
        <v>184</v>
      </c>
      <c r="D149" s="114" t="s">
        <v>109</v>
      </c>
      <c r="E149" s="115" t="s">
        <v>185</v>
      </c>
      <c r="F149" s="116" t="s">
        <v>186</v>
      </c>
      <c r="G149" s="117" t="s">
        <v>112</v>
      </c>
      <c r="H149" s="118">
        <v>0</v>
      </c>
      <c r="I149" s="119">
        <v>435</v>
      </c>
      <c r="J149" s="119">
        <f>ROUND(I149*H149,2)</f>
        <v>0</v>
      </c>
      <c r="K149" s="116" t="s">
        <v>113</v>
      </c>
      <c r="L149" s="24"/>
      <c r="M149" s="120" t="s">
        <v>1</v>
      </c>
      <c r="N149" s="121" t="s">
        <v>37</v>
      </c>
      <c r="O149" s="122">
        <v>0</v>
      </c>
      <c r="P149" s="122">
        <f>O149*H149</f>
        <v>0</v>
      </c>
      <c r="Q149" s="122">
        <v>0</v>
      </c>
      <c r="R149" s="122">
        <f>Q149*H149</f>
        <v>0</v>
      </c>
      <c r="S149" s="122">
        <v>0</v>
      </c>
      <c r="T149" s="123">
        <f>S149*H149</f>
        <v>0</v>
      </c>
      <c r="AR149" s="124" t="s">
        <v>79</v>
      </c>
      <c r="AT149" s="124" t="s">
        <v>109</v>
      </c>
      <c r="AU149" s="124" t="s">
        <v>79</v>
      </c>
      <c r="AY149" s="12" t="s">
        <v>108</v>
      </c>
      <c r="BE149" s="125">
        <f>IF(N149="základní",J149,0)</f>
        <v>0</v>
      </c>
      <c r="BF149" s="125">
        <f>IF(N149="snížená",J149,0)</f>
        <v>0</v>
      </c>
      <c r="BG149" s="125">
        <f>IF(N149="zákl. přenesená",J149,0)</f>
        <v>0</v>
      </c>
      <c r="BH149" s="125">
        <f>IF(N149="sníž. přenesená",J149,0)</f>
        <v>0</v>
      </c>
      <c r="BI149" s="125">
        <f>IF(N149="nulová",J149,0)</f>
        <v>0</v>
      </c>
      <c r="BJ149" s="12" t="s">
        <v>79</v>
      </c>
      <c r="BK149" s="125">
        <f>ROUND(I149*H149,2)</f>
        <v>0</v>
      </c>
      <c r="BL149" s="12" t="s">
        <v>79</v>
      </c>
      <c r="BM149" s="124" t="s">
        <v>187</v>
      </c>
    </row>
    <row r="150" spans="2:65" s="1" customFormat="1" ht="68.25">
      <c r="B150" s="24"/>
      <c r="D150" s="126" t="s">
        <v>115</v>
      </c>
      <c r="F150" s="127" t="s">
        <v>188</v>
      </c>
      <c r="L150" s="24"/>
      <c r="M150" s="128"/>
      <c r="T150" s="48"/>
      <c r="AT150" s="12" t="s">
        <v>115</v>
      </c>
      <c r="AU150" s="12" t="s">
        <v>79</v>
      </c>
    </row>
    <row r="151" spans="2:65" s="1" customFormat="1" ht="49.15" customHeight="1">
      <c r="B151" s="113"/>
      <c r="C151" s="114" t="s">
        <v>189</v>
      </c>
      <c r="D151" s="114" t="s">
        <v>109</v>
      </c>
      <c r="E151" s="115" t="s">
        <v>190</v>
      </c>
      <c r="F151" s="116" t="s">
        <v>191</v>
      </c>
      <c r="G151" s="117" t="s">
        <v>112</v>
      </c>
      <c r="H151" s="118">
        <v>0</v>
      </c>
      <c r="I151" s="119">
        <v>404</v>
      </c>
      <c r="J151" s="119">
        <f>ROUND(I151*H151,2)</f>
        <v>0</v>
      </c>
      <c r="K151" s="116" t="s">
        <v>113</v>
      </c>
      <c r="L151" s="24"/>
      <c r="M151" s="120" t="s">
        <v>1</v>
      </c>
      <c r="N151" s="121" t="s">
        <v>37</v>
      </c>
      <c r="O151" s="122">
        <v>0</v>
      </c>
      <c r="P151" s="122">
        <f>O151*H151</f>
        <v>0</v>
      </c>
      <c r="Q151" s="122">
        <v>0</v>
      </c>
      <c r="R151" s="122">
        <f>Q151*H151</f>
        <v>0</v>
      </c>
      <c r="S151" s="122">
        <v>0</v>
      </c>
      <c r="T151" s="123">
        <f>S151*H151</f>
        <v>0</v>
      </c>
      <c r="AR151" s="124" t="s">
        <v>79</v>
      </c>
      <c r="AT151" s="124" t="s">
        <v>109</v>
      </c>
      <c r="AU151" s="124" t="s">
        <v>79</v>
      </c>
      <c r="AY151" s="12" t="s">
        <v>108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2" t="s">
        <v>79</v>
      </c>
      <c r="BK151" s="125">
        <f>ROUND(I151*H151,2)</f>
        <v>0</v>
      </c>
      <c r="BL151" s="12" t="s">
        <v>79</v>
      </c>
      <c r="BM151" s="124" t="s">
        <v>192</v>
      </c>
    </row>
    <row r="152" spans="2:65" s="1" customFormat="1" ht="68.25">
      <c r="B152" s="24"/>
      <c r="D152" s="126" t="s">
        <v>115</v>
      </c>
      <c r="F152" s="127" t="s">
        <v>193</v>
      </c>
      <c r="L152" s="24"/>
      <c r="M152" s="129"/>
      <c r="N152" s="130"/>
      <c r="O152" s="130"/>
      <c r="P152" s="130"/>
      <c r="Q152" s="130"/>
      <c r="R152" s="130"/>
      <c r="S152" s="130"/>
      <c r="T152" s="131"/>
      <c r="AT152" s="12" t="s">
        <v>115</v>
      </c>
      <c r="AU152" s="12" t="s">
        <v>79</v>
      </c>
    </row>
    <row r="153" spans="2:65" s="1" customFormat="1" ht="6.95" customHeight="1"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24"/>
    </row>
  </sheetData>
  <sheetProtection algorithmName="SHA-512" hashValue="BUA3eaAn7gTSet8MAO8K5SJVy9OusuMjz5dfaPtjajsrVD85AU6oFIj8bMoLZKGSdjsbmfLYaGT4ojfBbXXBgw==" saltValue="BLuVUdE4ehRiFdv09LMj+w==" spinCount="100000" sheet="1" objects="1" scenarios="1"/>
  <autoFilter ref="C116:K15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Obvod SSZT Plzeň</vt:lpstr>
      <vt:lpstr>'Obvod SSZT Plzeň'!Názvy_tisku</vt:lpstr>
      <vt:lpstr>'Rekapitulace stavby'!Názvy_tisku</vt:lpstr>
      <vt:lpstr>'Obvod SSZT Plzeň'!Oblast_tisku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Kabátová Jana, Mgr.</cp:lastModifiedBy>
  <dcterms:created xsi:type="dcterms:W3CDTF">2025-01-02T13:52:25Z</dcterms:created>
  <dcterms:modified xsi:type="dcterms:W3CDTF">2025-01-13T07:48:38Z</dcterms:modified>
</cp:coreProperties>
</file>