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lapoly 2022\Zadávací dokumentace 2024\"/>
    </mc:Choice>
  </mc:AlternateContent>
  <xr:revisionPtr revIDLastSave="0" documentId="13_ncr:1_{73BE5327-DB80-496E-98FD-038055955921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Zajištění vývozu..." sheetId="2" r:id="rId2"/>
  </sheets>
  <definedNames>
    <definedName name="_xlnm._FilterDatabase" localSheetId="1" hidden="1">'OR_PHA - Zajištění vývozu...'!$C$114:$I$133</definedName>
    <definedName name="_xlnm.Print_Titles" localSheetId="1">'OR_PHA - Zajištění vývozu...'!$114:$114</definedName>
    <definedName name="_xlnm.Print_Titles" localSheetId="0">'Rekapitulace zakázky'!$92:$92</definedName>
    <definedName name="_xlnm.Print_Area" localSheetId="1">'OR_PHA - Zajištění vývozu...'!$C$104:$I$133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2" i="2" l="1"/>
  <c r="AY95" i="1"/>
  <c r="AX95" i="1"/>
  <c r="BG133" i="2"/>
  <c r="BF133" i="2"/>
  <c r="BE133" i="2"/>
  <c r="BD133" i="2"/>
  <c r="R133" i="2"/>
  <c r="R132" i="2" s="1"/>
  <c r="P133" i="2"/>
  <c r="P132" i="2" s="1"/>
  <c r="N133" i="2"/>
  <c r="N132" i="2" s="1"/>
  <c r="BG130" i="2"/>
  <c r="BF130" i="2"/>
  <c r="BE130" i="2"/>
  <c r="BD130" i="2"/>
  <c r="R130" i="2"/>
  <c r="P130" i="2"/>
  <c r="N130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BG124" i="2"/>
  <c r="BF124" i="2"/>
  <c r="BE124" i="2"/>
  <c r="BD124" i="2"/>
  <c r="R124" i="2"/>
  <c r="P124" i="2"/>
  <c r="N124" i="2"/>
  <c r="BG122" i="2"/>
  <c r="BF122" i="2"/>
  <c r="BE122" i="2"/>
  <c r="BD122" i="2"/>
  <c r="R122" i="2"/>
  <c r="P122" i="2"/>
  <c r="N122" i="2"/>
  <c r="BG120" i="2"/>
  <c r="BF120" i="2"/>
  <c r="BE120" i="2"/>
  <c r="BD120" i="2"/>
  <c r="R120" i="2"/>
  <c r="P120" i="2"/>
  <c r="N120" i="2"/>
  <c r="BG118" i="2"/>
  <c r="BF118" i="2"/>
  <c r="BE118" i="2"/>
  <c r="BD118" i="2"/>
  <c r="R118" i="2"/>
  <c r="P118" i="2"/>
  <c r="N118" i="2"/>
  <c r="BG117" i="2"/>
  <c r="BF117" i="2"/>
  <c r="BE117" i="2"/>
  <c r="BD117" i="2"/>
  <c r="R117" i="2"/>
  <c r="P117" i="2"/>
  <c r="N117" i="2"/>
  <c r="F111" i="2"/>
  <c r="F109" i="2"/>
  <c r="E107" i="2"/>
  <c r="F89" i="2"/>
  <c r="F87" i="2"/>
  <c r="E85" i="2"/>
  <c r="E19" i="2"/>
  <c r="E16" i="2"/>
  <c r="F90" i="2" s="1"/>
  <c r="L90" i="1"/>
  <c r="AM90" i="1"/>
  <c r="AM89" i="1"/>
  <c r="L89" i="1"/>
  <c r="AM87" i="1"/>
  <c r="L87" i="1"/>
  <c r="L85" i="1"/>
  <c r="L84" i="1"/>
  <c r="BI133" i="2"/>
  <c r="BI122" i="2"/>
  <c r="BI130" i="2"/>
  <c r="BI120" i="2"/>
  <c r="BI126" i="2"/>
  <c r="AS94" i="1"/>
  <c r="BI124" i="2"/>
  <c r="BI117" i="2"/>
  <c r="BI118" i="2"/>
  <c r="BI128" i="2"/>
  <c r="F33" i="2" l="1"/>
  <c r="F34" i="2"/>
  <c r="F32" i="2"/>
  <c r="BA95" i="1" s="1"/>
  <c r="BA94" i="1" s="1"/>
  <c r="W30" i="1" s="1"/>
  <c r="N116" i="2"/>
  <c r="P116" i="2"/>
  <c r="N119" i="2"/>
  <c r="P119" i="2"/>
  <c r="BI119" i="2"/>
  <c r="BI116" i="2"/>
  <c r="R116" i="2"/>
  <c r="R119" i="2"/>
  <c r="BI132" i="2"/>
  <c r="BC117" i="2"/>
  <c r="BC122" i="2"/>
  <c r="BC130" i="2"/>
  <c r="BC120" i="2"/>
  <c r="BC124" i="2"/>
  <c r="BC118" i="2"/>
  <c r="BC126" i="2"/>
  <c r="BC128" i="2"/>
  <c r="BC133" i="2"/>
  <c r="BC95" i="1"/>
  <c r="BC94" i="1" s="1"/>
  <c r="W32" i="1" s="1"/>
  <c r="AW95" i="1"/>
  <c r="BB95" i="1"/>
  <c r="BB94" i="1" s="1"/>
  <c r="W31" i="1" s="1"/>
  <c r="F35" i="2"/>
  <c r="BD95" i="1" s="1"/>
  <c r="BD94" i="1" s="1"/>
  <c r="W33" i="1" s="1"/>
  <c r="R115" i="2" l="1"/>
  <c r="BI115" i="2"/>
  <c r="P115" i="2"/>
  <c r="N115" i="2"/>
  <c r="AU95" i="1" s="1"/>
  <c r="AU94" i="1" s="1"/>
  <c r="AX94" i="1"/>
  <c r="AW94" i="1"/>
  <c r="AK30" i="1" s="1"/>
  <c r="AG95" i="1"/>
  <c r="AY94" i="1"/>
  <c r="AV95" i="1"/>
  <c r="AT95" i="1" s="1"/>
  <c r="F31" i="2"/>
  <c r="AZ95" i="1" s="1"/>
  <c r="AZ94" i="1" s="1"/>
  <c r="W29" i="1" s="1"/>
  <c r="AG94" i="1" l="1"/>
  <c r="AK26" i="1" s="1"/>
  <c r="AK35" i="1" s="1"/>
  <c r="AN95" i="1"/>
  <c r="AV94" i="1"/>
  <c r="AK29" i="1" s="1"/>
  <c r="AT94" i="1" l="1"/>
  <c r="AN94" i="1"/>
</calcChain>
</file>

<file path=xl/sharedStrings.xml><?xml version="1.0" encoding="utf-8"?>
<sst xmlns="http://schemas.openxmlformats.org/spreadsheetml/2006/main" count="406" uniqueCount="158">
  <si>
    <t>Export Komplet</t>
  </si>
  <si>
    <t/>
  </si>
  <si>
    <t>2.0</t>
  </si>
  <si>
    <t>ZAMOK</t>
  </si>
  <si>
    <t>False</t>
  </si>
  <si>
    <t>{85ecd351-7b4f-4dc5-b7d9-39e7971cf62b}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</si>
  <si>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</si>
  <si>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</si>
  <si>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</si>
  <si>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</si>
  <si>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</si>
  <si>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</si>
  <si>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</si>
  <si>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</si>
  <si>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</si>
  <si>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</si>
  <si>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</si>
  <si>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Zajištění vývozu lapolů a dalších servisních činností v obvodu OŘ PHA 2025-2027</t>
  </si>
  <si>
    <t>KSO:</t>
  </si>
  <si>
    <t>CC-CZ:</t>
  </si>
  <si>
    <t>Místo:</t>
  </si>
  <si>
    <t>obvod OŘ Praha</t>
  </si>
  <si>
    <t>Datum:</t>
  </si>
  <si>
    <t>6. 12. 2024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</si>
  <si>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</si>
  <si>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</si>
  <si>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</si>
  <si>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</si>
  <si>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</si>
  <si>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</si>
  <si>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</si>
  <si>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</si>
  <si>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</si>
  <si>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</si>
  <si>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</si>
  <si>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</si>
  <si>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</si>
  <si>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</si>
  <si>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</si>
  <si>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</si>
  <si>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</si>
  <si>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</si>
  <si>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</si>
  <si>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</si>
  <si>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</si>
  <si>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</si>
  <si>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</si>
  <si>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</si>
  <si>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</si>
  <si>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</si>
  <si>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</si>
  <si>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</si>
  <si>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</si>
  <si>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</si>
  <si>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</si>
  <si>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</si>
  <si>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</si>
  <si>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</si>
  <si>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</si>
  <si>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</si>
  <si>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</si>
  <si>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</si>
  <si>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</si>
  <si>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</si>
  <si>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</si>
  <si>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</si>
  <si>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</si>
  <si>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</si>
  <si>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</si>
  <si>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</si>
  <si>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</si>
  <si>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</si>
  <si>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</si>
  <si>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</si>
  <si>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</si>
  <si>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</si>
  <si>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</si>
  <si>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</si>
  <si>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</si>
  <si>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</si>
  <si>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</si>
  <si>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</si>
  <si>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</si>
  <si>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</si>
  <si>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</si>
  <si>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</si>
  <si>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</si>
  <si>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</si>
  <si>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</si>
  <si>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</si>
  <si>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</si>
  <si>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AD-S - Pravidelný vývoz a čištění tukového lapolu</t>
  </si>
  <si>
    <t>02 - Výjezdy a práce mimořádné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</si>
  <si>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</si>
  <si>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</si>
  <si>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</si>
  <si>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</si>
  <si>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</si>
  <si>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</si>
  <si>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</si>
  <si>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</si>
  <si>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</si>
  <si>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</si>
  <si>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</si>
  <si>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AD-S</t>
  </si>
  <si>
    <t>Pravidelný vývoz a čištění tukového lapolu</t>
  </si>
  <si>
    <t>ROZPOCET</t>
  </si>
  <si>
    <t>K</t>
  </si>
  <si>
    <t>PV1</t>
  </si>
  <si>
    <t>Pravidelné čištění tukového lapolu objemu do 5m3 včetně dopravy na místo v obvodu OŘ Praha, přistavení vozu, technologie a hadic (min. 70m hadic pro možnost sání v nepřístupných prostorech pro techniku), vývozu a likvidace odpadu</t>
  </si>
  <si>
    <t>kus</t>
  </si>
  <si>
    <t>4</t>
  </si>
  <si>
    <t>-2071818878</t>
  </si>
  <si>
    <t>PV2</t>
  </si>
  <si>
    <t>Příplatek za každý další 1m3 objemu nad 5m3 tukového lapolu</t>
  </si>
  <si>
    <t>m3</t>
  </si>
  <si>
    <t>-945551763</t>
  </si>
  <si>
    <t>02</t>
  </si>
  <si>
    <t>Výjezdy a práce mimořádné</t>
  </si>
  <si>
    <t>3</t>
  </si>
  <si>
    <t>HZS4232</t>
  </si>
  <si>
    <t>Hodinová sazba práce v pracovní době od 06:00-18:00h bez ohledu na počet pracovníků včetně dopravy na místo v obvodu OŘ Praha</t>
  </si>
  <si>
    <t>hodina</t>
  </si>
  <si>
    <t>-1219104119</t>
  </si>
  <si>
    <t>P</t>
  </si>
  <si>
    <t>Poznámka k položce:_x000D_
jedná se např. o mimořádné neplánované čištění lapolu a navazující kanalizační části, sání kanalizačních šachet či jímek při poruše._x000D_
_x000D_
předpokládaný (referenční) rozsah prací, účtováno bude dle skutečnosti</t>
  </si>
  <si>
    <t>HZS42323</t>
  </si>
  <si>
    <t>Hodinová sazba práce mimo pracovní dobu od 18:00-06:00h, o víkendech a svátcích bez ohledu na počet pracovníků včetně dopravy na místo v obvodu OŘ Praha</t>
  </si>
  <si>
    <t>410590174</t>
  </si>
  <si>
    <t>Poznámka k položce:_x000D_
jedná se např. o mimořádné neplánované čištění lapolu a navazující kanalizační části, sání kanalizačních šachtet či jímek při poruše._x000D_
_x000D_
předpokládaný (referenční) rozsah prací, účtováno bude dle skutečnosti</t>
  </si>
  <si>
    <t>5</t>
  </si>
  <si>
    <t>SB1</t>
  </si>
  <si>
    <t>Přistavení sacího bagru pro mimořádné čištění a čerpání včetně dopravy na místo v obvodu OŘ Praha</t>
  </si>
  <si>
    <t>případ</t>
  </si>
  <si>
    <t>-1616292220</t>
  </si>
  <si>
    <t>Poznámka k položce:_x000D_
 Sací bagr je včetně příslušenství a kapacitou min. 100m hadic pro možnost sání v nepřístupných prostorech pro techniku._x000D_
_x000D_
Předpokládaný (referenční) rozsah prací, účtováno bude dle skutečnosti</t>
  </si>
  <si>
    <t>6</t>
  </si>
  <si>
    <t>SB2</t>
  </si>
  <si>
    <t>Přistavení sacího vozu pro mimořádné čištění a čerpání včetně dopravy na místo v obvodu OŘ Praha</t>
  </si>
  <si>
    <t>1516992244</t>
  </si>
  <si>
    <t>Poznámka k položce:_x000D_
Sací vůz je včetně příslušenství a kapacitou min. 70m hadic pro možnost sání v nepřístupných prostorech pro techniku._x000D_
_x000D_
Předpokládaný (referenční) rozsah prací, účtováno bude dle skutečnosti</t>
  </si>
  <si>
    <t>7</t>
  </si>
  <si>
    <t>4.01</t>
  </si>
  <si>
    <t>Příplatek za havarijní výjezd do 2h od nahlášení požadavku v pracovní době 06:00-18:00h v pracovních dnech</t>
  </si>
  <si>
    <t>-542821217</t>
  </si>
  <si>
    <t>Poznámka k položce:_x000D_
jedná se o příplatek za mimořádný havarijní výjezd pro odstranění závady</t>
  </si>
  <si>
    <t>8</t>
  </si>
  <si>
    <t>4.02</t>
  </si>
  <si>
    <t>Příplatek za havarijní výjezd do 2h od nahlášení požadavku mimo pracovní dobu 18:00-06:00h, o víkendech a svátcích</t>
  </si>
  <si>
    <t>1555003039</t>
  </si>
  <si>
    <t>03</t>
  </si>
  <si>
    <t>Odvoz a likvidace odpadu</t>
  </si>
  <si>
    <t>9</t>
  </si>
  <si>
    <t>03.1</t>
  </si>
  <si>
    <t>Odvoz a likvidace odpadu při mimořádném čištění</t>
  </si>
  <si>
    <t>1828887309</t>
  </si>
  <si>
    <t>SOUPIS JEDNOTKOVÝCH CEN</t>
  </si>
  <si>
    <t>Individuální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</si>
</sst>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8" fillId="4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4" fontId="18" fillId="2" borderId="0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501650</xdr:colOff>
      <xdr:row>103</xdr:row>
      <xdr:rowOff>123825</xdr:rowOff>
    </xdr:from>
    <xdr:to>
      <xdr:col>8</xdr:col>
      <xdr:colOff>1339850</xdr:colOff>
      <xdr:row>108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98025" y="819150"/>
          <a:ext cx="838200" cy="93345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29" t="s">
        <v>14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R5" s="15"/>
      <c r="BE5" s="126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31" t="s">
        <v>17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R6" s="15"/>
      <c r="BE6" s="127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27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27"/>
      <c r="BS8" s="12" t="s">
        <v>6</v>
      </c>
    </row>
    <row r="9" spans="1:74" ht="14.45" customHeight="1">
      <c r="B9" s="15"/>
      <c r="AR9" s="15"/>
      <c r="BE9" s="127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27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27"/>
      <c r="BS11" s="12" t="s">
        <v>6</v>
      </c>
    </row>
    <row r="12" spans="1:74" ht="6.95" customHeight="1">
      <c r="B12" s="15"/>
      <c r="AR12" s="15"/>
      <c r="BE12" s="127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27"/>
      <c r="BS13" s="12" t="s">
        <v>6</v>
      </c>
    </row>
    <row r="14" spans="1:74">
      <c r="B14" s="15"/>
      <c r="E14" s="132" t="s">
        <v>31</v>
      </c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22" t="s">
        <v>28</v>
      </c>
      <c r="AN14" s="24" t="s">
        <v>31</v>
      </c>
      <c r="AR14" s="15"/>
      <c r="BE14" s="127"/>
      <c r="BS14" s="12" t="s">
        <v>6</v>
      </c>
    </row>
    <row r="15" spans="1:74" ht="6.95" customHeight="1">
      <c r="B15" s="15"/>
      <c r="AR15" s="15"/>
      <c r="BE15" s="127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27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27"/>
      <c r="BS17" s="12" t="s">
        <v>34</v>
      </c>
    </row>
    <row r="18" spans="2:71" ht="6.95" customHeight="1">
      <c r="B18" s="15"/>
      <c r="AR18" s="15"/>
      <c r="BE18" s="127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27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27"/>
      <c r="BS20" s="12" t="s">
        <v>34</v>
      </c>
    </row>
    <row r="21" spans="2:71" ht="6.95" customHeight="1">
      <c r="B21" s="15"/>
      <c r="AR21" s="15"/>
      <c r="BE21" s="127"/>
    </row>
    <row r="22" spans="2:71" ht="12" customHeight="1">
      <c r="B22" s="15"/>
      <c r="D22" s="22" t="s">
        <v>37</v>
      </c>
      <c r="AR22" s="15"/>
      <c r="BE22" s="127"/>
    </row>
    <row r="23" spans="2:71" ht="16.5" customHeight="1">
      <c r="B23" s="15"/>
      <c r="E23" s="134" t="s">
        <v>1</v>
      </c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R23" s="15"/>
      <c r="BE23" s="127"/>
    </row>
    <row r="24" spans="2:71" ht="6.95" customHeight="1">
      <c r="B24" s="15"/>
      <c r="AR24" s="15"/>
      <c r="BE24" s="127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27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35" t="e">
        <f>ROUND(AG94,2)</f>
        <v>#REF!</v>
      </c>
      <c r="AL26" s="136"/>
      <c r="AM26" s="136"/>
      <c r="AN26" s="136"/>
      <c r="AO26" s="136"/>
      <c r="AR26" s="26"/>
      <c r="BE26" s="127"/>
    </row>
    <row r="27" spans="2:71" s="1" customFormat="1" ht="6.95" customHeight="1">
      <c r="B27" s="26"/>
      <c r="AR27" s="26"/>
      <c r="BE27" s="127"/>
    </row>
    <row r="28" spans="2:71" s="1" customFormat="1">
      <c r="B28" s="26"/>
      <c r="L28" s="137" t="s">
        <v>39</v>
      </c>
      <c r="M28" s="137"/>
      <c r="N28" s="137"/>
      <c r="O28" s="137"/>
      <c r="P28" s="137"/>
      <c r="W28" s="137" t="s">
        <v>40</v>
      </c>
      <c r="X28" s="137"/>
      <c r="Y28" s="137"/>
      <c r="Z28" s="137"/>
      <c r="AA28" s="137"/>
      <c r="AB28" s="137"/>
      <c r="AC28" s="137"/>
      <c r="AD28" s="137"/>
      <c r="AE28" s="137"/>
      <c r="AK28" s="137" t="s">
        <v>41</v>
      </c>
      <c r="AL28" s="137"/>
      <c r="AM28" s="137"/>
      <c r="AN28" s="137"/>
      <c r="AO28" s="137"/>
      <c r="AR28" s="26"/>
      <c r="BE28" s="127"/>
    </row>
    <row r="29" spans="2:71" s="2" customFormat="1" ht="14.45" customHeight="1">
      <c r="B29" s="30"/>
      <c r="D29" s="22" t="s">
        <v>42</v>
      </c>
      <c r="F29" s="22" t="s">
        <v>43</v>
      </c>
      <c r="L29" s="140">
        <v>0.21</v>
      </c>
      <c r="M29" s="139"/>
      <c r="N29" s="139"/>
      <c r="O29" s="139"/>
      <c r="P29" s="139"/>
      <c r="W29" s="138" t="e">
        <f>ROUND(AZ94, 2)</f>
        <v>#REF!</v>
      </c>
      <c r="X29" s="139"/>
      <c r="Y29" s="139"/>
      <c r="Z29" s="139"/>
      <c r="AA29" s="139"/>
      <c r="AB29" s="139"/>
      <c r="AC29" s="139"/>
      <c r="AD29" s="139"/>
      <c r="AE29" s="139"/>
      <c r="AK29" s="138" t="e">
        <f>ROUND(AV94, 2)</f>
        <v>#REF!</v>
      </c>
      <c r="AL29" s="139"/>
      <c r="AM29" s="139"/>
      <c r="AN29" s="139"/>
      <c r="AO29" s="139"/>
      <c r="AR29" s="30"/>
      <c r="BE29" s="128"/>
    </row>
    <row r="30" spans="2:71" s="2" customFormat="1" ht="14.45" customHeight="1">
      <c r="B30" s="30"/>
      <c r="F30" s="22" t="s">
        <v>44</v>
      </c>
      <c r="L30" s="140">
        <v>0.12</v>
      </c>
      <c r="M30" s="139"/>
      <c r="N30" s="139"/>
      <c r="O30" s="139"/>
      <c r="P30" s="139"/>
      <c r="W30" s="138">
        <f>ROUND(BA94, 2)</f>
        <v>0</v>
      </c>
      <c r="X30" s="139"/>
      <c r="Y30" s="139"/>
      <c r="Z30" s="139"/>
      <c r="AA30" s="139"/>
      <c r="AB30" s="139"/>
      <c r="AC30" s="139"/>
      <c r="AD30" s="139"/>
      <c r="AE30" s="139"/>
      <c r="AK30" s="138">
        <f>ROUND(AW94, 2)</f>
        <v>0</v>
      </c>
      <c r="AL30" s="139"/>
      <c r="AM30" s="139"/>
      <c r="AN30" s="139"/>
      <c r="AO30" s="139"/>
      <c r="AR30" s="30"/>
      <c r="BE30" s="128"/>
    </row>
    <row r="31" spans="2:71" s="2" customFormat="1" ht="14.45" hidden="1" customHeight="1">
      <c r="B31" s="30"/>
      <c r="F31" s="22" t="s">
        <v>45</v>
      </c>
      <c r="L31" s="140">
        <v>0.21</v>
      </c>
      <c r="M31" s="139"/>
      <c r="N31" s="139"/>
      <c r="O31" s="139"/>
      <c r="P31" s="139"/>
      <c r="W31" s="138">
        <f>ROUND(BB94, 2)</f>
        <v>0</v>
      </c>
      <c r="X31" s="139"/>
      <c r="Y31" s="139"/>
      <c r="Z31" s="139"/>
      <c r="AA31" s="139"/>
      <c r="AB31" s="139"/>
      <c r="AC31" s="139"/>
      <c r="AD31" s="139"/>
      <c r="AE31" s="139"/>
      <c r="AK31" s="138">
        <v>0</v>
      </c>
      <c r="AL31" s="139"/>
      <c r="AM31" s="139"/>
      <c r="AN31" s="139"/>
      <c r="AO31" s="139"/>
      <c r="AR31" s="30"/>
      <c r="BE31" s="128"/>
    </row>
    <row r="32" spans="2:71" s="2" customFormat="1" ht="14.45" hidden="1" customHeight="1">
      <c r="B32" s="30"/>
      <c r="F32" s="22" t="s">
        <v>46</v>
      </c>
      <c r="L32" s="140">
        <v>0.12</v>
      </c>
      <c r="M32" s="139"/>
      <c r="N32" s="139"/>
      <c r="O32" s="139"/>
      <c r="P32" s="139"/>
      <c r="W32" s="138">
        <f>ROUND(BC94, 2)</f>
        <v>0</v>
      </c>
      <c r="X32" s="139"/>
      <c r="Y32" s="139"/>
      <c r="Z32" s="139"/>
      <c r="AA32" s="139"/>
      <c r="AB32" s="139"/>
      <c r="AC32" s="139"/>
      <c r="AD32" s="139"/>
      <c r="AE32" s="139"/>
      <c r="AK32" s="138">
        <v>0</v>
      </c>
      <c r="AL32" s="139"/>
      <c r="AM32" s="139"/>
      <c r="AN32" s="139"/>
      <c r="AO32" s="139"/>
      <c r="AR32" s="30"/>
      <c r="BE32" s="128"/>
    </row>
    <row r="33" spans="2:57" s="2" customFormat="1" ht="14.45" hidden="1" customHeight="1">
      <c r="B33" s="30"/>
      <c r="F33" s="22" t="s">
        <v>47</v>
      </c>
      <c r="L33" s="140">
        <v>0</v>
      </c>
      <c r="M33" s="139"/>
      <c r="N33" s="139"/>
      <c r="O33" s="139"/>
      <c r="P33" s="139"/>
      <c r="W33" s="138">
        <f>ROUND(BD94, 2)</f>
        <v>0</v>
      </c>
      <c r="X33" s="139"/>
      <c r="Y33" s="139"/>
      <c r="Z33" s="139"/>
      <c r="AA33" s="139"/>
      <c r="AB33" s="139"/>
      <c r="AC33" s="139"/>
      <c r="AD33" s="139"/>
      <c r="AE33" s="139"/>
      <c r="AK33" s="138">
        <v>0</v>
      </c>
      <c r="AL33" s="139"/>
      <c r="AM33" s="139"/>
      <c r="AN33" s="139"/>
      <c r="AO33" s="139"/>
      <c r="AR33" s="30"/>
      <c r="BE33" s="128"/>
    </row>
    <row r="34" spans="2:57" s="1" customFormat="1" ht="6.95" customHeight="1">
      <c r="B34" s="26"/>
      <c r="AR34" s="26"/>
      <c r="BE34" s="127"/>
    </row>
    <row r="35" spans="2:57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141" t="s">
        <v>50</v>
      </c>
      <c r="Y35" s="142"/>
      <c r="Z35" s="142"/>
      <c r="AA35" s="142"/>
      <c r="AB35" s="142"/>
      <c r="AC35" s="33"/>
      <c r="AD35" s="33"/>
      <c r="AE35" s="33"/>
      <c r="AF35" s="33"/>
      <c r="AG35" s="33"/>
      <c r="AH35" s="33"/>
      <c r="AI35" s="33"/>
      <c r="AJ35" s="33"/>
      <c r="AK35" s="143" t="e">
        <f>SUM(AK26:AK33)</f>
        <v>#REF!</v>
      </c>
      <c r="AL35" s="142"/>
      <c r="AM35" s="142"/>
      <c r="AN35" s="142"/>
      <c r="AO35" s="144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14.45" customHeight="1">
      <c r="B37" s="26"/>
      <c r="AR37" s="26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6"/>
      <c r="D49" s="35" t="s">
        <v>51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52</v>
      </c>
      <c r="AI49" s="36"/>
      <c r="AJ49" s="36"/>
      <c r="AK49" s="36"/>
      <c r="AL49" s="36"/>
      <c r="AM49" s="36"/>
      <c r="AN49" s="36"/>
      <c r="AO49" s="36"/>
      <c r="AR49" s="26"/>
    </row>
    <row r="50" spans="2:44" ht="11.25">
      <c r="B50" s="15"/>
      <c r="AR50" s="15"/>
    </row>
    <row r="51" spans="2:44" ht="11.25">
      <c r="B51" s="15"/>
      <c r="AR51" s="15"/>
    </row>
    <row r="52" spans="2:44" ht="11.25">
      <c r="B52" s="15"/>
      <c r="AR52" s="15"/>
    </row>
    <row r="53" spans="2:44" ht="11.25">
      <c r="B53" s="15"/>
      <c r="AR53" s="15"/>
    </row>
    <row r="54" spans="2:44" ht="11.25">
      <c r="B54" s="15"/>
      <c r="AR54" s="15"/>
    </row>
    <row r="55" spans="2:44" ht="11.25">
      <c r="B55" s="15"/>
      <c r="AR55" s="15"/>
    </row>
    <row r="56" spans="2:44" ht="11.25">
      <c r="B56" s="15"/>
      <c r="AR56" s="15"/>
    </row>
    <row r="57" spans="2:44" ht="11.25">
      <c r="B57" s="15"/>
      <c r="AR57" s="15"/>
    </row>
    <row r="58" spans="2:44" ht="11.25">
      <c r="B58" s="15"/>
      <c r="AR58" s="15"/>
    </row>
    <row r="59" spans="2:44" ht="11.25">
      <c r="B59" s="15"/>
      <c r="AR59" s="15"/>
    </row>
    <row r="60" spans="2:44" s="1" customFormat="1">
      <c r="B60" s="26"/>
      <c r="D60" s="37" t="s">
        <v>53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54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53</v>
      </c>
      <c r="AI60" s="28"/>
      <c r="AJ60" s="28"/>
      <c r="AK60" s="28"/>
      <c r="AL60" s="28"/>
      <c r="AM60" s="37" t="s">
        <v>54</v>
      </c>
      <c r="AN60" s="28"/>
      <c r="AO60" s="28"/>
      <c r="AR60" s="26"/>
    </row>
    <row r="61" spans="2:44" ht="11.25">
      <c r="B61" s="15"/>
      <c r="AR61" s="15"/>
    </row>
    <row r="62" spans="2:44" ht="11.25">
      <c r="B62" s="15"/>
      <c r="AR62" s="15"/>
    </row>
    <row r="63" spans="2:44" ht="11.25">
      <c r="B63" s="15"/>
      <c r="AR63" s="15"/>
    </row>
    <row r="64" spans="2:44" s="1" customFormat="1">
      <c r="B64" s="26"/>
      <c r="D64" s="35" t="s">
        <v>55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56</v>
      </c>
      <c r="AI64" s="36"/>
      <c r="AJ64" s="36"/>
      <c r="AK64" s="36"/>
      <c r="AL64" s="36"/>
      <c r="AM64" s="36"/>
      <c r="AN64" s="36"/>
      <c r="AO64" s="36"/>
      <c r="AR64" s="26"/>
    </row>
    <row r="65" spans="2:44" ht="11.25">
      <c r="B65" s="15"/>
      <c r="AR65" s="15"/>
    </row>
    <row r="66" spans="2:44" ht="11.25">
      <c r="B66" s="15"/>
      <c r="AR66" s="15"/>
    </row>
    <row r="67" spans="2:44" ht="11.25">
      <c r="B67" s="15"/>
      <c r="AR67" s="15"/>
    </row>
    <row r="68" spans="2:44" ht="11.25">
      <c r="B68" s="15"/>
      <c r="AR68" s="15"/>
    </row>
    <row r="69" spans="2:44" ht="11.25">
      <c r="B69" s="15"/>
      <c r="AR69" s="15"/>
    </row>
    <row r="70" spans="2:44" ht="11.25">
      <c r="B70" s="15"/>
      <c r="AR70" s="15"/>
    </row>
    <row r="71" spans="2:44" ht="11.25">
      <c r="B71" s="15"/>
      <c r="AR71" s="15"/>
    </row>
    <row r="72" spans="2:44" ht="11.25">
      <c r="B72" s="15"/>
      <c r="AR72" s="15"/>
    </row>
    <row r="73" spans="2:44" ht="11.25">
      <c r="B73" s="15"/>
      <c r="AR73" s="15"/>
    </row>
    <row r="74" spans="2:44" ht="11.25">
      <c r="B74" s="15"/>
      <c r="AR74" s="15"/>
    </row>
    <row r="75" spans="2:44" s="1" customFormat="1">
      <c r="B75" s="26"/>
      <c r="D75" s="37" t="s">
        <v>53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54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53</v>
      </c>
      <c r="AI75" s="28"/>
      <c r="AJ75" s="28"/>
      <c r="AK75" s="28"/>
      <c r="AL75" s="28"/>
      <c r="AM75" s="37" t="s">
        <v>54</v>
      </c>
      <c r="AN75" s="28"/>
      <c r="AO75" s="28"/>
      <c r="AR75" s="26"/>
    </row>
    <row r="76" spans="2:44" s="1" customFormat="1" ht="11.25">
      <c r="B76" s="26"/>
      <c r="AR76" s="26"/>
    </row>
    <row r="77" spans="2:44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0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0" s="1" customFormat="1" ht="24.95" customHeight="1">
      <c r="B82" s="26"/>
      <c r="C82" s="16" t="s">
        <v>57</v>
      </c>
      <c r="AR82" s="26"/>
    </row>
    <row r="83" spans="1:90" s="1" customFormat="1" ht="6.95" customHeight="1">
      <c r="B83" s="26"/>
      <c r="AR83" s="26"/>
    </row>
    <row r="84" spans="1:90" s="3" customFormat="1" ht="12" customHeight="1">
      <c r="B84" s="42"/>
      <c r="C84" s="22" t="s">
        <v>13</v>
      </c>
      <c r="L84" s="3" t="str">
        <f>K5</f>
        <v>OR_PHA</v>
      </c>
      <c r="AR84" s="42"/>
    </row>
    <row r="85" spans="1:90" s="4" customFormat="1" ht="36.950000000000003" customHeight="1">
      <c r="B85" s="43"/>
      <c r="C85" s="44" t="s">
        <v>16</v>
      </c>
      <c r="L85" s="145" t="str">
        <f>K6</f>
        <v>Zajištění vývozu lapolů a dalších servisních činností v obvodu OŘ PHA 2025-2027</v>
      </c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R85" s="43"/>
    </row>
    <row r="86" spans="1:90" s="1" customFormat="1" ht="6.95" customHeight="1">
      <c r="B86" s="26"/>
      <c r="AR86" s="26"/>
    </row>
    <row r="87" spans="1:90" s="1" customFormat="1" ht="12" customHeight="1">
      <c r="B87" s="26"/>
      <c r="C87" s="22" t="s">
        <v>20</v>
      </c>
      <c r="L87" s="45" t="str">
        <f>IF(K8="","",K8)</f>
        <v>obvod OŘ Praha</v>
      </c>
      <c r="AI87" s="22" t="s">
        <v>22</v>
      </c>
      <c r="AM87" s="147" t="str">
        <f>IF(AN8= "","",AN8)</f>
        <v>6. 12. 2024</v>
      </c>
      <c r="AN87" s="147"/>
      <c r="AR87" s="26"/>
    </row>
    <row r="88" spans="1:90" s="1" customFormat="1" ht="6.95" customHeight="1">
      <c r="B88" s="26"/>
      <c r="AR88" s="26"/>
    </row>
    <row r="89" spans="1:90" s="1" customFormat="1" ht="15.2" customHeight="1">
      <c r="B89" s="26"/>
      <c r="C89" s="22" t="s">
        <v>24</v>
      </c>
      <c r="L89" s="3" t="str">
        <f>IF(E11= "","",E11)</f>
        <v>Správa železnic, státní organizace</v>
      </c>
      <c r="AI89" s="22" t="s">
        <v>32</v>
      </c>
      <c r="AM89" s="148" t="str">
        <f>IF(E17="","",E17)</f>
        <v xml:space="preserve"> </v>
      </c>
      <c r="AN89" s="149"/>
      <c r="AO89" s="149"/>
      <c r="AP89" s="149"/>
      <c r="AR89" s="26"/>
      <c r="AS89" s="150" t="s">
        <v>58</v>
      </c>
      <c r="AT89" s="151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2" customHeight="1">
      <c r="B90" s="26"/>
      <c r="C90" s="22" t="s">
        <v>30</v>
      </c>
      <c r="L90" s="3" t="str">
        <f>IF(E14= "Vyplň údaj","",E14)</f>
        <v/>
      </c>
      <c r="AI90" s="22" t="s">
        <v>35</v>
      </c>
      <c r="AM90" s="148" t="str">
        <f>IF(E20="","",E20)</f>
        <v>L. Ulrich, DiS.</v>
      </c>
      <c r="AN90" s="149"/>
      <c r="AO90" s="149"/>
      <c r="AP90" s="149"/>
      <c r="AR90" s="26"/>
      <c r="AS90" s="152"/>
      <c r="AT90" s="153"/>
      <c r="BD90" s="49"/>
    </row>
    <row r="91" spans="1:90" s="1" customFormat="1" ht="10.9" customHeight="1">
      <c r="B91" s="26"/>
      <c r="AR91" s="26"/>
      <c r="AS91" s="152"/>
      <c r="AT91" s="153"/>
      <c r="BD91" s="49"/>
    </row>
    <row r="92" spans="1:90" s="1" customFormat="1" ht="29.25" customHeight="1">
      <c r="B92" s="26"/>
      <c r="C92" s="154" t="s">
        <v>59</v>
      </c>
      <c r="D92" s="155"/>
      <c r="E92" s="155"/>
      <c r="F92" s="155"/>
      <c r="G92" s="155"/>
      <c r="H92" s="50"/>
      <c r="I92" s="156" t="s">
        <v>60</v>
      </c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  <c r="AC92" s="155"/>
      <c r="AD92" s="155"/>
      <c r="AE92" s="155"/>
      <c r="AF92" s="155"/>
      <c r="AG92" s="157" t="s">
        <v>61</v>
      </c>
      <c r="AH92" s="155"/>
      <c r="AI92" s="155"/>
      <c r="AJ92" s="155"/>
      <c r="AK92" s="155"/>
      <c r="AL92" s="155"/>
      <c r="AM92" s="155"/>
      <c r="AN92" s="156" t="s">
        <v>62</v>
      </c>
      <c r="AO92" s="155"/>
      <c r="AP92" s="158"/>
      <c r="AQ92" s="51" t="s">
        <v>63</v>
      </c>
      <c r="AR92" s="26"/>
      <c r="AS92" s="52" t="s">
        <v>64</v>
      </c>
      <c r="AT92" s="53" t="s">
        <v>65</v>
      </c>
      <c r="AU92" s="53" t="s">
        <v>66</v>
      </c>
      <c r="AV92" s="53" t="s">
        <v>67</v>
      </c>
      <c r="AW92" s="53" t="s">
        <v>68</v>
      </c>
      <c r="AX92" s="53" t="s">
        <v>69</v>
      </c>
      <c r="AY92" s="53" t="s">
        <v>70</v>
      </c>
      <c r="AZ92" s="53" t="s">
        <v>71</v>
      </c>
      <c r="BA92" s="53" t="s">
        <v>72</v>
      </c>
      <c r="BB92" s="53" t="s">
        <v>73</v>
      </c>
      <c r="BC92" s="53" t="s">
        <v>74</v>
      </c>
      <c r="BD92" s="54" t="s">
        <v>75</v>
      </c>
    </row>
    <row r="93" spans="1:90" s="1" customFormat="1" ht="10.9" customHeight="1">
      <c r="B93" s="26"/>
      <c r="AR93" s="26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50000000000003" customHeight="1">
      <c r="B94" s="56"/>
      <c r="C94" s="57" t="s">
        <v>76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62" t="e">
        <f>ROUND(AG95,2)</f>
        <v>#REF!</v>
      </c>
      <c r="AH94" s="162"/>
      <c r="AI94" s="162"/>
      <c r="AJ94" s="162"/>
      <c r="AK94" s="162"/>
      <c r="AL94" s="162"/>
      <c r="AM94" s="162"/>
      <c r="AN94" s="163" t="e">
        <f>SUM(AG94,AT94)</f>
        <v>#REF!</v>
      </c>
      <c r="AO94" s="163"/>
      <c r="AP94" s="163"/>
      <c r="AQ94" s="59" t="s">
        <v>1</v>
      </c>
      <c r="AR94" s="56"/>
      <c r="AS94" s="60">
        <f>ROUND(AS95,2)</f>
        <v>0</v>
      </c>
      <c r="AT94" s="61" t="e">
        <f>ROUND(SUM(AV94:AW94),2)</f>
        <v>#REF!</v>
      </c>
      <c r="AU94" s="62" t="e">
        <f>ROUND(AU95,5)</f>
        <v>#REF!</v>
      </c>
      <c r="AV94" s="61" t="e">
        <f>ROUND(AZ94*L29,2)</f>
        <v>#REF!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 t="e">
        <f>ROUND(AZ95,2)</f>
        <v>#REF!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77</v>
      </c>
      <c r="BT94" s="64" t="s">
        <v>78</v>
      </c>
      <c r="BV94" s="64" t="s">
        <v>79</v>
      </c>
      <c r="BW94" s="64" t="s">
        <v>5</v>
      </c>
      <c r="BX94" s="64" t="s">
        <v>80</v>
      </c>
      <c r="CL94" s="64" t="s">
        <v>1</v>
      </c>
    </row>
    <row r="95" spans="1:90" s="6" customFormat="1" ht="37.5" customHeight="1">
      <c r="A95" s="65" t="s">
        <v>81</v>
      </c>
      <c r="B95" s="66"/>
      <c r="C95" s="67"/>
      <c r="D95" s="161" t="s">
        <v>14</v>
      </c>
      <c r="E95" s="161"/>
      <c r="F95" s="161"/>
      <c r="G95" s="161"/>
      <c r="H95" s="161"/>
      <c r="I95" s="68"/>
      <c r="J95" s="161" t="s">
        <v>17</v>
      </c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  <c r="AE95" s="161"/>
      <c r="AF95" s="161"/>
      <c r="AG95" s="159" t="e">
        <f>'OR_PHA - Zajištění vývozu...'!#REF!</f>
        <v>#REF!</v>
      </c>
      <c r="AH95" s="160"/>
      <c r="AI95" s="160"/>
      <c r="AJ95" s="160"/>
      <c r="AK95" s="160"/>
      <c r="AL95" s="160"/>
      <c r="AM95" s="160"/>
      <c r="AN95" s="159" t="e">
        <f>SUM(AG95,AT95)</f>
        <v>#REF!</v>
      </c>
      <c r="AO95" s="160"/>
      <c r="AP95" s="160"/>
      <c r="AQ95" s="69" t="s">
        <v>82</v>
      </c>
      <c r="AR95" s="66"/>
      <c r="AS95" s="70">
        <v>0</v>
      </c>
      <c r="AT95" s="71" t="e">
        <f>ROUND(SUM(AV95:AW95),2)</f>
        <v>#REF!</v>
      </c>
      <c r="AU95" s="72" t="e">
        <f>'OR_PHA - Zajištění vývozu...'!N115</f>
        <v>#REF!</v>
      </c>
      <c r="AV95" s="71" t="e">
        <f>'OR_PHA - Zajištění vývozu...'!#REF!</f>
        <v>#REF!</v>
      </c>
      <c r="AW95" s="71" t="e">
        <f>'OR_PHA - Zajištění vývozu...'!#REF!</f>
        <v>#REF!</v>
      </c>
      <c r="AX95" s="71" t="e">
        <f>'OR_PHA - Zajištění vývozu...'!#REF!</f>
        <v>#REF!</v>
      </c>
      <c r="AY95" s="71" t="e">
        <f>'OR_PHA - Zajištění vývozu...'!#REF!</f>
        <v>#REF!</v>
      </c>
      <c r="AZ95" s="71" t="e">
        <f>'OR_PHA - Zajištění vývozu...'!F31</f>
        <v>#REF!</v>
      </c>
      <c r="BA95" s="71">
        <f>'OR_PHA - Zajištění vývozu...'!F32</f>
        <v>0</v>
      </c>
      <c r="BB95" s="71">
        <f>'OR_PHA - Zajištění vývozu...'!F33</f>
        <v>0</v>
      </c>
      <c r="BC95" s="71">
        <f>'OR_PHA - Zajištění vývozu...'!F34</f>
        <v>0</v>
      </c>
      <c r="BD95" s="73">
        <f>'OR_PHA - Zajištění vývozu...'!F35</f>
        <v>0</v>
      </c>
      <c r="BT95" s="74" t="s">
        <v>83</v>
      </c>
      <c r="BU95" s="74" t="s">
        <v>84</v>
      </c>
      <c r="BV95" s="74" t="s">
        <v>79</v>
      </c>
      <c r="BW95" s="74" t="s">
        <v>5</v>
      </c>
      <c r="BX95" s="74" t="s">
        <v>80</v>
      </c>
      <c r="CL95" s="74" t="s">
        <v>1</v>
      </c>
    </row>
    <row r="96" spans="1:90" s="1" customFormat="1" ht="30" customHeight="1">
      <c r="B96" s="26"/>
      <c r="AR96" s="26"/>
    </row>
    <row r="97" spans="2:44" s="1" customFormat="1" ht="6.95" customHeight="1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sheetProtection algorithmName="SHA-512" hashValue="kpscwmCA90cNr24bHrTnzeKN0dY1jqx1wth8X4kwsPKseLUXG06hz/d2ei4/CFRyKvuGvlfslRoEH3/MoT/E9Q==" saltValue="6JPsT0bJAWUav5o1DRj8xt/XrA07xVfbEzkOn9T1NUEcDkr87a0dPY/ScmKq1bx01uFL/0wKSSmUfExTskYFh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Zajištění vývozu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4"/>
  <sheetViews>
    <sheetView showGridLines="0" tabSelected="1" workbookViewId="0">
      <selection activeCell="F127" sqref="F1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97" customWidth="1"/>
    <col min="7" max="7" width="7.5" customWidth="1"/>
    <col min="8" max="8" width="19.5" customWidth="1"/>
    <col min="9" max="9" width="30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AR2" s="12" t="s">
        <v>5</v>
      </c>
    </row>
    <row r="3" spans="2:44" ht="6.95" hidden="1" customHeight="1">
      <c r="B3" s="13"/>
      <c r="C3" s="14"/>
      <c r="D3" s="14"/>
      <c r="E3" s="14"/>
      <c r="F3" s="14"/>
      <c r="G3" s="14"/>
      <c r="H3" s="14"/>
      <c r="I3" s="14"/>
      <c r="J3" s="15"/>
      <c r="AR3" s="12" t="s">
        <v>85</v>
      </c>
    </row>
    <row r="4" spans="2:44" ht="24.95" hidden="1" customHeight="1">
      <c r="B4" s="15"/>
      <c r="D4" s="16" t="s">
        <v>86</v>
      </c>
      <c r="J4" s="15"/>
      <c r="K4" s="75" t="s">
        <v>10</v>
      </c>
      <c r="AR4" s="12" t="s">
        <v>4</v>
      </c>
    </row>
    <row r="5" spans="2:44" ht="6.95" hidden="1" customHeight="1">
      <c r="B5" s="15"/>
      <c r="J5" s="15"/>
    </row>
    <row r="6" spans="2:44" s="1" customFormat="1" ht="12" hidden="1" customHeight="1">
      <c r="B6" s="26"/>
      <c r="D6" s="22" t="s">
        <v>16</v>
      </c>
      <c r="J6" s="26"/>
    </row>
    <row r="7" spans="2:44" s="1" customFormat="1" ht="30" hidden="1" customHeight="1">
      <c r="B7" s="26"/>
      <c r="E7" s="145" t="s">
        <v>17</v>
      </c>
      <c r="F7" s="164"/>
      <c r="G7" s="164"/>
      <c r="J7" s="26"/>
    </row>
    <row r="8" spans="2:44" s="1" customFormat="1" hidden="1">
      <c r="B8" s="26"/>
      <c r="J8" s="26"/>
    </row>
    <row r="9" spans="2:44" s="1" customFormat="1" ht="12" hidden="1" customHeight="1">
      <c r="B9" s="26"/>
      <c r="D9" s="22" t="s">
        <v>18</v>
      </c>
      <c r="F9" s="20" t="s">
        <v>1</v>
      </c>
      <c r="H9" s="22" t="s">
        <v>19</v>
      </c>
      <c r="J9" s="26"/>
    </row>
    <row r="10" spans="2:44" s="1" customFormat="1" ht="12" hidden="1" customHeight="1">
      <c r="B10" s="26"/>
      <c r="D10" s="22" t="s">
        <v>20</v>
      </c>
      <c r="F10" s="20" t="s">
        <v>21</v>
      </c>
      <c r="H10" s="22" t="s">
        <v>22</v>
      </c>
      <c r="J10" s="26"/>
    </row>
    <row r="11" spans="2:44" s="1" customFormat="1" ht="10.9" hidden="1" customHeight="1">
      <c r="B11" s="26"/>
      <c r="J11" s="26"/>
    </row>
    <row r="12" spans="2:44" s="1" customFormat="1" ht="12" hidden="1" customHeight="1">
      <c r="B12" s="26"/>
      <c r="D12" s="22" t="s">
        <v>24</v>
      </c>
      <c r="H12" s="22" t="s">
        <v>25</v>
      </c>
      <c r="J12" s="26"/>
    </row>
    <row r="13" spans="2:44" s="1" customFormat="1" ht="18" hidden="1" customHeight="1">
      <c r="B13" s="26"/>
      <c r="E13" s="20" t="s">
        <v>27</v>
      </c>
      <c r="H13" s="22" t="s">
        <v>28</v>
      </c>
      <c r="J13" s="26"/>
    </row>
    <row r="14" spans="2:44" s="1" customFormat="1" ht="6.95" hidden="1" customHeight="1">
      <c r="B14" s="26"/>
      <c r="J14" s="26"/>
    </row>
    <row r="15" spans="2:44" s="1" customFormat="1" ht="12" hidden="1" customHeight="1">
      <c r="B15" s="26"/>
      <c r="D15" s="22" t="s">
        <v>30</v>
      </c>
      <c r="H15" s="22" t="s">
        <v>25</v>
      </c>
      <c r="J15" s="26"/>
    </row>
    <row r="16" spans="2:44" s="1" customFormat="1" ht="18" hidden="1" customHeight="1">
      <c r="B16" s="26"/>
      <c r="E16" s="165" t="str">
        <f>'Rekapitulace zakázky'!E14</f>
        <v>Vyplň údaj</v>
      </c>
      <c r="F16" s="129"/>
      <c r="G16" s="129"/>
      <c r="H16" s="22" t="s">
        <v>28</v>
      </c>
      <c r="J16" s="26"/>
    </row>
    <row r="17" spans="2:10" s="1" customFormat="1" ht="6.95" hidden="1" customHeight="1">
      <c r="B17" s="26"/>
      <c r="J17" s="26"/>
    </row>
    <row r="18" spans="2:10" s="1" customFormat="1" ht="12" hidden="1" customHeight="1">
      <c r="B18" s="26"/>
      <c r="D18" s="22" t="s">
        <v>32</v>
      </c>
      <c r="H18" s="22" t="s">
        <v>25</v>
      </c>
      <c r="J18" s="26"/>
    </row>
    <row r="19" spans="2:10" s="1" customFormat="1" ht="18" hidden="1" customHeight="1">
      <c r="B19" s="26"/>
      <c r="E19" s="20" t="str">
        <f>IF('Rekapitulace zakázky'!E17="","",'Rekapitulace zakázky'!E17)</f>
        <v xml:space="preserve"> </v>
      </c>
      <c r="H19" s="22" t="s">
        <v>28</v>
      </c>
      <c r="J19" s="26"/>
    </row>
    <row r="20" spans="2:10" s="1" customFormat="1" ht="6.95" hidden="1" customHeight="1">
      <c r="B20" s="26"/>
      <c r="J20" s="26"/>
    </row>
    <row r="21" spans="2:10" s="1" customFormat="1" ht="12" hidden="1" customHeight="1">
      <c r="B21" s="26"/>
      <c r="D21" s="22" t="s">
        <v>35</v>
      </c>
      <c r="H21" s="22" t="s">
        <v>25</v>
      </c>
      <c r="J21" s="26"/>
    </row>
    <row r="22" spans="2:10" s="1" customFormat="1" ht="18" hidden="1" customHeight="1">
      <c r="B22" s="26"/>
      <c r="E22" s="20" t="s">
        <v>36</v>
      </c>
      <c r="H22" s="22" t="s">
        <v>28</v>
      </c>
      <c r="J22" s="26"/>
    </row>
    <row r="23" spans="2:10" s="1" customFormat="1" ht="6.95" hidden="1" customHeight="1">
      <c r="B23" s="26"/>
      <c r="J23" s="26"/>
    </row>
    <row r="24" spans="2:10" s="1" customFormat="1" ht="12" hidden="1" customHeight="1">
      <c r="B24" s="26"/>
      <c r="D24" s="22" t="s">
        <v>37</v>
      </c>
      <c r="J24" s="26"/>
    </row>
    <row r="25" spans="2:10" s="7" customFormat="1" ht="16.5" hidden="1" customHeight="1">
      <c r="B25" s="76"/>
      <c r="E25" s="134" t="s">
        <v>1</v>
      </c>
      <c r="F25" s="134"/>
      <c r="G25" s="134"/>
      <c r="J25" s="76"/>
    </row>
    <row r="26" spans="2:10" s="1" customFormat="1" ht="6.95" hidden="1" customHeight="1">
      <c r="B26" s="26"/>
      <c r="J26" s="26"/>
    </row>
    <row r="27" spans="2:10" s="1" customFormat="1" ht="6.95" hidden="1" customHeight="1">
      <c r="B27" s="26"/>
      <c r="D27" s="46"/>
      <c r="E27" s="46"/>
      <c r="F27" s="46"/>
      <c r="G27" s="46"/>
      <c r="H27" s="46"/>
      <c r="I27" s="46"/>
      <c r="J27" s="26"/>
    </row>
    <row r="28" spans="2:10" s="1" customFormat="1" ht="25.35" hidden="1" customHeight="1">
      <c r="B28" s="26"/>
      <c r="D28" s="77" t="s">
        <v>38</v>
      </c>
      <c r="J28" s="26"/>
    </row>
    <row r="29" spans="2:10" s="1" customFormat="1" ht="6.95" hidden="1" customHeight="1">
      <c r="B29" s="26"/>
      <c r="D29" s="46"/>
      <c r="E29" s="46"/>
      <c r="F29" s="46"/>
      <c r="G29" s="46"/>
      <c r="H29" s="46"/>
      <c r="I29" s="46"/>
      <c r="J29" s="26"/>
    </row>
    <row r="30" spans="2:10" s="1" customFormat="1" ht="14.45" hidden="1" customHeight="1">
      <c r="B30" s="26"/>
      <c r="F30" s="29" t="s">
        <v>40</v>
      </c>
      <c r="H30" s="29" t="s">
        <v>39</v>
      </c>
      <c r="J30" s="26"/>
    </row>
    <row r="31" spans="2:10" s="1" customFormat="1" ht="14.45" hidden="1" customHeight="1">
      <c r="B31" s="26"/>
      <c r="D31" s="48" t="s">
        <v>42</v>
      </c>
      <c r="E31" s="22" t="s">
        <v>43</v>
      </c>
      <c r="F31" s="78" t="e">
        <f>ROUND((SUM(BC115:BC133)),  2)</f>
        <v>#REF!</v>
      </c>
      <c r="H31" s="79">
        <v>0.21</v>
      </c>
      <c r="J31" s="26"/>
    </row>
    <row r="32" spans="2:10" s="1" customFormat="1" ht="14.45" hidden="1" customHeight="1">
      <c r="B32" s="26"/>
      <c r="E32" s="22" t="s">
        <v>44</v>
      </c>
      <c r="F32" s="78">
        <f>ROUND((SUM(BD115:BD133)),  2)</f>
        <v>0</v>
      </c>
      <c r="H32" s="79">
        <v>0.12</v>
      </c>
      <c r="J32" s="26"/>
    </row>
    <row r="33" spans="2:10" s="1" customFormat="1" ht="14.45" hidden="1" customHeight="1">
      <c r="B33" s="26"/>
      <c r="E33" s="22" t="s">
        <v>45</v>
      </c>
      <c r="F33" s="78">
        <f>ROUND((SUM(BE115:BE133)),  2)</f>
        <v>0</v>
      </c>
      <c r="H33" s="79">
        <v>0.21</v>
      </c>
      <c r="J33" s="26"/>
    </row>
    <row r="34" spans="2:10" s="1" customFormat="1" ht="14.45" hidden="1" customHeight="1">
      <c r="B34" s="26"/>
      <c r="E34" s="22" t="s">
        <v>46</v>
      </c>
      <c r="F34" s="78">
        <f>ROUND((SUM(BF115:BF133)),  2)</f>
        <v>0</v>
      </c>
      <c r="H34" s="79">
        <v>0.12</v>
      </c>
      <c r="J34" s="26"/>
    </row>
    <row r="35" spans="2:10" s="1" customFormat="1" ht="14.45" hidden="1" customHeight="1">
      <c r="B35" s="26"/>
      <c r="E35" s="22" t="s">
        <v>47</v>
      </c>
      <c r="F35" s="78">
        <f>ROUND((SUM(BG115:BG133)),  2)</f>
        <v>0</v>
      </c>
      <c r="H35" s="79">
        <v>0</v>
      </c>
      <c r="J35" s="26"/>
    </row>
    <row r="36" spans="2:10" s="1" customFormat="1" ht="6.95" hidden="1" customHeight="1">
      <c r="B36" s="26"/>
      <c r="J36" s="26"/>
    </row>
    <row r="37" spans="2:10" s="1" customFormat="1" ht="25.35" hidden="1" customHeight="1">
      <c r="B37" s="26"/>
      <c r="C37" s="80"/>
      <c r="D37" s="81" t="s">
        <v>48</v>
      </c>
      <c r="E37" s="50"/>
      <c r="F37" s="50"/>
      <c r="G37" s="82" t="s">
        <v>49</v>
      </c>
      <c r="H37" s="50"/>
      <c r="I37" s="83"/>
      <c r="J37" s="26"/>
    </row>
    <row r="38" spans="2:10" s="1" customFormat="1" ht="14.45" hidden="1" customHeight="1">
      <c r="B38" s="26"/>
      <c r="J38" s="26"/>
    </row>
    <row r="39" spans="2:10" ht="14.45" hidden="1" customHeight="1">
      <c r="B39" s="15"/>
      <c r="J39" s="15"/>
    </row>
    <row r="40" spans="2:10" ht="14.45" hidden="1" customHeight="1">
      <c r="B40" s="15"/>
      <c r="J40" s="15"/>
    </row>
    <row r="41" spans="2:10" ht="14.45" hidden="1" customHeight="1">
      <c r="B41" s="15"/>
      <c r="J41" s="15"/>
    </row>
    <row r="42" spans="2:10" ht="14.45" hidden="1" customHeight="1">
      <c r="B42" s="15"/>
      <c r="J42" s="15"/>
    </row>
    <row r="43" spans="2:10" ht="14.45" hidden="1" customHeight="1">
      <c r="B43" s="15"/>
      <c r="J43" s="15"/>
    </row>
    <row r="44" spans="2:10" ht="14.45" hidden="1" customHeight="1">
      <c r="B44" s="15"/>
      <c r="J44" s="15"/>
    </row>
    <row r="45" spans="2:10" ht="14.45" hidden="1" customHeight="1">
      <c r="B45" s="15"/>
      <c r="J45" s="15"/>
    </row>
    <row r="46" spans="2:10" ht="14.45" hidden="1" customHeight="1">
      <c r="B46" s="15"/>
      <c r="J46" s="15"/>
    </row>
    <row r="47" spans="2:10" ht="14.45" hidden="1" customHeight="1">
      <c r="B47" s="15"/>
      <c r="J47" s="15"/>
    </row>
    <row r="48" spans="2:10" ht="14.45" hidden="1" customHeight="1">
      <c r="B48" s="15"/>
      <c r="J48" s="15"/>
    </row>
    <row r="49" spans="2:10" ht="14.45" hidden="1" customHeight="1">
      <c r="B49" s="15"/>
      <c r="J49" s="15"/>
    </row>
    <row r="50" spans="2:10" s="1" customFormat="1" ht="14.45" hidden="1" customHeight="1">
      <c r="B50" s="26"/>
      <c r="D50" s="35" t="s">
        <v>51</v>
      </c>
      <c r="E50" s="36"/>
      <c r="F50" s="36"/>
      <c r="G50" s="35" t="s">
        <v>52</v>
      </c>
      <c r="H50" s="36"/>
      <c r="I50" s="36"/>
      <c r="J50" s="26"/>
    </row>
    <row r="51" spans="2:10" hidden="1">
      <c r="B51" s="15"/>
      <c r="J51" s="15"/>
    </row>
    <row r="52" spans="2:10" hidden="1">
      <c r="B52" s="15"/>
      <c r="J52" s="15"/>
    </row>
    <row r="53" spans="2:10" hidden="1">
      <c r="B53" s="15"/>
      <c r="J53" s="15"/>
    </row>
    <row r="54" spans="2:10" hidden="1">
      <c r="B54" s="15"/>
      <c r="J54" s="15"/>
    </row>
    <row r="55" spans="2:10" hidden="1">
      <c r="B55" s="15"/>
      <c r="J55" s="15"/>
    </row>
    <row r="56" spans="2:10" hidden="1">
      <c r="B56" s="15"/>
      <c r="J56" s="15"/>
    </row>
    <row r="57" spans="2:10" hidden="1">
      <c r="B57" s="15"/>
      <c r="J57" s="15"/>
    </row>
    <row r="58" spans="2:10" hidden="1">
      <c r="B58" s="15"/>
      <c r="J58" s="15"/>
    </row>
    <row r="59" spans="2:10" hidden="1">
      <c r="B59" s="15"/>
      <c r="J59" s="15"/>
    </row>
    <row r="60" spans="2:10" hidden="1">
      <c r="B60" s="15"/>
      <c r="J60" s="15"/>
    </row>
    <row r="61" spans="2:10" s="1" customFormat="1" ht="12.75" hidden="1">
      <c r="B61" s="26"/>
      <c r="D61" s="37" t="s">
        <v>53</v>
      </c>
      <c r="E61" s="28"/>
      <c r="F61" s="84" t="s">
        <v>54</v>
      </c>
      <c r="G61" s="37" t="s">
        <v>53</v>
      </c>
      <c r="H61" s="28"/>
      <c r="I61" s="28"/>
      <c r="J61" s="26"/>
    </row>
    <row r="62" spans="2:10" hidden="1">
      <c r="B62" s="15"/>
      <c r="J62" s="15"/>
    </row>
    <row r="63" spans="2:10" hidden="1">
      <c r="B63" s="15"/>
      <c r="J63" s="15"/>
    </row>
    <row r="64" spans="2:10" hidden="1">
      <c r="B64" s="15"/>
      <c r="J64" s="15"/>
    </row>
    <row r="65" spans="2:10" s="1" customFormat="1" ht="12.75" hidden="1">
      <c r="B65" s="26"/>
      <c r="D65" s="35" t="s">
        <v>55</v>
      </c>
      <c r="E65" s="36"/>
      <c r="F65" s="36"/>
      <c r="G65" s="35" t="s">
        <v>56</v>
      </c>
      <c r="H65" s="36"/>
      <c r="I65" s="36"/>
      <c r="J65" s="26"/>
    </row>
    <row r="66" spans="2:10" hidden="1">
      <c r="B66" s="15"/>
      <c r="J66" s="15"/>
    </row>
    <row r="67" spans="2:10" hidden="1">
      <c r="B67" s="15"/>
      <c r="J67" s="15"/>
    </row>
    <row r="68" spans="2:10" hidden="1">
      <c r="B68" s="15"/>
      <c r="J68" s="15"/>
    </row>
    <row r="69" spans="2:10" hidden="1">
      <c r="B69" s="15"/>
      <c r="J69" s="15"/>
    </row>
    <row r="70" spans="2:10" hidden="1">
      <c r="B70" s="15"/>
      <c r="J70" s="15"/>
    </row>
    <row r="71" spans="2:10" hidden="1">
      <c r="B71" s="15"/>
      <c r="J71" s="15"/>
    </row>
    <row r="72" spans="2:10" hidden="1">
      <c r="B72" s="15"/>
      <c r="J72" s="15"/>
    </row>
    <row r="73" spans="2:10" hidden="1">
      <c r="B73" s="15"/>
      <c r="J73" s="15"/>
    </row>
    <row r="74" spans="2:10" hidden="1">
      <c r="B74" s="15"/>
      <c r="J74" s="15"/>
    </row>
    <row r="75" spans="2:10" hidden="1">
      <c r="B75" s="15"/>
      <c r="J75" s="15"/>
    </row>
    <row r="76" spans="2:10" s="1" customFormat="1" ht="12.75" hidden="1">
      <c r="B76" s="26"/>
      <c r="D76" s="37" t="s">
        <v>53</v>
      </c>
      <c r="E76" s="28"/>
      <c r="F76" s="84" t="s">
        <v>54</v>
      </c>
      <c r="G76" s="37" t="s">
        <v>53</v>
      </c>
      <c r="H76" s="28"/>
      <c r="I76" s="28"/>
      <c r="J76" s="26"/>
    </row>
    <row r="77" spans="2:10" s="1" customFormat="1" ht="14.45" hidden="1" customHeight="1">
      <c r="B77" s="38"/>
      <c r="C77" s="39"/>
      <c r="D77" s="39"/>
      <c r="E77" s="39"/>
      <c r="F77" s="39"/>
      <c r="G77" s="39"/>
      <c r="H77" s="39"/>
      <c r="I77" s="39"/>
      <c r="J77" s="26"/>
    </row>
    <row r="78" spans="2:10" hidden="1"/>
    <row r="79" spans="2:10" hidden="1"/>
    <row r="80" spans="2:10" hidden="1"/>
    <row r="81" spans="2:45" s="1" customFormat="1" ht="6.95" hidden="1" customHeight="1">
      <c r="B81" s="40"/>
      <c r="C81" s="41"/>
      <c r="D81" s="41"/>
      <c r="E81" s="41"/>
      <c r="F81" s="41"/>
      <c r="G81" s="41"/>
      <c r="H81" s="41"/>
      <c r="I81" s="41"/>
      <c r="J81" s="26"/>
    </row>
    <row r="82" spans="2:45" s="1" customFormat="1" ht="24.95" hidden="1" customHeight="1">
      <c r="B82" s="26"/>
      <c r="C82" s="16" t="s">
        <v>87</v>
      </c>
      <c r="J82" s="26"/>
    </row>
    <row r="83" spans="2:45" s="1" customFormat="1" ht="6.95" hidden="1" customHeight="1">
      <c r="B83" s="26"/>
      <c r="J83" s="26"/>
    </row>
    <row r="84" spans="2:45" s="1" customFormat="1" ht="12" hidden="1" customHeight="1">
      <c r="B84" s="26"/>
      <c r="C84" s="22" t="s">
        <v>16</v>
      </c>
      <c r="J84" s="26"/>
    </row>
    <row r="85" spans="2:45" s="1" customFormat="1" ht="30" hidden="1" customHeight="1">
      <c r="B85" s="26"/>
      <c r="E85" s="145" t="str">
        <f>E7</f>
        <v>Zajištění vývozu lapolů a dalších servisních činností v obvodu OŘ PHA 2025-2027</v>
      </c>
      <c r="F85" s="164"/>
      <c r="G85" s="164"/>
      <c r="J85" s="26"/>
    </row>
    <row r="86" spans="2:45" s="1" customFormat="1" ht="6.95" hidden="1" customHeight="1">
      <c r="B86" s="26"/>
      <c r="J86" s="26"/>
    </row>
    <row r="87" spans="2:45" s="1" customFormat="1" ht="12" hidden="1" customHeight="1">
      <c r="B87" s="26"/>
      <c r="C87" s="22" t="s">
        <v>20</v>
      </c>
      <c r="F87" s="20" t="str">
        <f>F10</f>
        <v>obvod OŘ Praha</v>
      </c>
      <c r="H87" s="22" t="s">
        <v>22</v>
      </c>
      <c r="J87" s="26"/>
    </row>
    <row r="88" spans="2:45" s="1" customFormat="1" ht="6.95" hidden="1" customHeight="1">
      <c r="B88" s="26"/>
      <c r="J88" s="26"/>
    </row>
    <row r="89" spans="2:45" s="1" customFormat="1" ht="15.2" hidden="1" customHeight="1">
      <c r="B89" s="26"/>
      <c r="C89" s="22" t="s">
        <v>24</v>
      </c>
      <c r="F89" s="20" t="str">
        <f>E13</f>
        <v>Správa železnic, státní organizace</v>
      </c>
      <c r="H89" s="22" t="s">
        <v>32</v>
      </c>
      <c r="J89" s="26"/>
    </row>
    <row r="90" spans="2:45" s="1" customFormat="1" ht="15.2" hidden="1" customHeight="1">
      <c r="B90" s="26"/>
      <c r="C90" s="22" t="s">
        <v>30</v>
      </c>
      <c r="F90" s="20" t="str">
        <f>IF(E16="","",E16)</f>
        <v>Vyplň údaj</v>
      </c>
      <c r="H90" s="22" t="s">
        <v>35</v>
      </c>
      <c r="J90" s="26"/>
    </row>
    <row r="91" spans="2:45" s="1" customFormat="1" ht="10.35" hidden="1" customHeight="1">
      <c r="B91" s="26"/>
      <c r="J91" s="26"/>
    </row>
    <row r="92" spans="2:45" s="1" customFormat="1" ht="29.25" hidden="1" customHeight="1">
      <c r="B92" s="26"/>
      <c r="C92" s="85" t="s">
        <v>88</v>
      </c>
      <c r="D92" s="80"/>
      <c r="E92" s="80"/>
      <c r="F92" s="80"/>
      <c r="G92" s="80"/>
      <c r="H92" s="80"/>
      <c r="I92" s="80"/>
      <c r="J92" s="26"/>
    </row>
    <row r="93" spans="2:45" s="1" customFormat="1" ht="10.35" hidden="1" customHeight="1">
      <c r="B93" s="26"/>
      <c r="J93" s="26"/>
    </row>
    <row r="94" spans="2:45" s="1" customFormat="1" ht="22.9" hidden="1" customHeight="1">
      <c r="B94" s="26"/>
      <c r="C94" s="86" t="s">
        <v>89</v>
      </c>
      <c r="J94" s="26"/>
      <c r="AS94" s="12" t="s">
        <v>90</v>
      </c>
    </row>
    <row r="95" spans="2:45" s="8" customFormat="1" ht="24.95" hidden="1" customHeight="1">
      <c r="B95" s="87"/>
      <c r="D95" s="88" t="s">
        <v>91</v>
      </c>
      <c r="E95" s="89"/>
      <c r="F95" s="89"/>
      <c r="G95" s="89"/>
      <c r="H95" s="89"/>
      <c r="J95" s="87"/>
    </row>
    <row r="96" spans="2:45" s="8" customFormat="1" ht="24.95" hidden="1" customHeight="1">
      <c r="B96" s="87"/>
      <c r="D96" s="88" t="s">
        <v>92</v>
      </c>
      <c r="E96" s="89"/>
      <c r="F96" s="89"/>
      <c r="G96" s="89"/>
      <c r="H96" s="89"/>
      <c r="J96" s="87"/>
    </row>
    <row r="97" spans="2:10" s="8" customFormat="1" ht="24.95" hidden="1" customHeight="1">
      <c r="B97" s="87"/>
      <c r="D97" s="88" t="s">
        <v>93</v>
      </c>
      <c r="E97" s="89"/>
      <c r="F97" s="89"/>
      <c r="G97" s="89"/>
      <c r="H97" s="89"/>
      <c r="J97" s="87"/>
    </row>
    <row r="98" spans="2:10" s="1" customFormat="1" ht="21.75" hidden="1" customHeight="1">
      <c r="B98" s="26"/>
      <c r="J98" s="26"/>
    </row>
    <row r="99" spans="2:10" s="1" customFormat="1" ht="6.95" hidden="1" customHeight="1">
      <c r="B99" s="38"/>
      <c r="C99" s="39"/>
      <c r="D99" s="39"/>
      <c r="E99" s="39"/>
      <c r="F99" s="39"/>
      <c r="G99" s="39"/>
      <c r="H99" s="39"/>
      <c r="I99" s="39"/>
      <c r="J99" s="26"/>
    </row>
    <row r="100" spans="2:10" hidden="1"/>
    <row r="101" spans="2:10" hidden="1"/>
    <row r="102" spans="2:10" hidden="1"/>
    <row r="103" spans="2:10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26"/>
    </row>
    <row r="104" spans="2:10" s="1" customFormat="1" ht="24.95" customHeight="1">
      <c r="B104" s="26"/>
      <c r="C104" s="16" t="s">
        <v>156</v>
      </c>
      <c r="J104" s="26"/>
    </row>
    <row r="105" spans="2:10" s="1" customFormat="1" ht="6.95" customHeight="1">
      <c r="B105" s="26"/>
      <c r="J105" s="26"/>
    </row>
    <row r="106" spans="2:10" s="1" customFormat="1" ht="12" customHeight="1">
      <c r="B106" s="26"/>
      <c r="C106" s="22" t="s">
        <v>16</v>
      </c>
      <c r="J106" s="26"/>
    </row>
    <row r="107" spans="2:10" s="1" customFormat="1" ht="30" customHeight="1">
      <c r="B107" s="26"/>
      <c r="E107" s="145" t="str">
        <f>E7</f>
        <v>Zajištění vývozu lapolů a dalších servisních činností v obvodu OŘ PHA 2025-2027</v>
      </c>
      <c r="F107" s="164"/>
      <c r="G107" s="164"/>
      <c r="J107" s="26"/>
    </row>
    <row r="108" spans="2:10" s="1" customFormat="1" ht="6.95" customHeight="1">
      <c r="B108" s="26"/>
      <c r="J108" s="26"/>
    </row>
    <row r="109" spans="2:10" s="1" customFormat="1" ht="12" customHeight="1">
      <c r="B109" s="26"/>
      <c r="C109" s="22" t="s">
        <v>20</v>
      </c>
      <c r="F109" s="20" t="str">
        <f>F10</f>
        <v>obvod OŘ Praha</v>
      </c>
      <c r="H109" s="22"/>
      <c r="J109" s="26"/>
    </row>
    <row r="110" spans="2:10" s="1" customFormat="1" ht="6.95" customHeight="1">
      <c r="B110" s="26"/>
      <c r="J110" s="26"/>
    </row>
    <row r="111" spans="2:10" s="1" customFormat="1" ht="15.2" customHeight="1">
      <c r="B111" s="26"/>
      <c r="C111" s="22" t="s">
        <v>24</v>
      </c>
      <c r="F111" s="20" t="str">
        <f>E13</f>
        <v>Správa železnic, státní organizace</v>
      </c>
      <c r="H111" s="22"/>
      <c r="J111" s="26"/>
    </row>
    <row r="112" spans="2:10" s="1" customFormat="1" ht="15.2" customHeight="1">
      <c r="B112" s="26"/>
      <c r="C112" s="22" t="s">
        <v>30</v>
      </c>
      <c r="F112" s="166" t="str">
        <f>IF(E16="","",E16)</f>
        <v>Vyplň údaj</v>
      </c>
      <c r="H112" s="22"/>
      <c r="J112" s="26"/>
    </row>
    <row r="113" spans="2:63" s="1" customFormat="1" ht="10.35" customHeight="1">
      <c r="B113" s="26"/>
      <c r="J113" s="26"/>
    </row>
    <row r="114" spans="2:63" s="9" customFormat="1" ht="29.25" customHeight="1">
      <c r="B114" s="90"/>
      <c r="C114" s="91" t="s">
        <v>94</v>
      </c>
      <c r="D114" s="92" t="s">
        <v>63</v>
      </c>
      <c r="E114" s="92" t="s">
        <v>59</v>
      </c>
      <c r="F114" s="92" t="s">
        <v>60</v>
      </c>
      <c r="G114" s="92" t="s">
        <v>95</v>
      </c>
      <c r="H114" s="92" t="s">
        <v>96</v>
      </c>
      <c r="I114" s="93" t="s">
        <v>97</v>
      </c>
      <c r="J114" s="90"/>
      <c r="K114" s="52" t="s">
        <v>1</v>
      </c>
      <c r="L114" s="53" t="s">
        <v>42</v>
      </c>
      <c r="M114" s="53" t="s">
        <v>98</v>
      </c>
      <c r="N114" s="53" t="s">
        <v>99</v>
      </c>
      <c r="O114" s="53" t="s">
        <v>100</v>
      </c>
      <c r="P114" s="53" t="s">
        <v>101</v>
      </c>
      <c r="Q114" s="53" t="s">
        <v>102</v>
      </c>
      <c r="R114" s="54" t="s">
        <v>103</v>
      </c>
    </row>
    <row r="115" spans="2:63" s="1" customFormat="1" ht="22.9" customHeight="1">
      <c r="B115" s="26"/>
      <c r="C115" s="57"/>
      <c r="J115" s="26"/>
      <c r="K115" s="55"/>
      <c r="L115" s="46"/>
      <c r="M115" s="46"/>
      <c r="N115" s="94" t="e">
        <f>N116+N119+N132</f>
        <v>#REF!</v>
      </c>
      <c r="O115" s="46"/>
      <c r="P115" s="94" t="e">
        <f>P116+P119+P132</f>
        <v>#REF!</v>
      </c>
      <c r="Q115" s="46"/>
      <c r="R115" s="95" t="e">
        <f>R116+R119+R132</f>
        <v>#REF!</v>
      </c>
      <c r="AR115" s="12" t="s">
        <v>77</v>
      </c>
      <c r="AS115" s="12" t="s">
        <v>90</v>
      </c>
      <c r="BI115" s="96" t="e">
        <f>BI116+BI119+BI132</f>
        <v>#REF!</v>
      </c>
    </row>
    <row r="116" spans="2:63" s="10" customFormat="1" ht="25.9" customHeight="1">
      <c r="B116" s="97"/>
      <c r="D116" s="98" t="s">
        <v>77</v>
      </c>
      <c r="E116" s="99" t="s">
        <v>104</v>
      </c>
      <c r="F116" s="99" t="s">
        <v>105</v>
      </c>
      <c r="H116" s="100"/>
      <c r="J116" s="97"/>
      <c r="K116" s="101"/>
      <c r="N116" s="102" t="e">
        <f>SUM(N117:N118)</f>
        <v>#REF!</v>
      </c>
      <c r="P116" s="102" t="e">
        <f>SUM(P117:P118)</f>
        <v>#REF!</v>
      </c>
      <c r="R116" s="103" t="e">
        <f>SUM(R117:R118)</f>
        <v>#REF!</v>
      </c>
      <c r="AP116" s="98" t="s">
        <v>83</v>
      </c>
      <c r="AR116" s="104" t="s">
        <v>77</v>
      </c>
      <c r="AS116" s="104" t="s">
        <v>78</v>
      </c>
      <c r="AW116" s="98" t="s">
        <v>106</v>
      </c>
      <c r="BI116" s="105" t="e">
        <f>SUM(BI117:BI118)</f>
        <v>#REF!</v>
      </c>
    </row>
    <row r="117" spans="2:63" s="1" customFormat="1" ht="66.75" customHeight="1">
      <c r="B117" s="26"/>
      <c r="C117" s="106" t="s">
        <v>83</v>
      </c>
      <c r="D117" s="106" t="s">
        <v>107</v>
      </c>
      <c r="E117" s="107" t="s">
        <v>108</v>
      </c>
      <c r="F117" s="108" t="s">
        <v>109</v>
      </c>
      <c r="G117" s="109" t="s">
        <v>110</v>
      </c>
      <c r="H117" s="110"/>
      <c r="I117" s="108" t="s">
        <v>157</v>
      </c>
      <c r="J117" s="26"/>
      <c r="K117" s="111" t="s">
        <v>1</v>
      </c>
      <c r="L117" s="112" t="s">
        <v>43</v>
      </c>
      <c r="N117" s="113" t="e">
        <f>M117*#REF!</f>
        <v>#REF!</v>
      </c>
      <c r="O117" s="113">
        <v>0</v>
      </c>
      <c r="P117" s="113" t="e">
        <f>O117*#REF!</f>
        <v>#REF!</v>
      </c>
      <c r="Q117" s="113">
        <v>0</v>
      </c>
      <c r="R117" s="114" t="e">
        <f>Q117*#REF!</f>
        <v>#REF!</v>
      </c>
      <c r="AP117" s="115" t="s">
        <v>111</v>
      </c>
      <c r="AR117" s="115" t="s">
        <v>107</v>
      </c>
      <c r="AS117" s="115" t="s">
        <v>83</v>
      </c>
      <c r="AW117" s="12" t="s">
        <v>106</v>
      </c>
      <c r="BC117" s="116" t="e">
        <f>IF(L117="základní",#REF!,0)</f>
        <v>#REF!</v>
      </c>
      <c r="BD117" s="116">
        <f>IF(L117="snížená",#REF!,0)</f>
        <v>0</v>
      </c>
      <c r="BE117" s="116">
        <f>IF(L117="zákl. přenesená",#REF!,0)</f>
        <v>0</v>
      </c>
      <c r="BF117" s="116">
        <f>IF(L117="sníž. přenesená",#REF!,0)</f>
        <v>0</v>
      </c>
      <c r="BG117" s="116">
        <f>IF(L117="nulová",#REF!,0)</f>
        <v>0</v>
      </c>
      <c r="BH117" s="12" t="s">
        <v>83</v>
      </c>
      <c r="BI117" s="116" t="e">
        <f>ROUND(H117*#REF!,2)</f>
        <v>#REF!</v>
      </c>
      <c r="BJ117" s="12" t="s">
        <v>111</v>
      </c>
      <c r="BK117" s="115" t="s">
        <v>112</v>
      </c>
    </row>
    <row r="118" spans="2:63" s="1" customFormat="1" ht="24.2" customHeight="1">
      <c r="B118" s="26"/>
      <c r="C118" s="106" t="s">
        <v>85</v>
      </c>
      <c r="D118" s="106" t="s">
        <v>107</v>
      </c>
      <c r="E118" s="107" t="s">
        <v>113</v>
      </c>
      <c r="F118" s="108" t="s">
        <v>114</v>
      </c>
      <c r="G118" s="109" t="s">
        <v>115</v>
      </c>
      <c r="H118" s="110"/>
      <c r="I118" s="108" t="s">
        <v>157</v>
      </c>
      <c r="J118" s="26"/>
      <c r="K118" s="111" t="s">
        <v>1</v>
      </c>
      <c r="L118" s="112" t="s">
        <v>43</v>
      </c>
      <c r="N118" s="113" t="e">
        <f>M118*#REF!</f>
        <v>#REF!</v>
      </c>
      <c r="O118" s="113">
        <v>0</v>
      </c>
      <c r="P118" s="113" t="e">
        <f>O118*#REF!</f>
        <v>#REF!</v>
      </c>
      <c r="Q118" s="113">
        <v>0</v>
      </c>
      <c r="R118" s="114" t="e">
        <f>Q118*#REF!</f>
        <v>#REF!</v>
      </c>
      <c r="AP118" s="115" t="s">
        <v>111</v>
      </c>
      <c r="AR118" s="115" t="s">
        <v>107</v>
      </c>
      <c r="AS118" s="115" t="s">
        <v>83</v>
      </c>
      <c r="AW118" s="12" t="s">
        <v>106</v>
      </c>
      <c r="BC118" s="116" t="e">
        <f>IF(L118="základní",#REF!,0)</f>
        <v>#REF!</v>
      </c>
      <c r="BD118" s="116">
        <f>IF(L118="snížená",#REF!,0)</f>
        <v>0</v>
      </c>
      <c r="BE118" s="116">
        <f>IF(L118="zákl. přenesená",#REF!,0)</f>
        <v>0</v>
      </c>
      <c r="BF118" s="116">
        <f>IF(L118="sníž. přenesená",#REF!,0)</f>
        <v>0</v>
      </c>
      <c r="BG118" s="116">
        <f>IF(L118="nulová",#REF!,0)</f>
        <v>0</v>
      </c>
      <c r="BH118" s="12" t="s">
        <v>83</v>
      </c>
      <c r="BI118" s="116" t="e">
        <f>ROUND(H118*#REF!,2)</f>
        <v>#REF!</v>
      </c>
      <c r="BJ118" s="12" t="s">
        <v>111</v>
      </c>
      <c r="BK118" s="115" t="s">
        <v>116</v>
      </c>
    </row>
    <row r="119" spans="2:63" s="10" customFormat="1" ht="25.9" customHeight="1">
      <c r="B119" s="97"/>
      <c r="D119" s="98" t="s">
        <v>77</v>
      </c>
      <c r="E119" s="99" t="s">
        <v>117</v>
      </c>
      <c r="F119" s="99" t="s">
        <v>118</v>
      </c>
      <c r="H119" s="100"/>
      <c r="J119" s="97"/>
      <c r="K119" s="101"/>
      <c r="N119" s="102" t="e">
        <f>SUM(N120:N131)</f>
        <v>#REF!</v>
      </c>
      <c r="P119" s="102" t="e">
        <f>SUM(P120:P131)</f>
        <v>#REF!</v>
      </c>
      <c r="R119" s="103" t="e">
        <f>SUM(R120:R131)</f>
        <v>#REF!</v>
      </c>
      <c r="AP119" s="98" t="s">
        <v>83</v>
      </c>
      <c r="AR119" s="104" t="s">
        <v>77</v>
      </c>
      <c r="AS119" s="104" t="s">
        <v>78</v>
      </c>
      <c r="AW119" s="98" t="s">
        <v>106</v>
      </c>
      <c r="BI119" s="105" t="e">
        <f>SUM(BI120:BI131)</f>
        <v>#REF!</v>
      </c>
    </row>
    <row r="120" spans="2:63" s="1" customFormat="1" ht="37.9" customHeight="1">
      <c r="B120" s="26"/>
      <c r="C120" s="106" t="s">
        <v>119</v>
      </c>
      <c r="D120" s="106" t="s">
        <v>107</v>
      </c>
      <c r="E120" s="107" t="s">
        <v>120</v>
      </c>
      <c r="F120" s="108" t="s">
        <v>121</v>
      </c>
      <c r="G120" s="109" t="s">
        <v>122</v>
      </c>
      <c r="H120" s="110"/>
      <c r="I120" s="108" t="s">
        <v>157</v>
      </c>
      <c r="J120" s="26"/>
      <c r="K120" s="111" t="s">
        <v>1</v>
      </c>
      <c r="L120" s="112" t="s">
        <v>43</v>
      </c>
      <c r="N120" s="113" t="e">
        <f>M120*#REF!</f>
        <v>#REF!</v>
      </c>
      <c r="O120" s="113">
        <v>0</v>
      </c>
      <c r="P120" s="113" t="e">
        <f>O120*#REF!</f>
        <v>#REF!</v>
      </c>
      <c r="Q120" s="113">
        <v>0</v>
      </c>
      <c r="R120" s="114" t="e">
        <f>Q120*#REF!</f>
        <v>#REF!</v>
      </c>
      <c r="AP120" s="115" t="s">
        <v>111</v>
      </c>
      <c r="AR120" s="115" t="s">
        <v>107</v>
      </c>
      <c r="AS120" s="115" t="s">
        <v>83</v>
      </c>
      <c r="AW120" s="12" t="s">
        <v>106</v>
      </c>
      <c r="BC120" s="116" t="e">
        <f>IF(L120="základní",#REF!,0)</f>
        <v>#REF!</v>
      </c>
      <c r="BD120" s="116">
        <f>IF(L120="snížená",#REF!,0)</f>
        <v>0</v>
      </c>
      <c r="BE120" s="116">
        <f>IF(L120="zákl. přenesená",#REF!,0)</f>
        <v>0</v>
      </c>
      <c r="BF120" s="116">
        <f>IF(L120="sníž. přenesená",#REF!,0)</f>
        <v>0</v>
      </c>
      <c r="BG120" s="116">
        <f>IF(L120="nulová",#REF!,0)</f>
        <v>0</v>
      </c>
      <c r="BH120" s="12" t="s">
        <v>83</v>
      </c>
      <c r="BI120" s="116" t="e">
        <f>ROUND(H120*#REF!,2)</f>
        <v>#REF!</v>
      </c>
      <c r="BJ120" s="12" t="s">
        <v>111</v>
      </c>
      <c r="BK120" s="115" t="s">
        <v>123</v>
      </c>
    </row>
    <row r="121" spans="2:63" s="1" customFormat="1" ht="39">
      <c r="B121" s="26"/>
      <c r="D121" s="117" t="s">
        <v>124</v>
      </c>
      <c r="F121" s="118" t="s">
        <v>125</v>
      </c>
      <c r="H121" s="119"/>
      <c r="J121" s="26"/>
      <c r="K121" s="120"/>
      <c r="R121" s="49"/>
      <c r="AR121" s="12" t="s">
        <v>124</v>
      </c>
      <c r="AS121" s="12" t="s">
        <v>83</v>
      </c>
    </row>
    <row r="122" spans="2:63" s="1" customFormat="1" ht="49.15" customHeight="1">
      <c r="B122" s="26"/>
      <c r="C122" s="106" t="s">
        <v>111</v>
      </c>
      <c r="D122" s="106" t="s">
        <v>107</v>
      </c>
      <c r="E122" s="107" t="s">
        <v>126</v>
      </c>
      <c r="F122" s="108" t="s">
        <v>127</v>
      </c>
      <c r="G122" s="109" t="s">
        <v>122</v>
      </c>
      <c r="H122" s="110"/>
      <c r="I122" s="108" t="s">
        <v>157</v>
      </c>
      <c r="J122" s="26"/>
      <c r="K122" s="111" t="s">
        <v>1</v>
      </c>
      <c r="L122" s="112" t="s">
        <v>43</v>
      </c>
      <c r="N122" s="113" t="e">
        <f>M122*#REF!</f>
        <v>#REF!</v>
      </c>
      <c r="O122" s="113">
        <v>0</v>
      </c>
      <c r="P122" s="113" t="e">
        <f>O122*#REF!</f>
        <v>#REF!</v>
      </c>
      <c r="Q122" s="113">
        <v>0</v>
      </c>
      <c r="R122" s="114" t="e">
        <f>Q122*#REF!</f>
        <v>#REF!</v>
      </c>
      <c r="AP122" s="115" t="s">
        <v>111</v>
      </c>
      <c r="AR122" s="115" t="s">
        <v>107</v>
      </c>
      <c r="AS122" s="115" t="s">
        <v>83</v>
      </c>
      <c r="AW122" s="12" t="s">
        <v>106</v>
      </c>
      <c r="BC122" s="116" t="e">
        <f>IF(L122="základní",#REF!,0)</f>
        <v>#REF!</v>
      </c>
      <c r="BD122" s="116">
        <f>IF(L122="snížená",#REF!,0)</f>
        <v>0</v>
      </c>
      <c r="BE122" s="116">
        <f>IF(L122="zákl. přenesená",#REF!,0)</f>
        <v>0</v>
      </c>
      <c r="BF122" s="116">
        <f>IF(L122="sníž. přenesená",#REF!,0)</f>
        <v>0</v>
      </c>
      <c r="BG122" s="116">
        <f>IF(L122="nulová",#REF!,0)</f>
        <v>0</v>
      </c>
      <c r="BH122" s="12" t="s">
        <v>83</v>
      </c>
      <c r="BI122" s="116" t="e">
        <f>ROUND(H122*#REF!,2)</f>
        <v>#REF!</v>
      </c>
      <c r="BJ122" s="12" t="s">
        <v>111</v>
      </c>
      <c r="BK122" s="115" t="s">
        <v>128</v>
      </c>
    </row>
    <row r="123" spans="2:63" s="1" customFormat="1" ht="48.75">
      <c r="B123" s="26"/>
      <c r="D123" s="117" t="s">
        <v>124</v>
      </c>
      <c r="F123" s="118" t="s">
        <v>129</v>
      </c>
      <c r="H123" s="119"/>
      <c r="J123" s="26"/>
      <c r="K123" s="120"/>
      <c r="R123" s="49"/>
      <c r="AR123" s="12" t="s">
        <v>124</v>
      </c>
      <c r="AS123" s="12" t="s">
        <v>83</v>
      </c>
    </row>
    <row r="124" spans="2:63" s="1" customFormat="1" ht="33" customHeight="1">
      <c r="B124" s="26"/>
      <c r="C124" s="106" t="s">
        <v>130</v>
      </c>
      <c r="D124" s="106" t="s">
        <v>107</v>
      </c>
      <c r="E124" s="107" t="s">
        <v>131</v>
      </c>
      <c r="F124" s="108" t="s">
        <v>132</v>
      </c>
      <c r="G124" s="109" t="s">
        <v>133</v>
      </c>
      <c r="H124" s="110"/>
      <c r="I124" s="108" t="s">
        <v>157</v>
      </c>
      <c r="J124" s="26"/>
      <c r="K124" s="111" t="s">
        <v>1</v>
      </c>
      <c r="L124" s="112" t="s">
        <v>43</v>
      </c>
      <c r="N124" s="113" t="e">
        <f>M124*#REF!</f>
        <v>#REF!</v>
      </c>
      <c r="O124" s="113">
        <v>0</v>
      </c>
      <c r="P124" s="113" t="e">
        <f>O124*#REF!</f>
        <v>#REF!</v>
      </c>
      <c r="Q124" s="113">
        <v>0</v>
      </c>
      <c r="R124" s="114" t="e">
        <f>Q124*#REF!</f>
        <v>#REF!</v>
      </c>
      <c r="AP124" s="115" t="s">
        <v>111</v>
      </c>
      <c r="AR124" s="115" t="s">
        <v>107</v>
      </c>
      <c r="AS124" s="115" t="s">
        <v>83</v>
      </c>
      <c r="AW124" s="12" t="s">
        <v>106</v>
      </c>
      <c r="BC124" s="116" t="e">
        <f>IF(L124="základní",#REF!,0)</f>
        <v>#REF!</v>
      </c>
      <c r="BD124" s="116">
        <f>IF(L124="snížená",#REF!,0)</f>
        <v>0</v>
      </c>
      <c r="BE124" s="116">
        <f>IF(L124="zákl. přenesená",#REF!,0)</f>
        <v>0</v>
      </c>
      <c r="BF124" s="116">
        <f>IF(L124="sníž. přenesená",#REF!,0)</f>
        <v>0</v>
      </c>
      <c r="BG124" s="116">
        <f>IF(L124="nulová",#REF!,0)</f>
        <v>0</v>
      </c>
      <c r="BH124" s="12" t="s">
        <v>83</v>
      </c>
      <c r="BI124" s="116" t="e">
        <f>ROUND(H124*#REF!,2)</f>
        <v>#REF!</v>
      </c>
      <c r="BJ124" s="12" t="s">
        <v>111</v>
      </c>
      <c r="BK124" s="115" t="s">
        <v>134</v>
      </c>
    </row>
    <row r="125" spans="2:63" s="1" customFormat="1" ht="39">
      <c r="B125" s="26"/>
      <c r="D125" s="117" t="s">
        <v>124</v>
      </c>
      <c r="F125" s="118" t="s">
        <v>135</v>
      </c>
      <c r="H125" s="119"/>
      <c r="J125" s="26"/>
      <c r="K125" s="120"/>
      <c r="R125" s="49"/>
      <c r="AR125" s="12" t="s">
        <v>124</v>
      </c>
      <c r="AS125" s="12" t="s">
        <v>83</v>
      </c>
    </row>
    <row r="126" spans="2:63" s="1" customFormat="1" ht="33" customHeight="1">
      <c r="B126" s="26"/>
      <c r="C126" s="106" t="s">
        <v>136</v>
      </c>
      <c r="D126" s="106" t="s">
        <v>107</v>
      </c>
      <c r="E126" s="107" t="s">
        <v>137</v>
      </c>
      <c r="F126" s="108" t="s">
        <v>138</v>
      </c>
      <c r="G126" s="109" t="s">
        <v>133</v>
      </c>
      <c r="H126" s="110"/>
      <c r="I126" s="108" t="s">
        <v>157</v>
      </c>
      <c r="J126" s="26"/>
      <c r="K126" s="111" t="s">
        <v>1</v>
      </c>
      <c r="L126" s="112" t="s">
        <v>43</v>
      </c>
      <c r="N126" s="113" t="e">
        <f>M126*#REF!</f>
        <v>#REF!</v>
      </c>
      <c r="O126" s="113">
        <v>0</v>
      </c>
      <c r="P126" s="113" t="e">
        <f>O126*#REF!</f>
        <v>#REF!</v>
      </c>
      <c r="Q126" s="113">
        <v>0</v>
      </c>
      <c r="R126" s="114" t="e">
        <f>Q126*#REF!</f>
        <v>#REF!</v>
      </c>
      <c r="AP126" s="115" t="s">
        <v>111</v>
      </c>
      <c r="AR126" s="115" t="s">
        <v>107</v>
      </c>
      <c r="AS126" s="115" t="s">
        <v>83</v>
      </c>
      <c r="AW126" s="12" t="s">
        <v>106</v>
      </c>
      <c r="BC126" s="116" t="e">
        <f>IF(L126="základní",#REF!,0)</f>
        <v>#REF!</v>
      </c>
      <c r="BD126" s="116">
        <f>IF(L126="snížená",#REF!,0)</f>
        <v>0</v>
      </c>
      <c r="BE126" s="116">
        <f>IF(L126="zákl. přenesená",#REF!,0)</f>
        <v>0</v>
      </c>
      <c r="BF126" s="116">
        <f>IF(L126="sníž. přenesená",#REF!,0)</f>
        <v>0</v>
      </c>
      <c r="BG126" s="116">
        <f>IF(L126="nulová",#REF!,0)</f>
        <v>0</v>
      </c>
      <c r="BH126" s="12" t="s">
        <v>83</v>
      </c>
      <c r="BI126" s="116" t="e">
        <f>ROUND(H126*#REF!,2)</f>
        <v>#REF!</v>
      </c>
      <c r="BJ126" s="12" t="s">
        <v>111</v>
      </c>
      <c r="BK126" s="115" t="s">
        <v>139</v>
      </c>
    </row>
    <row r="127" spans="2:63" s="1" customFormat="1" ht="39">
      <c r="B127" s="26"/>
      <c r="D127" s="117" t="s">
        <v>124</v>
      </c>
      <c r="F127" s="118" t="s">
        <v>140</v>
      </c>
      <c r="H127" s="119"/>
      <c r="J127" s="26"/>
      <c r="K127" s="120"/>
      <c r="R127" s="49"/>
      <c r="AR127" s="12" t="s">
        <v>124</v>
      </c>
      <c r="AS127" s="12" t="s">
        <v>83</v>
      </c>
    </row>
    <row r="128" spans="2:63" s="1" customFormat="1" ht="37.9" customHeight="1">
      <c r="B128" s="26"/>
      <c r="C128" s="106" t="s">
        <v>141</v>
      </c>
      <c r="D128" s="106" t="s">
        <v>107</v>
      </c>
      <c r="E128" s="107" t="s">
        <v>142</v>
      </c>
      <c r="F128" s="108" t="s">
        <v>143</v>
      </c>
      <c r="G128" s="109" t="s">
        <v>133</v>
      </c>
      <c r="H128" s="110"/>
      <c r="I128" s="108" t="s">
        <v>157</v>
      </c>
      <c r="J128" s="26"/>
      <c r="K128" s="111" t="s">
        <v>1</v>
      </c>
      <c r="L128" s="112" t="s">
        <v>43</v>
      </c>
      <c r="N128" s="113" t="e">
        <f>M128*#REF!</f>
        <v>#REF!</v>
      </c>
      <c r="O128" s="113">
        <v>0</v>
      </c>
      <c r="P128" s="113" t="e">
        <f>O128*#REF!</f>
        <v>#REF!</v>
      </c>
      <c r="Q128" s="113">
        <v>0</v>
      </c>
      <c r="R128" s="114" t="e">
        <f>Q128*#REF!</f>
        <v>#REF!</v>
      </c>
      <c r="AP128" s="115" t="s">
        <v>111</v>
      </c>
      <c r="AR128" s="115" t="s">
        <v>107</v>
      </c>
      <c r="AS128" s="115" t="s">
        <v>83</v>
      </c>
      <c r="AW128" s="12" t="s">
        <v>106</v>
      </c>
      <c r="BC128" s="116" t="e">
        <f>IF(L128="základní",#REF!,0)</f>
        <v>#REF!</v>
      </c>
      <c r="BD128" s="116">
        <f>IF(L128="snížená",#REF!,0)</f>
        <v>0</v>
      </c>
      <c r="BE128" s="116">
        <f>IF(L128="zákl. přenesená",#REF!,0)</f>
        <v>0</v>
      </c>
      <c r="BF128" s="116">
        <f>IF(L128="sníž. přenesená",#REF!,0)</f>
        <v>0</v>
      </c>
      <c r="BG128" s="116">
        <f>IF(L128="nulová",#REF!,0)</f>
        <v>0</v>
      </c>
      <c r="BH128" s="12" t="s">
        <v>83</v>
      </c>
      <c r="BI128" s="116" t="e">
        <f>ROUND(H128*#REF!,2)</f>
        <v>#REF!</v>
      </c>
      <c r="BJ128" s="12" t="s">
        <v>111</v>
      </c>
      <c r="BK128" s="115" t="s">
        <v>144</v>
      </c>
    </row>
    <row r="129" spans="2:63" s="1" customFormat="1" ht="19.5">
      <c r="B129" s="26"/>
      <c r="D129" s="117" t="s">
        <v>124</v>
      </c>
      <c r="F129" s="118" t="s">
        <v>145</v>
      </c>
      <c r="H129" s="119"/>
      <c r="J129" s="26"/>
      <c r="K129" s="120"/>
      <c r="R129" s="49"/>
      <c r="AR129" s="12" t="s">
        <v>124</v>
      </c>
      <c r="AS129" s="12" t="s">
        <v>83</v>
      </c>
    </row>
    <row r="130" spans="2:63" s="1" customFormat="1" ht="37.9" customHeight="1">
      <c r="B130" s="26"/>
      <c r="C130" s="106" t="s">
        <v>146</v>
      </c>
      <c r="D130" s="106" t="s">
        <v>107</v>
      </c>
      <c r="E130" s="107" t="s">
        <v>147</v>
      </c>
      <c r="F130" s="108" t="s">
        <v>148</v>
      </c>
      <c r="G130" s="109" t="s">
        <v>133</v>
      </c>
      <c r="H130" s="110"/>
      <c r="I130" s="108" t="s">
        <v>157</v>
      </c>
      <c r="J130" s="26"/>
      <c r="K130" s="111" t="s">
        <v>1</v>
      </c>
      <c r="L130" s="112" t="s">
        <v>43</v>
      </c>
      <c r="N130" s="113" t="e">
        <f>M130*#REF!</f>
        <v>#REF!</v>
      </c>
      <c r="O130" s="113">
        <v>0</v>
      </c>
      <c r="P130" s="113" t="e">
        <f>O130*#REF!</f>
        <v>#REF!</v>
      </c>
      <c r="Q130" s="113">
        <v>0</v>
      </c>
      <c r="R130" s="114" t="e">
        <f>Q130*#REF!</f>
        <v>#REF!</v>
      </c>
      <c r="AP130" s="115" t="s">
        <v>111</v>
      </c>
      <c r="AR130" s="115" t="s">
        <v>107</v>
      </c>
      <c r="AS130" s="115" t="s">
        <v>83</v>
      </c>
      <c r="AW130" s="12" t="s">
        <v>106</v>
      </c>
      <c r="BC130" s="116" t="e">
        <f>IF(L130="základní",#REF!,0)</f>
        <v>#REF!</v>
      </c>
      <c r="BD130" s="116">
        <f>IF(L130="snížená",#REF!,0)</f>
        <v>0</v>
      </c>
      <c r="BE130" s="116">
        <f>IF(L130="zákl. přenesená",#REF!,0)</f>
        <v>0</v>
      </c>
      <c r="BF130" s="116">
        <f>IF(L130="sníž. přenesená",#REF!,0)</f>
        <v>0</v>
      </c>
      <c r="BG130" s="116">
        <f>IF(L130="nulová",#REF!,0)</f>
        <v>0</v>
      </c>
      <c r="BH130" s="12" t="s">
        <v>83</v>
      </c>
      <c r="BI130" s="116" t="e">
        <f>ROUND(H130*#REF!,2)</f>
        <v>#REF!</v>
      </c>
      <c r="BJ130" s="12" t="s">
        <v>111</v>
      </c>
      <c r="BK130" s="115" t="s">
        <v>149</v>
      </c>
    </row>
    <row r="131" spans="2:63" s="1" customFormat="1" ht="19.5">
      <c r="B131" s="26"/>
      <c r="D131" s="117" t="s">
        <v>124</v>
      </c>
      <c r="F131" s="118" t="s">
        <v>145</v>
      </c>
      <c r="H131" s="119"/>
      <c r="J131" s="26"/>
      <c r="K131" s="120"/>
      <c r="R131" s="49"/>
      <c r="AR131" s="12" t="s">
        <v>124</v>
      </c>
      <c r="AS131" s="12" t="s">
        <v>83</v>
      </c>
    </row>
    <row r="132" spans="2:63" s="10" customFormat="1" ht="25.9" customHeight="1">
      <c r="B132" s="97"/>
      <c r="D132" s="98" t="s">
        <v>77</v>
      </c>
      <c r="E132" s="99" t="s">
        <v>150</v>
      </c>
      <c r="F132" s="99" t="s">
        <v>151</v>
      </c>
      <c r="H132" s="100"/>
      <c r="J132" s="97"/>
      <c r="K132" s="101"/>
      <c r="N132" s="102" t="e">
        <f>N133</f>
        <v>#REF!</v>
      </c>
      <c r="P132" s="102" t="e">
        <f>P133</f>
        <v>#REF!</v>
      </c>
      <c r="R132" s="103" t="e">
        <f>R133</f>
        <v>#REF!</v>
      </c>
      <c r="AP132" s="98" t="s">
        <v>83</v>
      </c>
      <c r="AR132" s="104" t="s">
        <v>77</v>
      </c>
      <c r="AS132" s="104" t="s">
        <v>78</v>
      </c>
      <c r="AW132" s="98" t="s">
        <v>106</v>
      </c>
      <c r="BI132" s="105" t="e">
        <f>BI133</f>
        <v>#REF!</v>
      </c>
    </row>
    <row r="133" spans="2:63" s="1" customFormat="1" ht="21.75" customHeight="1">
      <c r="B133" s="26"/>
      <c r="C133" s="106" t="s">
        <v>152</v>
      </c>
      <c r="D133" s="106" t="s">
        <v>107</v>
      </c>
      <c r="E133" s="107" t="s">
        <v>153</v>
      </c>
      <c r="F133" s="108" t="s">
        <v>154</v>
      </c>
      <c r="G133" s="109" t="s">
        <v>115</v>
      </c>
      <c r="H133" s="110"/>
      <c r="I133" s="108" t="s">
        <v>157</v>
      </c>
      <c r="J133" s="26"/>
      <c r="K133" s="121" t="s">
        <v>1</v>
      </c>
      <c r="L133" s="122" t="s">
        <v>43</v>
      </c>
      <c r="M133" s="123"/>
      <c r="N133" s="124" t="e">
        <f>M133*#REF!</f>
        <v>#REF!</v>
      </c>
      <c r="O133" s="124">
        <v>0</v>
      </c>
      <c r="P133" s="124" t="e">
        <f>O133*#REF!</f>
        <v>#REF!</v>
      </c>
      <c r="Q133" s="124">
        <v>0</v>
      </c>
      <c r="R133" s="125" t="e">
        <f>Q133*#REF!</f>
        <v>#REF!</v>
      </c>
      <c r="AP133" s="115" t="s">
        <v>111</v>
      </c>
      <c r="AR133" s="115" t="s">
        <v>107</v>
      </c>
      <c r="AS133" s="115" t="s">
        <v>83</v>
      </c>
      <c r="AW133" s="12" t="s">
        <v>106</v>
      </c>
      <c r="BC133" s="116" t="e">
        <f>IF(L133="základní",#REF!,0)</f>
        <v>#REF!</v>
      </c>
      <c r="BD133" s="116">
        <f>IF(L133="snížená",#REF!,0)</f>
        <v>0</v>
      </c>
      <c r="BE133" s="116">
        <f>IF(L133="zákl. přenesená",#REF!,0)</f>
        <v>0</v>
      </c>
      <c r="BF133" s="116">
        <f>IF(L133="sníž. přenesená",#REF!,0)</f>
        <v>0</v>
      </c>
      <c r="BG133" s="116">
        <f>IF(L133="nulová",#REF!,0)</f>
        <v>0</v>
      </c>
      <c r="BH133" s="12" t="s">
        <v>83</v>
      </c>
      <c r="BI133" s="116" t="e">
        <f>ROUND(H133*#REF!,2)</f>
        <v>#REF!</v>
      </c>
      <c r="BJ133" s="12" t="s">
        <v>111</v>
      </c>
      <c r="BK133" s="115" t="s">
        <v>155</v>
      </c>
    </row>
    <row r="134" spans="2:63" s="1" customFormat="1" ht="6.95" customHeight="1">
      <c r="B134" s="38"/>
      <c r="C134" s="39"/>
      <c r="D134" s="39"/>
      <c r="E134" s="39"/>
      <c r="F134" s="39"/>
      <c r="G134" s="39"/>
      <c r="H134" s="39"/>
      <c r="I134" s="39"/>
      <c r="J134" s="26"/>
    </row>
  </sheetData>
  <sheetProtection algorithmName="SHA-512" hashValue="bf3dsld7IEvgxZnjDO9Z2n+MsuOFrmoU9agB0wSLeeB+QbZBDbSupu6PShw+uo41CRYPPm+HDdSw9Eio+P5lZA==" saltValue="vhLXLfdkNlwTDd5LDlB0Ig==" spinCount="100000" sheet="1" objects="1" scenarios="1" formatColumns="0" formatRows="0" autoFilter="0"/>
  <autoFilter ref="C114:I133" xr:uid="{00000000-0009-0000-0000-000001000000}"/>
  <mergeCells count="6">
    <mergeCell ref="J2:T2"/>
    <mergeCell ref="E7:G7"/>
    <mergeCell ref="E16:G16"/>
    <mergeCell ref="E25:G25"/>
    <mergeCell ref="E85:G85"/>
    <mergeCell ref="E107:G107"/>
  </mergeCells>
  <pageMargins left="0.39370078740157483" right="0.39370078740157483" top="0.39370078740157483" bottom="0.39370078740157483" header="0" footer="0"/>
  <pageSetup paperSize="9" scale="6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Zajištění vývozu...</vt:lpstr>
      <vt:lpstr>'OR_PHA - Zajištění vývozu...'!Názvy_tisku</vt:lpstr>
      <vt:lpstr>'Rekapitulace zakázky'!Názvy_tisku</vt:lpstr>
      <vt:lpstr>'OR_PHA - Zajištění vývozu...'!Oblast_tisku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2024-12-06T08:13:39Z</dcterms:created>
  <dcterms:modified xsi:type="dcterms:W3CDTF">2024-12-06T08:17:05Z</dcterms:modified>
</cp:coreProperties>
</file>