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blahap" reservationPassword="0"/>
  <workbookPr/>
  <bookViews>
    <workbookView xWindow="240" yWindow="120" windowWidth="14940" windowHeight="9225" activeTab="0"/>
  </bookViews>
  <sheets>
    <sheet name="Rekapitulace" sheetId="1" r:id="rId1"/>
    <sheet name="PS 26-01-31" sheetId="2" r:id="rId2"/>
    <sheet name="SO 26-10-01" sheetId="3" r:id="rId3"/>
    <sheet name="SO 26-11-01" sheetId="4" r:id="rId4"/>
    <sheet name="SO 26-13-01" sheetId="5" r:id="rId5"/>
    <sheet name="SO 26-86-01" sheetId="6" r:id="rId6"/>
    <sheet name="SO 90-90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<sst xmlns="http://schemas.openxmlformats.org/spreadsheetml/2006/main" count="4139" uniqueCount="1014">
  <si>
    <t>Firma: DMC Havlíčkův Brod s.r.o.</t>
  </si>
  <si>
    <t>Rekapitulace ceny</t>
  </si>
  <si>
    <t>Stavba: 20058 - 2024 Výstavba PZS přejezdu P3916 v km 16,839 trati Studenec - Křižanov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</si>
  <si>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</si>
  <si>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</si>
  <si>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</si>
  <si>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</si>
  <si>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</si>
  <si>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</si>
  <si>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</si>
  <si>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</si>
  <si>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</si>
  <si>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</si>
  <si>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</si>
  <si>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</si>
  <si>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20058</t>
  </si>
  <si>
    <t>2024 Výstavba PZS přejezdu P3916 v km 16,839 trati Studenec - Křižanov</t>
  </si>
  <si>
    <t>O</t>
  </si>
  <si>
    <t>Rozpočet:</t>
  </si>
  <si>
    <t>0,00</t>
  </si>
  <si>
    <t>15,00</t>
  </si>
  <si>
    <t>21,00</t>
  </si>
  <si>
    <t>3</t>
  </si>
  <si>
    <t>2</t>
  </si>
  <si>
    <t>PS 26-01-31</t>
  </si>
  <si>
    <t>PZZ km 16,839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</si>
  <si>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</si>
  <si>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</si>
  <si>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</si>
  <si>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</si>
  <si>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</si>
  <si>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</si>
  <si>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</si>
  <si>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</si>
  <si>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</si>
  <si>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</si>
  <si>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</si>
  <si>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</si>
  <si>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</si>
  <si>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</si>
  <si>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</si>
  <si>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</si>
  <si>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</si>
  <si>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</si>
  <si>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</si>
  <si>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</si>
  <si>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13183</t>
  </si>
  <si>
    <t/>
  </si>
  <si>
    <t>HLOUBENÍ JAM ZAPAŽ I NEPAŽ TŘ II</t>
  </si>
  <si>
    <t>M3</t>
  </si>
  <si>
    <t>PP</t>
  </si>
  <si>
    <t>VV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</si>
  <si>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</si>
  <si>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</si>
  <si>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13283</t>
  </si>
  <si>
    <t>HLOUBENÍ RÝH ŠÍŘ DO 2M PAŽ I NEPAŽ TŘ. II</t>
  </si>
  <si>
    <t>141733</t>
  </si>
  <si>
    <t>PROTLAČOVÁNÍ POTRUBÍ Z PLAST HMOT DN DO 150MM</t>
  </si>
  <si>
    <t>M</t>
  </si>
  <si>
    <t>17411</t>
  </si>
  <si>
    <t>ZÁSYP JAM A RÝH ZEMINOU SE ZHUTNĚNÍM</t>
  </si>
  <si>
    <t>18120</t>
  </si>
  <si>
    <t>ÚPRAVA PLÁNĚ SE ZHUTNĚNÍM V HORNINĚ TŘ. II</t>
  </si>
  <si>
    <t>M2</t>
  </si>
  <si>
    <t>položka zahrnuje úpravu pláně včetně vyrovnání výškových rozdílů. Míru zhutnění určuje  
projekt.</t>
  </si>
  <si>
    <t>Kabelizace</t>
  </si>
  <si>
    <t>701005</t>
  </si>
  <si>
    <t>VYHLEDÁVACÍ MARKER ZEMNÍ S MOŽNOSTÍ ZÁPISU</t>
  </si>
  <si>
    <t>KUS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</si>
  <si>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</si>
  <si>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7</t>
  </si>
  <si>
    <t>702111</t>
  </si>
  <si>
    <t>KABELOVÝ ŽLAB ZEMNÍ VČETNĚ KRYTU SVĚTLÉ ŠÍŘKY DO 120 MM</t>
  </si>
  <si>
    <t>8</t>
  </si>
  <si>
    <t>702212</t>
  </si>
  <si>
    <t>KABELOVÁ CHRÁNIČKA ZEMNÍ DN PŘES 100 DO 200 MM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</si>
  <si>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</si>
  <si>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702312</t>
  </si>
  <si>
    <t>ZAKRYTÍ KABELŮ VÝSTRAŽNOU FÓLIÍ ŠÍŘKY PŘES 20 DO 40 CM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</si>
  <si>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</si>
  <si>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</si>
  <si>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</si>
  <si>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</si>
  <si>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11</t>
  </si>
  <si>
    <t>709110</t>
  </si>
  <si>
    <t>PROVIZORNÍ ZAJIŠTĚNÍ KABELU VE VÝKOPU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</si>
  <si>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Udává se počet kusů kompletní konstrukce nebo práce.</t>
  </si>
  <si>
    <t>12</t>
  </si>
  <si>
    <t>709210</t>
  </si>
  <si>
    <t>KŘIŽOVATKA KABELOVÝCH VEDENÍ SE STÁVAJÍCÍ INŽENÝRSKOU SÍTÍ (KABELEM, POTRUBÍM APOD.)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</si>
  <si>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</si>
  <si>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13</t>
  </si>
  <si>
    <t>709513</t>
  </si>
  <si>
    <t>PODPŮRNÉ A POMOCNÉ KONSTRUKCE OCELOVÉ Z PROFILŮ SVAŘOVANÝCH A ŠROUBOVANÝCH S POVRCHOVOU ÚPRAVOU ŽÁROVÝM ZINKOVÁNÍM</t>
  </si>
  <si>
    <t>KG</t>
  </si>
  <si>
    <t>14</t>
  </si>
  <si>
    <t>741911</t>
  </si>
  <si>
    <t>UZEMŇOVACÍ VODIČ V ZEMI FEZN DO 120 MM2</t>
  </si>
  <si>
    <t>15</t>
  </si>
  <si>
    <t>742G11</t>
  </si>
  <si>
    <t>KABEL NN DVOU- A TŘÍŽÍLOVÝ CU S PLASTOVOU IZOLACÍ DO 2,5 MM2</t>
  </si>
  <si>
    <t>16</t>
  </si>
  <si>
    <t>742H12</t>
  </si>
  <si>
    <t>KABEL NN ČTYŘ- A PĚTIŽÍLOVÝ CU S PLASTOVOU IZOLACÍ OD 4 DO 16 MM2</t>
  </si>
  <si>
    <t>17</t>
  </si>
  <si>
    <t>742L11</t>
  </si>
  <si>
    <t>UKONČENÍ DVOU AŽ PĚTIŽÍLOVÉHO KABELU V ROZVADĚČI NEBO NA PŘÍSTROJI DO 2,5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</si>
  <si>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</si>
  <si>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18</t>
  </si>
  <si>
    <t>742L12</t>
  </si>
  <si>
    <t>UKONČENÍ DVOU AŽ PĚTIŽÍLOVÉHO KABELU V ROZVADĚČI NEBO NA PŘÍSTROJI OD 4 DO 16 MM2</t>
  </si>
  <si>
    <t>19</t>
  </si>
  <si>
    <t>742P15</t>
  </si>
  <si>
    <t>OZNAČOVACÍ ŠTÍTEK NA KABEL</t>
  </si>
  <si>
    <t>1. Položka obsahuje: 
 – veškeré příslušentsví 
2. Položka neobsahuje: 
 X 
3. Způsob měření: 
Udává se počet kusů kompletní konstrukce nebo práce.</t>
  </si>
  <si>
    <t>20</t>
  </si>
  <si>
    <t>75A131</t>
  </si>
  <si>
    <t>KABEL METALICKÝ DVOUPLÁŠŤOVÝ DO 12 PÁRŮ - DODÁVKA</t>
  </si>
  <si>
    <t>KMPÁR</t>
  </si>
  <si>
    <t>1. Položka obsahuje: 
 – dodání kabelů podle typu od výrobců včetně mimostaveništní dopravy 
2. Položka neobsahuje: 
 X 
3. Způsob měření: 
Měří se n-násobky páru vodičů na kilometr.</t>
  </si>
  <si>
    <t>21</t>
  </si>
  <si>
    <t>75A141</t>
  </si>
  <si>
    <t>KABEL METALICKÝ DVOUPLÁŠŤOVÝ PŘES 12 PÁRŮ - DODÁVKA</t>
  </si>
  <si>
    <t>22</t>
  </si>
  <si>
    <t>75A217</t>
  </si>
  <si>
    <t>ZATAŽENÍ A SPOJKOVÁNÍ KABELŮ DO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</si>
  <si>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
 – dodávka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</si>
  <si>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23</t>
  </si>
  <si>
    <t>75A227</t>
  </si>
  <si>
    <t>ZATAŽENÍ A SPOJKOVÁNÍ KABELŮ PŘES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</si>
  <si>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 
 – montáž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</si>
  <si>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24</t>
  </si>
  <si>
    <t>75A311</t>
  </si>
  <si>
    <t>KABELOVÁ FORMA (UKONČENÍ KABELŮ) PRO KABELY ZABEZPEČOVACÍ DO 12 PÁRŮ</t>
  </si>
  <si>
    <t>1. Položka obsahuje: 
 – odstranění pláště kabelu, odstranění izolace z konců žil na svorkovnici, zhotovení vodní zábrany, zformování a konečná úprava kabelu 
 – kontrolní a závěrečné měření na kabelu pro rozvod signalizace, zapojení po měření, montáž příchytky a štítku 
2. Položka neobsahuje: 
 X 
3. Způsob měření: 
Udává se počet kusů kompletní konstrukce nebo práce.</t>
  </si>
  <si>
    <t>25</t>
  </si>
  <si>
    <t>75A312</t>
  </si>
  <si>
    <t>KABELOVÁ FORMA (UKONČENÍ KABELŮ) PRO KABELY ZABEZPEČOVACÍ PŘES 12 PÁRŮ</t>
  </si>
  <si>
    <t>26</t>
  </si>
  <si>
    <t>75A322</t>
  </si>
  <si>
    <t>SPOJKA ROVNÁ PRO PLASTOVÉ KABELY S JÁDRY O PRŮMĚRU 1 MM2 PŘES 12 PÁRŮ</t>
  </si>
  <si>
    <t>1. Položka obsahuje: 
 – dodávku spojky 
 – úplná montáž plastové spojky, příprava spojovacího přípravku, spojení žil kabelu, kontrola správnosti spojení žil, vysušení, zajištění přívodu el. energie, zatavení konců kabelu a svaření středu spojky 
 – veškeré potřebné mechanizmy, jejich obsluhu a pořízení všech potřebných materiálů i vlastní spojky, přesun hmot 
2. Položka neobsahuje: 
 X 
3. Způsob měření: 
Udává se počet kusů kompletní konstrukce nebo práce.</t>
  </si>
  <si>
    <t>27</t>
  </si>
  <si>
    <t>75A410</t>
  </si>
  <si>
    <t>OZNAČENÍ KABELŮ ZNAČKOVACÍ KABELOVOU OBJÍMKOU</t>
  </si>
  <si>
    <t>1. Položka obsahuje: 
 – zhotovení kabelového štítku, vyražení znaku kabelu, ovinutí štítku páskou PVC, připevnění objímky na kabel 
 – výrobu štítků, použití mechanizmu, dopravu k místnímu použití, mzdy 
2. Položka neobsahuje: 
 X 
3. Způsob měření: 
Udává se počet kusů kompletní konstrukce nebo práce.</t>
  </si>
  <si>
    <t>28</t>
  </si>
  <si>
    <t>75B742</t>
  </si>
  <si>
    <t>OCHRANNÁ OPATŘENÍ  PROTI ATMOSFÉRICKÝM VLIVŮM - JEDNOKOLEJNÁ TRAŤ BEZ TRAKCÍ</t>
  </si>
  <si>
    <t>KM</t>
  </si>
  <si>
    <t>1. Položka obsahuje: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
 – montáž dodaného zařízení se všemi pomocnými a doplňujícími pracemi a součástmi, případné použití mechanizmů 
2. Položka neobsahuje: 
 X 
3. Způsob měření: 
Udává se délka v km chráněné trati.</t>
  </si>
  <si>
    <t>29</t>
  </si>
  <si>
    <t>75I221</t>
  </si>
  <si>
    <t>KABEL ZEMNÍ DVOUPLÁŠŤOVÝ BEZ PANCÍŘE PRŮMĚRU ŽÍLY 0,8 MM DO 5XN</t>
  </si>
  <si>
    <t>KMČTYŘKA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</si>
  <si>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</si>
  <si>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30</t>
  </si>
  <si>
    <t>75I22X</t>
  </si>
  <si>
    <t>KABEL ZEMNÍ DVOUPLÁŠŤOVÝ BEZ PANCÍŘE PRŮMĚRU ŽÍLY 0,8 MM - MONTÁŽ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</si>
  <si>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</si>
  <si>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31</t>
  </si>
  <si>
    <t>75I322</t>
  </si>
  <si>
    <t>KABEL ZEMNÍ DVOUPLÁŠŤOVÝ S PANCÍŘEM PRŮMĚRU ŽÍLY 0,8 MM DO 25XN</t>
  </si>
  <si>
    <t>32</t>
  </si>
  <si>
    <t>75I32X</t>
  </si>
  <si>
    <t>KABEL ZEMNÍ DVOUPLÁŠŤOVÝ S PANCÍŘEM PRŮMĚRU ŽÍLY 0,8 MM - MONTÁŽ</t>
  </si>
  <si>
    <t>33</t>
  </si>
  <si>
    <t>75I911</t>
  </si>
  <si>
    <t>OPTOTRUBKA HDPE PRŮMĚRU DO 40 MM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</si>
  <si>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</si>
  <si>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34</t>
  </si>
  <si>
    <t>75I91X</t>
  </si>
  <si>
    <t>OPTOTRUBKA HDPE - MONTÁŽ</t>
  </si>
  <si>
    <t>35</t>
  </si>
  <si>
    <t>75I961</t>
  </si>
  <si>
    <t>OPTOTRUBKA - HERMETIZACE ÚSEKU DO 2000 M</t>
  </si>
  <si>
    <t>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</si>
  <si>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</si>
  <si>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36</t>
  </si>
  <si>
    <t>75I962</t>
  </si>
  <si>
    <t>OPTOTRUBKA - KALIBRACE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</si>
  <si>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</si>
  <si>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37</t>
  </si>
  <si>
    <t>75IA11</t>
  </si>
  <si>
    <t>OPTOTRUBKOVÁ SPOJKA  PRŮMĚRU DO 40 MM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</si>
  <si>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</si>
  <si>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38</t>
  </si>
  <si>
    <t>75IA1X</t>
  </si>
  <si>
    <t>OPTOTRUBKOVÁ SPOJKA 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</si>
  <si>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</si>
  <si>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39</t>
  </si>
  <si>
    <t>75IA51</t>
  </si>
  <si>
    <t>OPTOTRUBKOVÁ KONCOVKA PRŮMĚRU DO 40 MM</t>
  </si>
  <si>
    <t>40</t>
  </si>
  <si>
    <t>75IA5X</t>
  </si>
  <si>
    <t>OPTOTRUBKOVÁ KONCOVKA - MONTÁŽ</t>
  </si>
  <si>
    <t>41</t>
  </si>
  <si>
    <t>75IEC2</t>
  </si>
  <si>
    <t>VENKOVNÍ TELEFONNÍ OBJEKT NA ZDI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</si>
  <si>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</si>
  <si>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42</t>
  </si>
  <si>
    <t>75IECX</t>
  </si>
  <si>
    <t>VENKOVNÍ TELEFONNÍ OBJEKT - MONTÁŽ</t>
  </si>
  <si>
    <t>43</t>
  </si>
  <si>
    <t>75IF21</t>
  </si>
  <si>
    <t>ROZPOJOVACÍ SVORKOVNICE 2/10, 2/8</t>
  </si>
  <si>
    <t>44</t>
  </si>
  <si>
    <t>75IF2X</t>
  </si>
  <si>
    <t>ROZPOJOVACÍ SVORKOVNICE 2/10, 2/8 - MONTÁŽ</t>
  </si>
  <si>
    <t>45</t>
  </si>
  <si>
    <t>75IF31</t>
  </si>
  <si>
    <t>ZEMNÍCÍ SVORKOVNICE</t>
  </si>
  <si>
    <t>46</t>
  </si>
  <si>
    <t>75IF3X</t>
  </si>
  <si>
    <t>ZEMNÍCÍ SVORKOVNICE - MONTÁŽ</t>
  </si>
  <si>
    <t>47</t>
  </si>
  <si>
    <t>75IF51</t>
  </si>
  <si>
    <t>MONTÁŽNÍ RÁM 15+1</t>
  </si>
  <si>
    <t>48</t>
  </si>
  <si>
    <t>75IF5X</t>
  </si>
  <si>
    <t>MONTÁŽNÍ RÁM 15+1 - MONTÁŽ</t>
  </si>
  <si>
    <t>49</t>
  </si>
  <si>
    <t>75IFA1</t>
  </si>
  <si>
    <t>NOSNÍK BLESKOJISTEK</t>
  </si>
  <si>
    <t>50</t>
  </si>
  <si>
    <t>75IFAX</t>
  </si>
  <si>
    <t>NOSNÍK BLESKOJISTEK - MONTÁŽ</t>
  </si>
  <si>
    <t>51</t>
  </si>
  <si>
    <t>75IFB1</t>
  </si>
  <si>
    <t>BLESKOJISTKA</t>
  </si>
  <si>
    <t>52</t>
  </si>
  <si>
    <t>75IFBX</t>
  </si>
  <si>
    <t>BLESKOJISTKA - MONTÁŽ</t>
  </si>
  <si>
    <t>53</t>
  </si>
  <si>
    <t>75IH11</t>
  </si>
  <si>
    <t>UKONČENÍ KABELU CELOPLASTOVÉHO BEZ PANCÍŘE DO 40 ŽIL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</si>
  <si>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</si>
  <si>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54</t>
  </si>
  <si>
    <t>75IH22</t>
  </si>
  <si>
    <t>UKONČENÍ KABELU CELOPLASTOVÝHO S PANCÍŘEM DO 100 ŽIL</t>
  </si>
  <si>
    <t>55</t>
  </si>
  <si>
    <t>75K421</t>
  </si>
  <si>
    <t>MĚNIČ NAPĚTÍ 48 V DC/12, 24, 60 V DC DO 100 VA</t>
  </si>
  <si>
    <t>56</t>
  </si>
  <si>
    <t>75K42X</t>
  </si>
  <si>
    <t>MĚNIČ NAPĚTÍ 48 V DC/12, 24, 60 V DC - MONTÁŽ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</si>
  <si>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</si>
  <si>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Vnitřní technologie</t>
  </si>
  <si>
    <t>57</t>
  </si>
  <si>
    <t>75B111</t>
  </si>
  <si>
    <t>VNITŘNÍ KABELOVÉ ROZVODY DO 20 KABELŮ - DODÁVKA</t>
  </si>
  <si>
    <t>1. Položka obsahuje: 
 – dodávka kabelů vč. eventuálních konektorů a potřebného pomocného materiálu a jeho dopravy na místo určení 
 – kabely včetně pomocného materiálu 
 – dopravu do místa určení 
2. Položka neobsahuje: 
 X 
3. Způsob měření: 
Měří se v metrech délkových kabelových žlabů nebo jiné kabelové konstrukce.</t>
  </si>
  <si>
    <t>58</t>
  </si>
  <si>
    <t>75B117</t>
  </si>
  <si>
    <t>VNITŘNÍ KABELOVÉ ROZVODY DO 20 KABELŮ - MONTÁŽ</t>
  </si>
  <si>
    <t>1. Položka obsahuje: 
 – položení kabelu do rozvodného žlabu, vyformování, vyvázání vč. zapojení na stojany nebo skříně 
 – montáž vnitřních kabelových rozvodů obsahuje všechny pomocné a doplňující práce a součásti, případné použití mechanizmů 
2. Položka neobsahuje: 
 X 
3. Způsob měření: 
Měří se v metrech délkových kabelových žlabů nebo jiné kabelové konstrukce.</t>
  </si>
  <si>
    <t>59</t>
  </si>
  <si>
    <t>75B219</t>
  </si>
  <si>
    <t>JEDNOTNÉ OVLÁDACÍ PRACOVIŠTĚ (JOP), TECHNOLOGIE, NEZÁLOHOVANÉ - ÚPRAVA</t>
  </si>
  <si>
    <t>1. Položka obsahuje: 
 – demontáž a montáž počítačového vybavení kanceláře 
 – demontáž a montáž výpočetní techniky, včetně propojovacích vedení a monitorů 
 – demontáž a montáž vybavení pro jednotné obslužné pracoviště (JOP)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- demontáž nábytku 
3. Způsob měření: 
Udává se počet kusů kompletní konstrukce nebo práce.</t>
  </si>
  <si>
    <t>60</t>
  </si>
  <si>
    <t>75B6B1</t>
  </si>
  <si>
    <t>USMĚRŇOVAČ 24 V/100 A - DODÁVKA</t>
  </si>
  <si>
    <t>1. Položka obsahuje: 
 – dodání kompletního usměrňovače podle typu včetně potřebného pomocného materiálu a jeho dopravy na místo určení 
 – pořízení příslušného usměrňovače, na dopravu do místa určení 
2. Položka neobsahuje: 
 X 
3. Způsob měření: 
Udává se počet kusů kompletní konstrukce nebo práce.</t>
  </si>
  <si>
    <t>61</t>
  </si>
  <si>
    <t>75B6G7</t>
  </si>
  <si>
    <t>USMĚRŇOVAČ - MONTÁŽ</t>
  </si>
  <si>
    <t>1. Položka obsahuje: 
 – montáž usměrňovače na místo určení, jeho připojení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</si>
  <si>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62</t>
  </si>
  <si>
    <t>75B6M1</t>
  </si>
  <si>
    <t>BEZÚDRŽBOVÁ BATERIE 24 V/250 AH - DODÁVKA</t>
  </si>
  <si>
    <t>1. Položka obsahuje: 
 – dodání kompletní baterie podle typu včetně potřebného pomocného materiálu a jeho dopravy na místo určení 
 – pořízení příslušné baterie včetně pomocného materiálu, na dopravu do místa určení 
2. Položka neobsahuje: 
 X 
3. Způsob měření: 
Udává se počet kusů kompletní konstrukce nebo práce.</t>
  </si>
  <si>
    <t>63</t>
  </si>
  <si>
    <t>75B6T7</t>
  </si>
  <si>
    <t>BATERIE - MONTÁŽ</t>
  </si>
  <si>
    <t>1. Položka obsahuje: 
 – montáž baterie na místo určení, její připojení, dobití na plnou kapacitu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</si>
  <si>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64</t>
  </si>
  <si>
    <t>75B711</t>
  </si>
  <si>
    <t>PŘEPĚŤOVÁ OCHRANA PRO PRVEK V KOLEJIŠTI - DODÁVKA</t>
  </si>
  <si>
    <t>1. Položka obsahuje: 
 – dodávka přepěťové ochrany včetně potřebného pomocného materiálu a dopravy do staveništního skladu 
 – dodávku přepěťové ochrany včetně dopravy ze skladu k místu montáže 
2. Položka neobsahuje: 
 X 
3. Způsob měření: 
Udává se počet kusů kompletní konstrukce nebo práce.</t>
  </si>
  <si>
    <t>65</t>
  </si>
  <si>
    <t>75B717</t>
  </si>
  <si>
    <t>PŘEPĚŤOVÁ OCHRANA PRO PRVEK V KOLEJIŠTI - MONTÁŽ</t>
  </si>
  <si>
    <t>1. Položka obsahuje: 
 – montáž ochrany dle předpisu dodavatele pro montáž 
 – montáž dodaného zařízení se všemi pomocnými a doplňujícími pracemi a součástmi, případné použití mechanizmů 
2. Položka neobsahuje: 
 X 
3. Způsob měření: 
Udává se počet kusů kompletní konstrukce nebo práce.</t>
  </si>
  <si>
    <t>66</t>
  </si>
  <si>
    <t>75B871</t>
  </si>
  <si>
    <t>ZAŘÍZENÍ BEZPEČNÉ KOMUNIKACE MEZI ZABEZPEČOVACÍMI ZAŘÍZENÍMI (32 PERIFERIÍ) - DODÁVKA</t>
  </si>
  <si>
    <t>(Položku se doporučuje používat jen při rekonstrukcích.) 
1. Položka obsahuje: 
 – dodání kompletního zařízení bezpečné komunikace mezi zabezpečovacími zařízeními podle typu určeného položkou včetně potřebného pomocného materiálu a jeho dopravy na místo určení 
 – pořízení příslušného zařízení včetně pomocného materiálu a jeho dopravu do místa určení 
 – dodávka základního SW a jeho dopravu do místa určení 
2. Položka neobsahuje: 
 X 
3. Způsob měření: 
Udává se počet kusů kompletní konstrukce nebo práce.</t>
  </si>
  <si>
    <t>67</t>
  </si>
  <si>
    <t>75B877</t>
  </si>
  <si>
    <t>ZAŘÍZENÍ BEZPEČNÉ KOMUNIKACE MEZI ZABEZPEČOVACÍMI ZAŘÍZENÍMI (32 PERIFERIÍ) - MONTÁŽ</t>
  </si>
  <si>
    <t>1. Položka obsahuje: 
 – usazení zařízení bezpečné komunikace mezi zabezpečovacími zařízeními na místě určení, zapojení 
 – montáž dodaného zařízení se všemi pomocnými a doplňujícími pracemi a součástmi, případné použití mechanizmů 
 – instalace individuálního SW 
2. Položka neobsahuje: 
 X 
3. Způsob měření: 
Udává se počet kusů kompletní konstrukce nebo práce.</t>
  </si>
  <si>
    <t>68</t>
  </si>
  <si>
    <t>75C911</t>
  </si>
  <si>
    <t>SNÍMAČ POČÍTAČE NÁPRAV - DODÁVKA</t>
  </si>
  <si>
    <t>1. Položka obsahuje: 
 – kompletní dodávka snímače počítače náprav, potřebného pomocného materiálu a dopravy do staveništního skladu 
 – dodávku snímače počítače náprav a pomocného materiálu, dopravu do staveništního skladu 
2. Položka neobsahuje: 
 X 
3. Způsob měření: 
Udává se počet kusů kompletní konstrukce nebo práce.</t>
  </si>
  <si>
    <t>69</t>
  </si>
  <si>
    <t>75C917</t>
  </si>
  <si>
    <t>SNÍMAČ POČÍTAČE NÁPRAV - MONTÁŽ</t>
  </si>
  <si>
    <t>1. Položka obsahuje: 
 – montáž snímače počítače náprav včetně zapojení kabelových forem (včetně měření a zapojení po měření), přezkoušení 
 – montáž snímače počítače náprav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</si>
  <si>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70</t>
  </si>
  <si>
    <t>75C931</t>
  </si>
  <si>
    <t>SKŘÍŇ S POČÍTAČI NÁPRAV 8 BODŮ/7 ÚSEKŮ - DODÁVKA</t>
  </si>
  <si>
    <t>1. Položka obsahuje: 
 – dodávka skříně s počítači náprav 8 bodů/7 úseků včetně potřebného pomocného materiálu a dopravy do staveništního skladu 
 – dodávku skříně s počítači náprav 8 bodů/7 úseků do stavědlové ústředny včetně skříně podle určení a pomocného materiálu, dopravu do staveništního skladu 
2. Položka neobsahuje: 
 X 
3. Způsob měření: 
Udává se počet kusů kompletní konstrukce nebo práce.</t>
  </si>
  <si>
    <t>71</t>
  </si>
  <si>
    <t>75C937</t>
  </si>
  <si>
    <t>SKŘÍŇ S POČÍTAČI NÁPRAV 8 BODŮ/7 ÚSEKŮ - MONTÁŽ</t>
  </si>
  <si>
    <t>1. Položka obsahuje: 
 – montáž skříně s počítači náprav 8 bodů/7 úseků, osazení vnitřních prvků skříně, přezkoušení 
 – montáž skříně s počítači náprav 8 bodů/7 úseků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</si>
  <si>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72</t>
  </si>
  <si>
    <t>75D111</t>
  </si>
  <si>
    <t>SKŘÍŇ LOGIKY RELÉOVÉHO PŘEJEZDOVÉHO ZABEZPEČOVACÍHO ZAŘÍZENÍ - DODÁVKA</t>
  </si>
  <si>
    <t>1. Položka obsahuje: 
 – dodávka skříně logiky reléového přejezdového zabezpečovacího zařízení, potřebného pomocného materiálu a dopravy do staveništního skladu 
 – dodávku skříně logiky reléového přejezdového zabezpečovacího zařízení včetně pomocného materiálu, dopravu do staveništního skladu 
2. Položka neobsahuje: 
 X 
3. Způsob měření: 
Udává se počet kusů kompletní konstrukce nebo práce.</t>
  </si>
  <si>
    <t>73</t>
  </si>
  <si>
    <t>75D117</t>
  </si>
  <si>
    <t>SKŘÍŇ LOGIKY RELÉOVÉHO PŘEJEZDOVÉHO ZABEZPEČOVACÍHO ZAŘÍZENÍ - MONTÁŽ</t>
  </si>
  <si>
    <t>1. Položka obsahuje: 
 – určení místa umístění, montáž skříně logiky reléového přejezdového zabezpečovacího zařízení včetně potřebných závislostních prvků, zatažení kabelů, kontroly izolačního stavu, případný nátěr, přezkoušení 
 – montáž skříně logiky reléového přejezdového zabezpečovacího zařízení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</si>
  <si>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74</t>
  </si>
  <si>
    <t>75D131</t>
  </si>
  <si>
    <t>BATERIOVÁ SKŘÍŇ - DODÁVKA</t>
  </si>
  <si>
    <t>1. Položka obsahuje: 
 – dodávka bateriové skříně, potřebného pomocného materiálu a dopravy do staveništního skladu 
 – dodávku bateriové skříně včetně pomocného materiálu, dopravu do staveništního skladu 
2. Položka neobsahuje: 
 X 
3. Způsob měření: 
Udává se počet kusů kompletní konstrukce nebo práce.</t>
  </si>
  <si>
    <t>75</t>
  </si>
  <si>
    <t>75D137</t>
  </si>
  <si>
    <t>BATERIOVÁ SKŘÍŇ - MONTÁŽ</t>
  </si>
  <si>
    <t>1. Položka obsahuje: 
 – určení místa umístění, montáž bateriové skříně dle typu dané položkou 
 – montáž bateriové skříně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</si>
  <si>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76</t>
  </si>
  <si>
    <t>75D161</t>
  </si>
  <si>
    <t>RELÉOVÝ DOMEK (DO 9 M2) PREFABRIKOVANÝ, IZOLOVANÝ, S KLIMATIZACÍ A VNITŘNÍ KABELIZACÍ - DODÁVKA</t>
  </si>
  <si>
    <t>1. Položka obsahuje: 
 – dodávka reléového domku prefabrikovaného, izolovaného, s klimatizací a vnitřní kabelizací, doprava do staveništního skladu 
 – dodávku reléového domku prefabrikovaného, izolovaného, s klimatizací a vnitřní kabelizací včetně pomocného materiálu, dopravu do staveništního skladu 
2. Položka neobsahuje: 
 X 
3. Způsob měření: 
Udává se počet kusů kompletní konstrukce nebo práce.</t>
  </si>
  <si>
    <t>77</t>
  </si>
  <si>
    <t>75D167</t>
  </si>
  <si>
    <t>RELÉOVÝ DOMEK (DO 9 M2) PREFABRIKOVANÝ - MONTÁŽ</t>
  </si>
  <si>
    <t>1. Položka obsahuje: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
 – montáž reléového domku prefabrikovaného, izolovaného, s klimatizací a vnitřní kabelizací, vnitřního zařízení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</si>
  <si>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78</t>
  </si>
  <si>
    <t>75D181</t>
  </si>
  <si>
    <t>NAPÁJECÍ SKŘÍŇ PŘEJEZDOVÉHO ZABEZPEČOVACÍHO ZAŘÍZENÍ - DODÁVKA</t>
  </si>
  <si>
    <t>1. Položka obsahuje: 
 – dodávka napájecí skříně přejezdového zabezpečovacího zařízení, potřebného pomocného materiálu a dopravy do staveništního skladu 
 – dodávku napájecí skříně přejezdového zabezpečovacího zařízení včetně pomocného materiálu, dopravu do staveništního skladu 
2. Položka neobsahuje: 
 X 
3. Způsob měření: 
Udává se počet kusů kompletní konstrukce nebo práce.</t>
  </si>
  <si>
    <t>79</t>
  </si>
  <si>
    <t>75D187</t>
  </si>
  <si>
    <t>NAPÁJECÍ SKŘÍŇ PŘEJEZDOVÉHO ZABEZPEČOVACÍHO ZAŘÍZENÍ - MONTÁŽ</t>
  </si>
  <si>
    <t>1. Položka obsahuje: 
 – určení místa umístění, montáž napájecí skříně přejezdového zabezpečovacího zařízení dle typu dané položkou 
 – montáž napájecí skříně přejezdového zabezpečovacího zařízení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</si>
  <si>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80</t>
  </si>
  <si>
    <t>75D211</t>
  </si>
  <si>
    <t>VÝSTRAŽNÍK SE ZÁVOROU, 1 SKŘÍŇ - DODÁVKA</t>
  </si>
  <si>
    <t>1. Položka obsahuje: 
 – dodávka výstražníku se závorou 1 skříň podle jeho typu a potřebného pomocného materiálu a dopravy do staveništního skladu 
 – dodávku výstražníku se závorou 1 skříň včetně pomocného materiálu, dopravu do místa určení 
2. Položka neobsahuje: 
 X 
3. Způsob měření: 
Udává se počet kusů kompletní konstrukce nebo práce.</t>
  </si>
  <si>
    <t>81</t>
  </si>
  <si>
    <t>75D217</t>
  </si>
  <si>
    <t>VÝSTRAŽNÍK SE ZÁVOROU, 1 SKŘÍŇ - MONTÁŽ</t>
  </si>
  <si>
    <t>1. Položka obsahuje: 
 – výkop jámy pro BETONOVÝ základ výstražníku 
 – usazení betonového základu, montáž výstražníku se závorou 1 skříň, zapojení kabelových forem (včetně měření a zapojení po měření) 
 – montáž výstražníku se závorou 1 skříň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</si>
  <si>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82</t>
  </si>
  <si>
    <t>75D231</t>
  </si>
  <si>
    <t>VÝSTRAŽNÍK SE ZÁVOROU, 2 SKŘÍNĚ - DODÁVKA</t>
  </si>
  <si>
    <t>1. Položka obsahuje: 
 – dodávka výstražníku se závorou 2 skříně podle jeho typu a potřebného pomocného materiálu a dopravy do staveništního skladu 
 – dodávku výstražníku se závorou 2 skříně včetně pomocného materiálu, dopravu do místa určení 
2. Položka neobsahuje: 
 X 
3. Způsob měření: 
Udává se počet kusů kompletní konstrukce nebo práce.</t>
  </si>
  <si>
    <t>83</t>
  </si>
  <si>
    <t>75D237</t>
  </si>
  <si>
    <t>VÝSTRAŽNÍK SE ZÁVOROU, 2 SKŘÍNĚ - MONTÁŽ</t>
  </si>
  <si>
    <t>1. Položka obsahuje: 
 – výkop jámy pro BETONOVÝ základ výstražníku 
 – usazení betonového základu, montáž výstražníku se závorou 2 skříně, zapojení kabelových forem (včetně měření a zapojení po měření) 
 – montáž výstražníku se závorou 2 skříně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</si>
  <si>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Zkoušky</t>
  </si>
  <si>
    <t>84</t>
  </si>
  <si>
    <t>75E117</t>
  </si>
  <si>
    <t>DOZOR PRACOVNÍKŮ PROVOZOVATELE PŘI PRÁCI NA ŽIVÉM ZAŘÍZENÍ</t>
  </si>
  <si>
    <t>HOD</t>
  </si>
  <si>
    <t>1. Položka obsahuje: 
 – při provádění prací na zařízení, které je v provozu, určují pracovníci správy dopravní cesty kdy a jak je možné potřebný zásah provést 
 – ztrátu času pracovníků prozozovatele, kteří tento čas využijí ve prospěch prováděné stavby 
2. Položka neobsahuje: 
 X 
3. Způsob měření: 
Udává se počet hodin provádění dozoru, revize nebo práce.</t>
  </si>
  <si>
    <t>85</t>
  </si>
  <si>
    <t>75E127</t>
  </si>
  <si>
    <t>CELKOVÁ PROHLÍDKA ZAŘÍZENÍ A VYHOTOVENÍ REVIZNÍ ZPRÁVY</t>
  </si>
  <si>
    <t>1. Položka obsahuje: 
 – kontrola zařízení, zda odpovídá podmínkám pro bezpečný provoz, včetně potřebných měření a vyhotovení revizní zprávy odpovědným pracovníkem 
 – vlastní kontrolu, příslušná měření a zpracování revizní zprávy 
2. Položka neobsahuje: 
 X 
3. Způsob měření: 
Udává se počet hodin provádění dozoru, revize nebo práce.</t>
  </si>
  <si>
    <t>86</t>
  </si>
  <si>
    <t>75E137</t>
  </si>
  <si>
    <t>PŘEZKOUŠENÍ VLAKOVÝCH CEST</t>
  </si>
  <si>
    <t>1. Položka obsahuje: 
 – postavení vlakové cesty a kontrola návěstního znaku, přezkoušení změny návěstního znaku z povolujícího na zakazující a poruchy žárovek 
 – simulace jízdy vlaku 
 – přezkoušení nouzového vybavení 
 – přezkoušení vazeb na traťové zabezpečovací zařízení 
 – kompletní zkoušky 
2. Položka neobsahuje: 
 X 
3. Způsob měření: 
Udává se počet kusů kompletní konstrukce nebo práce.</t>
  </si>
  <si>
    <t>87</t>
  </si>
  <si>
    <t>75E167</t>
  </si>
  <si>
    <t>OŽIVENÍ, ODZKOUŠENÍ A ZPROVOZNĚNÍ ÚSEKOVÉHO OVLÁDÁNÍ ZA JEDEN ÚSEK</t>
  </si>
  <si>
    <t>1. Položka obsahuje: 
 – příprava a provedení celkových zkoušek za 1 jízdní cestu do 30 výhybek 
 – kompletní přezkoušení a regulaci 
2. Položka neobsahuje: 
 X 
3. Způsob měření: 
Udává se počet kusů kompletní konstrukce nebo práce.</t>
  </si>
  <si>
    <t>88</t>
  </si>
  <si>
    <t>75E197</t>
  </si>
  <si>
    <t>PŘÍPRAVA A CELKOVÉ ZKOUŠKY PŘEJEZDOVÉHO ZABEZPEČOVACÍHO ZAŘÍZENÍ PRO JEDNU KOLEJ</t>
  </si>
  <si>
    <t>1. Položka obsahuje: 
 – regulování a aktivování automatického přejezdového zařízení 
 – příprava a provedení celkových zkoušek přejezdového zab.zařízení 
 – kompletní přezkoušení a regulaci 
2. Položka neobsahuje: 
 X 
3. Způsob měření: 
Udává se počet kusů kompletní konstrukce nebo práce.</t>
  </si>
  <si>
    <t>89</t>
  </si>
  <si>
    <t>75E1B7</t>
  </si>
  <si>
    <t>REGULACE A ZKOUŠENÍ ZABEZPEČOVACÍHO ZAŘÍZENÍ</t>
  </si>
  <si>
    <t>1. Položka obsahuje: 
 – zajištění a provedení čiností určenných položkou včetně dodávky potřebného pomocného materiálu a dopravy na místo určení 
 – provedení zkušebního provozu se všemi pomocnými a doplňujícími pracemi a součástmi, případné použití mechanizmů 
2. Položka neobsahuje: 
 X 
3. Způsob měření: 
Udává se počet hodin provádění dozoru, revize nebo práce.</t>
  </si>
  <si>
    <t>90</t>
  </si>
  <si>
    <t>75E1C7</t>
  </si>
  <si>
    <t>PROTOKOL UTZ</t>
  </si>
  <si>
    <t>1. Položka obsahuje: 
 – protokol autorizovanou osobou podle požadavku ČSN, včetně hodnocení 
2. Položka neobsahuje: 
 X 
3. Způsob měření: 
Udává se počet kusů kompletní konstrukce nebo práce.</t>
  </si>
  <si>
    <t>91</t>
  </si>
  <si>
    <t>75IJ12</t>
  </si>
  <si>
    <t>MĚŘENÍ JEDNOSMĚRNÉ NA SDĚLOVACÍM KABELU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</si>
  <si>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kusů, jeden kus odpovídá měřenému páru v kabelu.</t>
  </si>
  <si>
    <t>92</t>
  </si>
  <si>
    <t>75IJ14</t>
  </si>
  <si>
    <t>MĚŘENÍ ÚTLUMU PŘESLECHU NA BLÍZKÉM KONCI NA MÍSTNÍM SDĚL. KABELU ZA 1 ČTYŘKU XN A 1 MĚŘENÝ 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</si>
  <si>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kusů.</t>
  </si>
  <si>
    <t>93</t>
  </si>
  <si>
    <t>75IJ15</t>
  </si>
  <si>
    <t>MĚŘENÍ A VYROVNÁNÍ KAPACITNÍCH NEROVNOVÁH NA MÍSTNÍM SDĚLOVACÍM KABELU, KABEL DO 4 KM DÉLKY, 1 ČTYŘKA</t>
  </si>
  <si>
    <t>Dopravní značení</t>
  </si>
  <si>
    <t>94</t>
  </si>
  <si>
    <t>914122</t>
  </si>
  <si>
    <t>DOPRAVNÍ ZNAČKY ZÁKLADNÍ VELIKOSTI OCELOVÉ FÓLIE TŘ 1 - MONTÁŽ S PŘEMÍSTĚNÍM</t>
  </si>
  <si>
    <t>položka zahrnuje: 
- dopravu demontované značky z dočasné skládky 
- osazení a montáž značky na místě určeném projektem 
- nutnou opravu poškozených částí 
nezahrnuje dodávku značky</t>
  </si>
  <si>
    <t>95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</si>
  <si>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</si>
  <si>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</si>
  <si>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</si>
  <si>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96</t>
  </si>
  <si>
    <t>914129</t>
  </si>
  <si>
    <t>DOPRAV ZNAČKY ZÁKLAD VEL OCEL FÓLIE TŘ 1 - NÁJEMNÉ</t>
  </si>
  <si>
    <t>KSDEN</t>
  </si>
  <si>
    <t>položka zahrnuje sazbu za pronájem dopravních značek a zařízení, počet jednotek je určen jako součin počtu značek a počtu dní použití</t>
  </si>
  <si>
    <t>97</t>
  </si>
  <si>
    <t>914412</t>
  </si>
  <si>
    <t>DOPRAVNÍ ZNAČKY 100X150CM OCELOVÉ - MONTÁŽ S PŘEMÍSTĚNÍM</t>
  </si>
  <si>
    <t>98</t>
  </si>
  <si>
    <t>914413</t>
  </si>
  <si>
    <t>DOPRAVNÍ ZNAČKY 100X150CM OCELOVÉ - DEMONTÁŽ</t>
  </si>
  <si>
    <t>99</t>
  </si>
  <si>
    <t>914419</t>
  </si>
  <si>
    <t>DOPRAV ZNAČKY 100X150CM OCEL - NÁJEMNÉ</t>
  </si>
  <si>
    <t>100</t>
  </si>
  <si>
    <t>914441</t>
  </si>
  <si>
    <t>DOPRAV ZNAČKY 100X150CM OCEL FÓLIE TŘ 3 - DODÁVKA A MONT</t>
  </si>
  <si>
    <t>položka zahrnuje: 
- dodávku a montáž značek v požadovaném provedení</t>
  </si>
  <si>
    <t>SO 26-10-01</t>
  </si>
  <si>
    <t>Železniční svršek</t>
  </si>
  <si>
    <t>Všeobecné konstrukce a práce</t>
  </si>
  <si>
    <t>029111</t>
  </si>
  <si>
    <t>OSTATNÍ POŽADAVKY - GEODETICKÉ ZAMĚŘENÍ - DÉLKOVÉ</t>
  </si>
  <si>
    <t>HM</t>
  </si>
  <si>
    <t>(t.j.2x během stavby) 3*2=6,000 [A]</t>
  </si>
  <si>
    <t>zahrnuje veškeré náklady spojené s objednatelem požadovanými pracemi</t>
  </si>
  <si>
    <t>02914</t>
  </si>
  <si>
    <t>OSTATNÍ POŽADAVKY - BOD ZÁKLADNÍ VYTYČOVACÍ SÍTĚ</t>
  </si>
  <si>
    <t>Náhrada stáv.bodu ŽBP 1261-693 který bude zničen při realizaci stavby novým bodem ŽBP dle požadavků (předpisů) SŽG.</t>
  </si>
  <si>
    <t>1=1,000 [A]</t>
  </si>
  <si>
    <t>oceněno jako celková částka ze samostatného soupisu prací jako nedílné součásti projektu základní vytyčovací sítě</t>
  </si>
  <si>
    <t>R015140</t>
  </si>
  <si>
    <t>POPLATKY ZA LIKVIDACŮ ODPADŮ NEKONTAMINOVANÝCH - 17 01 01  BETON Z DEMOLIC OBJEKTŮ, ZÁKLADŮ TV VČETNĚ DOPRAVY</t>
  </si>
  <si>
    <t>T</t>
  </si>
  <si>
    <t>Poplatek za vybourání stáv.návěstí (4ks), staničníků (3ks), beton.zajišťovacích značek a pated dopr.značek (10ks): 4*0,25*2,5+3*0,397+10*0,2*2,5+1*0,3*2,5=9,441 [C]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</si>
  <si>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</si>
  <si>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R015150</t>
  </si>
  <si>
    <t>POPLATKY ZA LIKVIDACŮ ODPADŮ NEKONTAMINOVANÝCH - 17 05 08  ŠTĚRK Z KOLEJIŠTĚ (ODPAD PO RECYKLACI) VČETNĚ DOPRAVY</t>
  </si>
  <si>
    <t>Poplatek za skládku vč.dopravy odtěženého KL (pole 25,0m) a zapuštěného ŠL vlevo v km 18,830 500-16,847 000 (7,0m) a vpravo km 16,826 970-16,847 000 (15,20m):  
25,0*2,7*1,9+16,5*0,55*1,9+20,03*1,6*1,9=206,384 [A]</t>
  </si>
  <si>
    <t>R015210</t>
  </si>
  <si>
    <t>POPLATKY ZA LIKVIDACŮ ODPADŮ NEKONTAMINOVANÝCH - 17 01 01  ŽELEZNIČNÍ PRAŽCE BETONOVÉ VČETNĚ DOPRAVY</t>
  </si>
  <si>
    <t>1ks Betonové pražce =1,000 [A] 
0,270 t Hmotnost 1ks pražce =0,270 [B] 
A*B=0,270 [C]</t>
  </si>
  <si>
    <t>R015250</t>
  </si>
  <si>
    <t>POPLATKY ZA LIKVIDACŮ ODPADŮ NEKONTAMINOVANÝCH - 17 02 03  POLYETYLÉNOVÉ PODLOŽKY (ŽEL. SVRŠEK) VČETNĚ DOPRAVY</t>
  </si>
  <si>
    <t>30*2*0.000160=0,010 [A] 
Celkem: A=0,010 [B]</t>
  </si>
  <si>
    <t>R015260</t>
  </si>
  <si>
    <t>POPLATKY ZA LIKVIDACŮ ODPADŮ NEKONTAMINOVANÝCH - 07 02 99  PRYŽOVÉ PODLOŽKY (ŽEL. SVRŠEK) VČETNĚ DOPRAVY</t>
  </si>
  <si>
    <t>R02510</t>
  </si>
  <si>
    <t>ZKOUŠENÍ MATERIÁLŮ ZKUŠEBNOU ZHOTOVITELE - VZORKOVÁNÍ</t>
  </si>
  <si>
    <t>Vzorkování vytěženého kameniva dle vyhlášky č. 294/2005 Sb. (tab. 10.1 a 10.2 nebo 10.4, případně tab.2.1.)  s předpokladem 1 ks / 1000 t.</t>
  </si>
  <si>
    <t>zahrnuje veškeré náklady spojené s objednatelem požadovanými zkouškami</t>
  </si>
  <si>
    <t>R027211</t>
  </si>
  <si>
    <t>POM PRÁCE ZAJIŠŤ REGUL DOPRAVY - VÝLUKY NA NEELEKTRIF TRATI</t>
  </si>
  <si>
    <t>KPL</t>
  </si>
  <si>
    <t>Pomocné práce při následné úpravě GPK.</t>
  </si>
  <si>
    <t>zahrnuje veškeré náklady pro SŽDC spojené s objednatelem požadovaným omezením provozu na železnici</t>
  </si>
  <si>
    <t>R02940_01</t>
  </si>
  <si>
    <t>OSTATNÍ POŽADAVKY - VYPRACOVÁNÍ DOKUMENTACE - VYPRACOVÁNÍ DOKUMENTACE BK</t>
  </si>
  <si>
    <t>Vypracování dokumentace bezstykové koleje.</t>
  </si>
  <si>
    <t>R02940_02</t>
  </si>
  <si>
    <t>OSTATNÍ POŽADAVKY - VYPRACOVÁNÍ DOKUMENTACE - NEZADATELNÉ PRÁCE SŽG</t>
  </si>
  <si>
    <t>Nezadatelné práce při zřizování PPK a BK - Práce prováděné SŽDC SŽG.</t>
  </si>
  <si>
    <t>R02940_03</t>
  </si>
  <si>
    <t>OSTATNÍ POŽADAVKY - VYPRACOVÁNÍ DOKUMENTACE - vypracování dokumentace PPK</t>
  </si>
  <si>
    <t>Vypracování dokumentace PPK</t>
  </si>
  <si>
    <t>R029511</t>
  </si>
  <si>
    <t>OSTATNÍ POŽADAVKY - POSUDKY A KONTROLY</t>
  </si>
  <si>
    <t>15=15,000 [A]</t>
  </si>
  <si>
    <t>R02960_1</t>
  </si>
  <si>
    <t>OSTATNÍ POŽADAVKY - ODBORNÝ DOZOR</t>
  </si>
  <si>
    <t>Komunikace</t>
  </si>
  <si>
    <t>512550</t>
  </si>
  <si>
    <t>KOLEJOVÉ LOŽE - ZŘÍZENÍ Z KAMENIVA HRUBÉHO DRCENÉHO (ŠTĚRK)</t>
  </si>
  <si>
    <t>Zřízení nového KL: km 16,826 970-16,851 970 (délka 25,0m)  
25*2,7=67,500 [A]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</si>
  <si>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</si>
  <si>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</si>
  <si>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</si>
  <si>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Doplnění KL při úpravě GPK v km 16, 726 724-16,945 169 (218,445m), rozšíření KL (zapuštěné ŠL) vlevo v km 16,825 500-16,850 000 (22,50m) a vpravo km 16,825 500-16,850 000 (24,5m) :   
Celkem: 218,445*0,65+22,5*0,75+24,5*1,6=198,064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</si>
  <si>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</si>
  <si>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528131</t>
  </si>
  <si>
    <t>KOLEJ 49 E1, ROZD. "C", BEZSTYKOVÁ, PR. BET. PODKLADNICOVÝ, UP. TUHÉ</t>
  </si>
  <si>
    <t>Zřízení nového KR mimo přejezdovou kci v km 16,826 970-16,834 700 a 16,844 100-16,851 970: 
7,730+7,870=15,600 [A]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</si>
  <si>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</si>
  <si>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528331</t>
  </si>
  <si>
    <t>KOLEJ 49 E1, ROZD. "U", BEZSTYKOVÁ, PR. BET. PODKLADNICOVÝ, UP. TUHÉ</t>
  </si>
  <si>
    <t>Zřízení nového KR pod přejezdovou kci v km 16,834 700-16,844 100: 
9,4=9,400 [A]</t>
  </si>
  <si>
    <t>542121</t>
  </si>
  <si>
    <t>DMC</t>
  </si>
  <si>
    <t>SMĚROVÉ A VÝŠKOVÉ VYROVNÁNÍ KOLEJE NA PRAŽCÍCH BETONOVÝCH DO 0,05 M</t>
  </si>
  <si>
    <t>Úprava GPK v km 16,726 724-16,945 169  (218,445m)   
(1*218,445)=218,445 [A]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</si>
  <si>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</si>
  <si>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542312</t>
  </si>
  <si>
    <t>NÁSLEDNÁ ÚPRAVA SMĚROVÉHO A VÝŠKOVÉHO USPOŘÁDÁNÍ KOLEJE - PRAŽCE BETONOVÉ</t>
  </si>
  <si>
    <t>3.podbití v  km 16,726 724-16,945 169 (218,445m): 218,445=218,445 [A]</t>
  </si>
  <si>
    <t>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Způsob měření: 
- Měří se délka koleje ve smyslu ČSN 73 6360, tj. v ose koleje.</t>
  </si>
  <si>
    <t>543331</t>
  </si>
  <si>
    <t>VÝMĚNA KOLEJNICE 49 E1 JEDNOTLIVĚ</t>
  </si>
  <si>
    <t>Překlenutí stáv svarů vně rozsahu úseku rekonstrukce žel.svršku. Délka 5+5 = 10 bm.</t>
  </si>
  <si>
    <t>5+5=10,000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</si>
  <si>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</si>
  <si>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543430</t>
  </si>
  <si>
    <t>VÝMĚNA PODLOŽEK POD KOLEJNICEMI</t>
  </si>
  <si>
    <t>PÁR</t>
  </si>
  <si>
    <t>Výměna podložek v úseku pod novými kolejnicemi mimo nový rošt : 9=9,000 [A]</t>
  </si>
  <si>
    <t>1. Položka obsahuje:  
 – dodávku a uložení vyměňovaného materiálu, ať nového, regenerovaného nebo vyzískaného  
 – případné doplnění ostatního drobného kolejiva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vždy pár, tj. po dvou kusech úložných ploch kolejnice na každém pražci.</t>
  </si>
  <si>
    <t>545121</t>
  </si>
  <si>
    <t>SVAR KOLEJNIC (STEJNÉHO TVARU) 49 E1, T JEDNOTLIVĚ</t>
  </si>
  <si>
    <t>Svaření kolejnic po zřízení nového KR a výměně kolejnic: 2*2=4,000 [A] 
4=4,000 [C]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</si>
  <si>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</si>
  <si>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549311</t>
  </si>
  <si>
    <t>ZRUŠENÍ A ZNOVUZŘÍZENÍ BEZSTYKOVÉ KOLEJE NA NEDEMONTOVANÝCH ÚSECÍCH V KOLEJI</t>
  </si>
  <si>
    <t>Znovuzřízení BK v úseku km 16,726 724-16,945 169 : 218,445=218,445 [A]</t>
  </si>
  <si>
    <t>1. Položka obsahuje:  
– povolení upevňovadel,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</si>
  <si>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549510</t>
  </si>
  <si>
    <t>ŘEZÁNÍ KOLEJNIC BEZ OHLEDU NA TVAR</t>
  </si>
  <si>
    <t>Dělení kolejnic při demontáži KR:  
2+2+2=6,000 [A]</t>
  </si>
  <si>
    <t>R543411</t>
  </si>
  <si>
    <t>VÝMĚNA UPEVNĚNÍ (ŠROUBŮ, SPON, SVĚREK, KROUŽKŮ) TUHÉHO</t>
  </si>
  <si>
    <t>Demontáž stávajících kolejnic mimo úsek rekonstrukce na úseku nových kolejnic v délce úseku 5,0m a montáž nových kolejnic na stávající beton.pražce.</t>
  </si>
  <si>
    <t>Nové kolejnicové pasy (kolejnice) mimo úsek rekonstrukce (30-25)/0,667 = 7,49:  9=9,000 [A]</t>
  </si>
  <si>
    <t>R549220</t>
  </si>
  <si>
    <t>PRAŽCOVÁ KOTVA VE STÁVAJÍCÍ KOLEJI</t>
  </si>
  <si>
    <t>Odkopání stáv.pražc.kotev ze ŠL a po podbití (BK) vrácení ŠL zpět po provedení prací v úseku km 16,726 724-16,799 000 (bez dodání nových kotev) a v úseku km 16,887-16,945169 : 107+86=193,000 [A]</t>
  </si>
  <si>
    <t>Ostatní konstrukce a práce</t>
  </si>
  <si>
    <t>921930</t>
  </si>
  <si>
    <t>ANTIKOROZNÍ PROVEDENÍ UPEVŇOVADEL A JINÉHO DROBNÉHO KOLEJIVA</t>
  </si>
  <si>
    <t>Antikorozní provedení v přejezdu min.v km 16,834 700-16,844 100 (9,40m) : 
9,40=9,400 [A]</t>
  </si>
  <si>
    <t>(Položka je příplatkovou jakožto materiálový rozdíl oproti standardnímu upevnění. Samostatně ji tedy nelze použít.)  
1. Položka obsahuje:  
– antikorozní provedení určených částí upevnění žárovým zinkováním nebo jiným vhodným způsobem ve výrobním závodu  
– příplatky za ztížené podmínky vyskytující se při zřízení kolejových vah, např. za překážky na straně koleje apod.  
2. Položka neobsahuje:  
– dodávku materiálu, je součástí položek zřízení koleje nebo přejezdu  
3. Způsob měření:  
Měří se metr délkový.</t>
  </si>
  <si>
    <t>923121</t>
  </si>
  <si>
    <t>HEKTOMETROVNÍK</t>
  </si>
  <si>
    <t>Hektometrovník: Celkem: 2+1=3,000 [A]</t>
  </si>
  <si>
    <t>1. Položka obsahuje:  
– dodávku a osazení včetně nutných zemních prací a obetonování  
– odrazky nebo retroreflexní fólie  
2. Položka neobsahuje:  
X  
3. Způsob měření:  
Udává se počet kusů kompletní konstrukce nebo práce.</t>
  </si>
  <si>
    <t>923431</t>
  </si>
  <si>
    <t>NÁVĚST "KONEC NÁSTUPIŠTĚ"</t>
  </si>
  <si>
    <t>Osazení nové návěsti na konci nástupiště : 1=1,000 [A]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</si>
  <si>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</si>
  <si>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923821</t>
  </si>
  <si>
    <t>SLOUPEK DN 60 PRO NÁVĚST</t>
  </si>
  <si>
    <t>Osazení nové návěsti na konci nástupiště: 1=1,000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</si>
  <si>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</si>
  <si>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923941</t>
  </si>
  <si>
    <t>ZAJIŠŤOVACÍ ZNAČKA KONZOLOVÁ (K) VČETNĚ OCELOVÉHO SLOUPKU</t>
  </si>
  <si>
    <t>Náhrada stavbou zničeného bodu bodového pole.</t>
  </si>
  <si>
    <t>zajišťovací značky v prostoru přejezdu km 16,839 : 2=2,000 [A]</t>
  </si>
  <si>
    <t>1. Položka obsahuje:  
– geodetické zaměření a kontrolu připravenosti pro osazení značky  
– dodávku konzolové zajišťovací značky a slopku v požadovaném provedení  
– vykopání jamky, osazení a zabetonování sloupku a upevnění podpůrné konstrukce na  
sloupek  
– nalepení nebo uchycení zajišťovací značky a další související práce  
– všechny potřebné pomůcky, stroje, nářadí a pomocný materiál  
– kontrolní měření  
– vyhotovení příslušné dokumentace  
2. Položka neobsahuje:  
X  
3. Způsob měření:  
Udává se počet kusů kompletní konstrukce nebo práce.</t>
  </si>
  <si>
    <t>925120</t>
  </si>
  <si>
    <t>DRÁŽNÍ STEZKY Z DRTI TL. PŘES 50 MM</t>
  </si>
  <si>
    <t>Drážní stezky vlevo osy od km 16,827 500 - 16,850 000, délka 22,50m a vpravo osy od km 16,825 500 - 16,850 000 , délka 24,50m:  
1,3*22,5+1,3*24,5=61,100 [A]</t>
  </si>
  <si>
    <t>965010</t>
  </si>
  <si>
    <t>ODSTRANĚNÍ KOLEJOVÉHO LOŽE A DRÁŽNÍCH STEZEK</t>
  </si>
  <si>
    <t>Odstranění KL v úseku nového svršku a odtěžení nadbytečného materiálu v prostoru drážních stezek v km 16,826 970-16,851 970 (dl.25,0m) : 
25,0*2,7+25*0,65+25*1,2=113,750 [A]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</si>
  <si>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</si>
  <si>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965114</t>
  </si>
  <si>
    <t>DEMONTÁŽ KOLEJE NA BETONOVÝCH PRAŽCÍCH ROZEBRÁNÍM DO SOUČÁSTÍ</t>
  </si>
  <si>
    <t>Demontáž KR v km 16,826 970-16,851 970 (25,0m):  
Celkem: 25=25,000 [B]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</si>
  <si>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</si>
  <si>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</si>
  <si>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</si>
  <si>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tkm</t>
  </si>
  <si>
    <t>pražce Cekem: 42*270/1000*16=181,440 [A]  ; kolejnice 25*46,95/1000*16=18,780 [B];  pryž.a plast podložky 25,0*0,74/1000*20=0,370 [C]; drobný materiál : 0,75*16=12,000 [D] 
Celkem: A+B+C+D=212,590 [E]</t>
  </si>
  <si>
    <t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</si>
  <si>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965311</t>
  </si>
  <si>
    <t>ROZEBRÁNÍ PŘEJEZDU, PŘECHODU Z DÍLCŮ</t>
  </si>
  <si>
    <t>Rozebrání stávajícího přejezdu km 16,839 ze žel.beton.panelů: 6*2,5=15,000 [A]</t>
  </si>
  <si>
    <t>1. Položka obsahuje:  
– rozebrání železničního přejezdu nebo přechodu do součástí včetně hrubého očištění  
– naložení vybouraného materiálu na dopravní prostředek  
– příplatky za ztížené podmínky při práci v kolejišti, např. za překážky na straně koleje apod.  
2. Položka neobsahuje:  
– náklady na zřízení a odstranění dopravního značení objízdné trasy  
– odvoz vybouraného materiálu do skladu nebo na likvidaci  
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</si>
  <si>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965312</t>
  </si>
  <si>
    <t>ROZEBRÁNÍ PŘEJEZDU, PŘECHODU Z DÍLCŮ - ODVOZ (NA LIKVIDACI ODPADŮ NEBO JINÉ URČENÉ MÍSTO)</t>
  </si>
  <si>
    <t>Přeprava snesené stáv.přejezdové konstrukce P3916 (žel.beton.panely 2 panely vnitřní) do žst Velké Meziříčí, uložení dle dispozic VPS TO : (2*3,75)*11=82,500 [A]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</si>
  <si>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</si>
  <si>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965841</t>
  </si>
  <si>
    <t>DEMONTÁŽ JAKÉKOLIV NÁVĚSTI</t>
  </si>
  <si>
    <t>Demontáž stáv.návěstí (4ks), staničníků (3ks), beton.zajišťovacích značek (2ks), bod ŽBP (1ks) :4+3+2+1=10,000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</si>
  <si>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</si>
  <si>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R965311</t>
  </si>
  <si>
    <t>ROZEBRÁNÍ A MONTÁŽ PŘEJEZDU PŘI 3.PODBITÍ</t>
  </si>
  <si>
    <t>Nová přejezdová konstrukce: 8,40*3,5*2=58,800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</si>
  <si>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</si>
  <si>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SO 26-11-01</t>
  </si>
  <si>
    <t>Železniční spodek</t>
  </si>
  <si>
    <t>R015111</t>
  </si>
  <si>
    <t>POPLATKY ZA LIKVIDACŮ ODPADŮ NEKONTAMINOVANÝCH - 17 05 04  VYTĚŽENÉ ZEMINY A HORNINY -  I. TŘÍDA TĚŽITELNOSTI VČETNĚ DOPRAVY</t>
  </si>
  <si>
    <t>Odkop pro ZKPP : 25,0*6,0*(0,25+0,25+0,5)*1,1=165,000 [A] 
Odkop pro zřízení příkopu vlevo osy koleje: (7,4*1,8+4,1*0,75+10,6*0,75+50*1,9+4,0*0,75)*1,1=134,580 [B] 
Lože pod TZZ: (5,40+2,10)*0,6*0,4*1,1+(8,60+50,0)*1,0*0,4*1,1=27,764 [C] 
Podklad pod odláždění u VO, u vtoku+výtoku (zatrubněné příkopy): 1,1*0,4*1,1+3,0*0,4*1,1+5,5*0,4*1,1=4,224 [D] 
Odkop pro gabion.zídky, rel.domek plocha : 12*3,95*1,1+11,25*1,797*1,1=74,378 [E] 
Odkop pro patky zábradlí, ŽB zídku, přístup.pkomunikaci: 0,5*0,5*0,8*11*1,1+3,5*13,0*1,1+0,25*9,909*1,1=55,195 [F] 
Přeprofilace stávajících příkop: 15*0,5+67,5*0,75=58,125 [G] 
Výkop rýh pro trativody Šv1-Šp2: (25*0,6*2,0)*1,1*0,8=26,400 [H] 
Výkop rýh pro svodné potrubí Šp2-VO1 : (6,2*1,3*0,9)*1,1*0,8=6,384 [I] 
Výkop rýh pro chráničky pod pozemní komunikací a pod kolejí : 8*0,6*1,5*1,1*0,8+(12+12+12)*0,6*1,25*1,1*0,8=30,096 [J] 
80% objemu hloubení šachet Šv1, Šp2, VO : (1,2*1,2*2,1*2*1,1+0,7*1,0*1,2*1,1)*0,8=6,061 [K] 
Celkem: (A+B+C+D+E+F+G+H+I+J+K)*2,1=1 235,235 [L] 
Objemová hmotnost : 2,10</t>
  </si>
  <si>
    <t>R015112</t>
  </si>
  <si>
    <t>POPLATKY ZA LIKVIDACŮ ODPADŮ NEKONTAMINOVANÝCH - 17 05 04  VYTĚŽENÉ ZEMINY A HORNINY -  II. TŘÍDA TĚŽITELNOSTI VČETNĚ DOPRAVY</t>
  </si>
  <si>
    <t>Výkop rýh pro trativody Šv1-Šp2: (25*0,6*2,0)*1,1=33,000 [A] 
Výkop rýh pro svodné potrubí Šp2-VO1 : (6,2*1,3*0,9)*1,1=7,979 [B] 
Výkop rýh pro chráničky pod pozemní komunikací a pod kolejí : 8*0,6*1,5*1,1+(12+12+12)*0,6*1,25*1,1=37,620 [C] 
20% objemu : (A+B+C)*0,2=15,720 [D] 
20% objemu hloubení šachet Šv1, Šp2, VO : (1,2*1,2*2,1*2*1,1+0,7*1,0*1,2*1,1)*0,2=1,515 [E] 
Objemová hmotnost : 2,30 
Celkem:  (D+E)*2,3=39,641 [F]</t>
  </si>
  <si>
    <t>Odstranění základů výstraž.křížů P3916 včetně výstr.křížů (2ks)  : 2*0,5*0,5*0,85*2,5=1,063 [A]</t>
  </si>
  <si>
    <t>Vzorkování vytěžené zeminy dle vyhlášky č. 294/2005 Sb. (tab. 10.1 a 10.2 nebo 10.4, případně tab.2.1.), s předpokladem 1 ks / 1000 t.</t>
  </si>
  <si>
    <t>R02620</t>
  </si>
  <si>
    <t>ZKOUŠENÍ KONSTRUKCÍ A PRACÍ NEZÁVISLOU ZKUŠEBNOU - ZÁTĚŽOVÉ ZKOUŠKY</t>
  </si>
  <si>
    <t>Zátěžové zkoušky pláně</t>
  </si>
  <si>
    <t>Počet: 2=2,000 [A]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</si>
  <si>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</si>
  <si>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</si>
  <si>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</t>
  </si>
  <si>
    <t>Během stavby 1=1,000 [A] 
Následná úprava GPK 1=1,000 [B] 
A+B=2,000 [C]</t>
  </si>
  <si>
    <t>zahrnuje veškeré náklady spojené s objednatelem požadovanými zařízeními</t>
  </si>
  <si>
    <t>R02731</t>
  </si>
  <si>
    <t>PRÁCE ZŘIZUJÍCÍ NEBO ZAJIŠŤUJÍCÍ OCHRANU INŽENÝRSKÝCH SÍTÍ</t>
  </si>
  <si>
    <t>Zahrnuje veškeré náklady spojené s ochranou stávajících a budovaných kabelových tras v úseku km 16,826-16,851 
realizace prací na železničním spodku. 
Poznámka : Rozsah kabel.tras v zájm.prostoru : stávající sdělovací kabel 5xn a pohozový kabel 3xn (SŽ-CTD), stávající zabezpeč.kabely 3 ks (předpoklad, SSZT nemá zákresy k dispozici). Nové kabely : kabely zab.zař. 5 kabelů, kabely elektro v 1ks kabelového žlabu.</t>
  </si>
  <si>
    <t>v úseku km 16,826 970-16,851 970 (25bm) : 25=25,000 [A]</t>
  </si>
  <si>
    <t>R02911</t>
  </si>
  <si>
    <t>OSTATNÍ POŽADAVKY - GEODETICKÉ ZAMĚŘENÍ</t>
  </si>
  <si>
    <t>R924110</t>
  </si>
  <si>
    <t>NÁSTUPIŠTĚ SYPANÉ ÚROVŇOVÉ JEDNOSTRANNÉ</t>
  </si>
  <si>
    <t>Úprava a doplnění plochy na stáv.nástupiště (mezi stáv.nástupištěm a novým přístup.chodníkem) nenamrz.propust.materiál s uzavírací vrstvou z drti dobré zhutnitelnosti ČSN 72 1002 (Ž8.1)</t>
  </si>
  <si>
    <t>Doplnění plochy nástupiště: 10,25=10,250 [A]</t>
  </si>
  <si>
    <t>R924311</t>
  </si>
  <si>
    <t>NÁSTUPIŠTĚ SUDOP DO 300 MM S U 65, ZADNÍ HRANA PODEPŘENA TV. TISCHER S KONZOLOVÝMI DESKAMI 145/150</t>
  </si>
  <si>
    <t>Úpravy stávající nástupištní hrany vzhledem k úpravě GPK na H=300mm nad spojnici temen kolejnic a na vzdálenost 1650mm od osy koleje. Jedná se o úpravu polohy nástupištních desek v délce nástupiště 50,11m (km 16,775 396-16,825 506). Nová poloha hrany bude fixována stavebními opatřeními (podmazání desek cementovou maltou apod.).</t>
  </si>
  <si>
    <t>Úprava nástup.hrany (km 16,775 396-16,825 506): 50,11=50,110 [A]</t>
  </si>
  <si>
    <t>12373A</t>
  </si>
  <si>
    <t>ODKOP PRO SPOD STAVBU SILNIC A ŽELEZNIC TŘ. I - BEZ DOPRAVY</t>
  </si>
  <si>
    <t>Odkop pro ZKPP : 25,0*6,0*(0,25+0,25+0,5)*1,1=165,000 [A] 
Odkop pro zřízení příkopu vlevo osy koleje: (7,4*1,8+4,1*0,75+10,6*0,75+50*1,9+4,0*0,75)*1,1=134,580 [B] 
Lože pod TZZ: (5,40+2,10)*0,6*0,4*1,1+(8,60+50,0)*1,0*0,4*1,1=27,764 [C] 
Podklad pod odláždění u VO, u vtoku+výtoku (zatrubněné příkopy): 1,1*0,4*1,1+3,0*0,4*1,1+5,5*0,4*1,1=4,224 [D] 
Odkop pro gabion.zídky, rel.domek plocha : 12*3,95*1,1+11,25*1,797*1,1=74,378 [E] 
Odkop pro patky zábradlí, ŽB zídku, přístup.pkomunikaci: 0,5*0,5*0,8*11*1,1+3,5*13,0*1,1+0,25*9,909*1,1=55,195 [F] 
Celkem : A+B+C+D+E+F=461,141 [G]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</si>
  <si>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</si>
  <si>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12930</t>
  </si>
  <si>
    <t>ČIŠTĚNÍ PŘÍKOPŮ OD NÁNOSU</t>
  </si>
  <si>
    <t>Přeprofilace stávajících příkop: 15*0,5+67,5*0,75=58,125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</si>
  <si>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</si>
  <si>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13273A</t>
  </si>
  <si>
    <t>HLOUBENÍ RÝH ŠÍŘ DO 2M PAŽ I NEPAŽ TŘ. I - BEZ DOPRAVY</t>
  </si>
  <si>
    <t>Výkop rýh pro trativody Šv1-Šp2: (25*0,6*2,0)*1,1=33,000 [A] 
Výkop rýh pro svodné potrubí Šp2-VO1 : (6,2*1,3*0,9)*1,1=7,979 [B] 
Výkop rýh pro chráničky pod pozemní komunikací a pod kolejí : 8*0,6*1,5*1,1+(12+12+12)*0,6*1,25*1,1=37,620 [C] 
80% objemu : (A+B+C)*0,8=62,879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</si>
  <si>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</si>
  <si>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13283A</t>
  </si>
  <si>
    <t>HLOUBENÍ RÝH ŠÍŘ DO 2M PAŽ I NEPAŽ TŘ. II - BEZ DOPRAVY</t>
  </si>
  <si>
    <t>Výkop rýh pro trativody Šv1-Šp2: (25*0,6*2,0)*1,1=33,000 [A] 
Výkop rýh pro svodné potrubí Šp2-VO1 : (6,2*1,3*0,9)*1,1=7,979 [B] 
Výkop rýh pro chráničky pod pozemní komunikací a pod kolejí : 8*0,6*1,5*1,1+(12+12+12)*0,6*1,25*1,1=37,620 [C] 
20% objemu : (A+B+C)*0,2=15,720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</si>
  <si>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</si>
  <si>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13373A</t>
  </si>
  <si>
    <t>HLOUBENÍ ŠACHET ZAPAŽ I NEPAŽ TŘ. I - BEZ DOPRAVY</t>
  </si>
  <si>
    <t>80% objemu hloubení šachet Šv1, Šp2, VO : (1,2*1,2*2,1*2*1,1+0,7*1,0*1,2*1,1)*0,8=6,061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</si>
  <si>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</si>
  <si>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13383A</t>
  </si>
  <si>
    <t>HLOUBENÍ ŠACHET ZAPAŽ I NEPAŽ TŘ. II - BEZ DOPRAVY</t>
  </si>
  <si>
    <t>20% objemu hloubení šachet Šv1, Šp2, VO : (1,2*1,2*2,1*2*1,1+0,7*1,0*1,2*1,1)*0,2=1,515 [A]</t>
  </si>
  <si>
    <t>18110</t>
  </si>
  <si>
    <t>ÚPRAVA PLÁNĚ SE ZHUTNĚNÍM V HORNINĚ TŘ. I</t>
  </si>
  <si>
    <t>Zhutnění podloží pod ZKPP: (25,0*6,2)=155,000 [A] 
Zhutnění pláně pod přístup.chodníkem: 18,95+10,25=29,200 [B] 
Celkem :  A+B=184,200 [C]</t>
  </si>
  <si>
    <t>18221</t>
  </si>
  <si>
    <t>ROZPROSTŘENÍ ORNICE VE SVAHU V TL DO 0,10M</t>
  </si>
  <si>
    <t>1,75*15 (u gabionu) + 1,5*10 (u zídky) + 65,7*2 (u přeprofil.příkopy vpravo) + 6*2+7,5*4 (u siln.příkopů) + 35 (u RD)</t>
  </si>
  <si>
    <t>Ohumusování v místě zatravnění :   1,75*15+1,5*10+65,7*2+6*2+7,5*4+35=249,650 [A]</t>
  </si>
  <si>
    <t>položka zahrnuje:  
nutné přemístění ornice z dočasných skládek vzdálených do 50m rozprostření ornice v předepsané tloušťce ve svahu přes 1:5</t>
  </si>
  <si>
    <t>18241</t>
  </si>
  <si>
    <t>ZALOŽENÍ TRÁVNÍKU RUČNÍM VÝSEVEM</t>
  </si>
  <si>
    <t>Zatravnění :   1,75*15+1,5*10+65,7*2+6*2+7,5*4+35=249,650 [A]</t>
  </si>
  <si>
    <t>Základy</t>
  </si>
  <si>
    <t>21197</t>
  </si>
  <si>
    <t>OPLÁŠTĚNÍ ODVODŇOVACÍCH ŽEBER Z GEOTEXTILIE</t>
  </si>
  <si>
    <t>Opláštění trativodu Šv1-Šp2: 25*(1,2+0,6+1,2)*1,1=82,500 [A]</t>
  </si>
  <si>
    <t>položka zahrnuje dodávku předepsané geotextilie, mimostaveništní a vnitrostaveništní dopravu a její uložení včetně potřebných přesahů (nezapočítávají se do výměry)</t>
  </si>
  <si>
    <t>272324</t>
  </si>
  <si>
    <t>ZÁKLADY ZE ŽELEZOBETONU DO C25/30</t>
  </si>
  <si>
    <t>Základy patek zábradlí: 0,4*0,4*0,85*11=1,496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</si>
  <si>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</si>
  <si>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272364</t>
  </si>
  <si>
    <t>VÝZTUŽ ZÁKLADŮ Z OCELI 10425, B420B</t>
  </si>
  <si>
    <t>Základ.patky zábradlí: 0,034=0,034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</si>
  <si>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</si>
  <si>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289973</t>
  </si>
  <si>
    <t>OPLÁŠTĚNÍ (ZPEVNĚNÍ) Z GEOSÍTÍ A GEOROHOŽÍ</t>
  </si>
  <si>
    <t>Vegetační ochrana se provede protierozními rohožemi z kokosových vláken s gramáží 400g/m2, zakotvenými do svahu zemního tělesa ocelovými kotvícími sponami na všech nových svazích jejichž délka je větší než 1,0 m.</t>
  </si>
  <si>
    <t>Rohože:   1,6*15+1,0*10+1,5*65,7=132,550 [A]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</si>
  <si>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</t>
  </si>
  <si>
    <t>28997B</t>
  </si>
  <si>
    <t>OPLÁŠTĚNÍ (ZPEVNĚNÍ) Z GEOTEXTILIE DO 200G/M2</t>
  </si>
  <si>
    <t>Opláštění rubu gabionových zídek.</t>
  </si>
  <si>
    <t>Gabion 100/100: (7+2)*2*1,1=19,800 [A] 
Gabion 50/50: (2+3+1)*1,*1,1=6,000 [B] 
Celkem :  A+B=25,800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</si>
  <si>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</si>
  <si>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</si>
  <si>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3272C7</t>
  </si>
  <si>
    <t>ZDI OPĚR, ZÁRUB, NÁBŘEŽ Z GABIONŮ ČÁSTEČNĚ ROVNANÝCH, DRÁT O4,0MM, POVRCHOVÁ ÚPRAVA Zn + Al</t>
  </si>
  <si>
    <t>Gabion 100/100 cm v úseku 16,820-16,829 (délka 7+2= 9 m), gabion 50/50 cm v úseku 16,829-16,831 (2m) a v km 16,846 800-16,849 800 (3+1=4m).</t>
  </si>
  <si>
    <t>Gabion 100/100: (7+2)*1*1=9,000 [A] 
Gabion 50/50: (2+3+1)*0,5*0,5=1,500 [B] 
Celkem :  A+B=10,500 [C]</t>
  </si>
  <si>
    <t>- položka zahrnuje dodávku a osazení drátěných košů s výplní lomovým kamenem.  
- gabionové matrace se vykazují v pol.č.2722**.</t>
  </si>
  <si>
    <t>327325</t>
  </si>
  <si>
    <t>ZDI OPĚRNÉ, ZÁRUBNÍ, NÁBŘEŽNÍ ZE ŽELEZOVÉHO BETONU DO C30/37</t>
  </si>
  <si>
    <t>Žel.betonová zídka u přístup.chodníku : 0,5*10,8*0,80+0,95*6,05*0,3+(0,75+0,5)*0,5*4,75*0,3=6,935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</si>
  <si>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</si>
  <si>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327366</t>
  </si>
  <si>
    <t>VÝZTUŽ ZDÍ OPĚRNÝCH, ZÁRUBNÍCH, NÁBŘEŽNÍCH Z KARI SÍTÍ</t>
  </si>
  <si>
    <t>Výztuž žel.betonové zídky u přístup.chodníku: 0,280=0,280 [A]</t>
  </si>
  <si>
    <t>348173</t>
  </si>
  <si>
    <t>ZÁBRADLÍ Z DÍLCŮ KOVOVÝCH ŽÁROVĚ ZINK PONOREM S NÁTĚREM</t>
  </si>
  <si>
    <t>Zábradlí (dle TZ): 895=895,000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</si>
  <si>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</si>
  <si>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Vodorovné konstrukce</t>
  </si>
  <si>
    <t>451313</t>
  </si>
  <si>
    <t>PODKLADNÍ A VÝPLŇOVÉ VRSTVY Z PROSTÉHO BETONU C16/20</t>
  </si>
  <si>
    <t>Lože pod TZZ: (5,40+2,10)*0,7*0,15+(8,6+50)*1,1*0,15=10,457 [A] 
Lože pod gabion: (9,0+2,0)*1,3*0,15+(3+1)*0,75*0,15=2,595 [B] 
Lože pod žb zídku přístup.chodníku: 0,7*0,1*11,0=0,770 [C] 
Lože pro obrubníky :  (16,5+8,95)*0,3*0,25=1,909 [D] 
Celkem : A+B+C+D=15,731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</si>
  <si>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</si>
  <si>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</si>
  <si>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</si>
  <si>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Podklad pod odláždění u VO, u vtoku+výtoku (zatrubněné příkopy): 1,1*1,0*0,2+3,0*0,2+5,5*0,2=1,920 [A] 
Podklad pro trativod (obetonování pod komunikací) : 8,0*0,125=1,000 [B] 
Celkem: A+B=2,920 [C]</t>
  </si>
  <si>
    <t>45152</t>
  </si>
  <si>
    <t>PODKLADNÍ A VÝPLŇOVÉ VRSTVY Z KAMENIVA DRCENÉHO</t>
  </si>
  <si>
    <t>Lože a obsyp trativodu Šv1-Šp2: 25*0,6*1,30*1,1=21,450 [A] 
Lože a obsyp svodného potrubí Šp2-VO: 6,20*0,9*1,5*1,1=9,207 [B] 
Zásyp rýh chrániček pod pozemní komunikací a kolejí: 8*0,6*1,5*1,1+(12+12+12)*0,6*1,2*1,1=36,432 [C] 
Podkladní ŠD 0-32 pod releový domek: 3*3,5*0,15*1,1=1,733 [D] 
Výplň a zhutnění ŠD frakce 0-63mm u ŽB zídky chodníku: 0,85*12,0=10,200 [E] 
Podklad pod dlažbu chodníku ze ŠD: 18,95*(0,15+0,3)=8,528 [F] 
Lože pod dlažbu chodníku z DDK: 18,95*0,04=0,758 [G] 
Celkem : (A+B+C+D+E+F+G)=88,308 [H]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</si>
  <si>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</si>
  <si>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</si>
  <si>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</si>
  <si>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Odláždění plochy pod VO, u vtoku+výtoku (zatrubněné příkopy): (1,0*1,1+3,0+5,5)*0,3=2,880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</si>
  <si>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</si>
  <si>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501101</t>
  </si>
  <si>
    <t>ZŘÍZENÍ KONSTRU NÍ VRSTVY TĚLESA ŽELEZNIČNÍHO SPODKU ZE ŠTĚRKODRTI NOVÉ</t>
  </si>
  <si>
    <t>ZKPP v km 16,826 970-16,851 970 (25m), dvě vrstvy po 0,25m a 1 vrstva 0,50m (hutnit vrstvy po max.tl.0,25m) : 25*6,2*(0,25+0,25+0,5)=155,000 [A]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</si>
  <si>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</si>
  <si>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502941</t>
  </si>
  <si>
    <t>ZŘÍZENÍ KONSTRU NÍ VRSTVY TĚLESA ŽELEZNIČNÍHO SPODKU Z GEOTEXTILIE</t>
  </si>
  <si>
    <t>Separační (netkaná) geotextilie - viz techn.zpráva : 25*6,2=155,000 [A]</t>
  </si>
  <si>
    <t>1. Položka obsahuje:  
– nákup a dodání geosyntetika v požadované kvalitě  
– očištění a urovnání podkladu  
– uložení geosyntetika dle předepsaného technologického předpisu  
– zřízení konstru ní vrstvy z geosyntetika bez rozlišení šířky, pokládání vrstvy po etapách, včetně pracovních spar a spojů  
– průkazní zkoušky, kontrolní zkoušky a kontrolní měření  
– úpravu napojení, ukončení a těsnění podél trativodů, vpustí, šachet a pod.  
– úpravu povrchu vrstvy  
2. Položka neobsahuje:  
X  
3. Způsob měření:  
Měří se metr čtverečný projektované nebo skutečné plochy, přičemž do výměry je již zahrnuto ztratné, přesahy, prořezy.</t>
  </si>
  <si>
    <t>Doplnění ŠL za obrubník přístupového chodníku (pod zábradlím) směrem ke koleji.</t>
  </si>
  <si>
    <t>Doplnění ŠL podél obrubníku přístupového chodníku: 0,5*11,8=5,900 [A]</t>
  </si>
  <si>
    <t>582617</t>
  </si>
  <si>
    <t>KRYTY Z BETON DLAŽDIC SE ZÁMKEM ŠEDÝCH RELIÉF TL 60MM DO LOŽE Z KAM</t>
  </si>
  <si>
    <t>Dlažba odstín šedá : (18,95-2*0,4*2-2*0,4)*1,05=17,378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</si>
  <si>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</si>
  <si>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</si>
  <si>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</si>
  <si>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zámk.dlažba speciální (pupínky) - varovný pás</t>
  </si>
  <si>
    <t>Dlažba s pupínky červenohnědá (kontrastní) : 2*0,4*1,05=0,840 [A]</t>
  </si>
  <si>
    <t>R582617</t>
  </si>
  <si>
    <t>Ostrohranná dlažba odstín šedá oboustranně u varovného pásu (viz obr.27, SŽ Ž 8.7)</t>
  </si>
  <si>
    <t>Ostrohranná dlažba : 2*0,4*2*1,05=1,680 [A]</t>
  </si>
  <si>
    <t>Trubní vedení</t>
  </si>
  <si>
    <t>87434</t>
  </si>
  <si>
    <t>POTRUBÍ Z TRUB PLASTOVÝCH ODPADNÍCH DN DO 200MM</t>
  </si>
  <si>
    <t>Svodné potrubí: 6,2=6,200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</si>
  <si>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</si>
  <si>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875332</t>
  </si>
  <si>
    <t>POTRUBÍ DREN Z TRUB PLAST DN DO 150MM DĚROVANÝCH</t>
  </si>
  <si>
    <t>Trativod Šv1-Šp2 (km 16,826 970-16,851 970): 25=25,000 [A] 
Poznámka : potrubí PE HD, s hladkou vnitřní stěnou, perforované z 1/3.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</si>
  <si>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</si>
  <si>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87633</t>
  </si>
  <si>
    <t>CHRÁNIČKY Z TRUB PLASTOVÝCH DN DO 150MM</t>
  </si>
  <si>
    <t>Chráničky D110 a D160 : 2*15+3*15+2*15+2*10+1*10=135,000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</si>
  <si>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</si>
  <si>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894846</t>
  </si>
  <si>
    <t>ŠACHTY KANALIZAČNÍ PLASTOVÉ D 400MM</t>
  </si>
  <si>
    <t>Šachty Šv1 a Šp2: 2=2,000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</si>
  <si>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</si>
  <si>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89516</t>
  </si>
  <si>
    <t>DRENÁŽNÍ VÝUSŤ Z BETON DÍLCŮ</t>
  </si>
  <si>
    <t>Drenážní výúsť monolitická nebo prefabrikovaná VO1 : 1=1,000 [A]</t>
  </si>
  <si>
    <t>položka zahrnuje:  
- dodání  a osazení dílce  požadovaného  tvaru  a  vlastností,  jeho  skladování,  doprava vnitrostaveništní i mimosatveništní  
- u dílců železobetonových výztuž, případně i tuhé kovové prvky a závěsná oka,  
- výplň, těsnění a tmelení spár a spojů</t>
  </si>
  <si>
    <t>917212</t>
  </si>
  <si>
    <t>ZÁHONOVÉ OBRUBY Z BETONOVÝCH OBRUBNÍKŮ ŠÍŘ 80MM</t>
  </si>
  <si>
    <t>Obrubníky 250*1000*80 přístup.chodník: (16,5+8,95)=25,450 [A]</t>
  </si>
  <si>
    <t>Položka zahrnuje:  
dodání a pokládku betonových obrubníků o rozměrech předepsaných zadávací dokumentací  
betonové lože i boční betonovou opěrku.</t>
  </si>
  <si>
    <t>935212</t>
  </si>
  <si>
    <t>PŘÍKOPOVÉ ŽLABY Z BETON TVÁRNIC ŠÍŘ DO 600MM DO BETONU TL 100MM</t>
  </si>
  <si>
    <t>ŽlabovkyTZZ 4, vlevo od osy koleje : 5,40+2,10=7,500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</si>
  <si>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</si>
  <si>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935232</t>
  </si>
  <si>
    <t>PŘÍKOPOVÉ ŽLABY Z BETON TVÁRNIC ŠÍŘ DO 1200MM DO BETONU TL 100MM</t>
  </si>
  <si>
    <t>ŽlabovkyTZZ 4, vlevo od osy koleje : 8,6+50=58,600 [A]</t>
  </si>
  <si>
    <t>96615A</t>
  </si>
  <si>
    <t>BOURÁNÍ KONSTRUKCÍ Z PROSTÉHO BETONU - BEZ DOPRAVY</t>
  </si>
  <si>
    <t>Odstranění základů výstraž.křížů P3916 včetně výstr.křížů (2ks)  : 2*0,5*0,5*0,85=0,425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</si>
  <si>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  
- veškeré další práce plynoucí z technologického předpisu a z platných předpisů</t>
  </si>
  <si>
    <t>SO 26-13-01</t>
  </si>
  <si>
    <t>Železniční přejezd km 16,839</t>
  </si>
  <si>
    <t>Odstranění stáv.podkladu vozovky : (8,504+23,87+22,32+4,18)*1,1*0,3=19,428 [A] 
Odkop podkladu (50%) : (8,504+23,87+22,32+4,18)*0,6*1,2*0,5=21,195 [B] 
Výkop pro prahovou vpust : 1,25*1,2*8*0,5=6,000 [C] 
Zatrubnění příkopu (50%) : 1,5*1,2*12*0,5=10,800 [D] 
Svodné potrubí (50%) : 2,7*0,9*1*0,5=1,215 [E]  
Rýhy pro chráničky v komunikaci (50%) : 3*10*0,6*0,6*0,5=5,400 [F] 
Objemová hmotnost : 2,10=2,100 [G] 
Celkem: (A+B+C+D+E+F)*G=134,480 [H]</t>
  </si>
  <si>
    <t>Odkop podkladu (50%) : (8,504+23,87+22,32+4,18)*0,6*1,2*0,5=21,195 [A] 
Výkop pro prahovou vpust : 1,25*1,2*8*0,5=6,000 [B] 
Zatrubnění příkopu (50%) : 1,5*1,2*12*0,5=10,800 [C] 
Svodné potrubí (50%) : 2,7*0,9*1*0,5=1,215 [D]  
Rýhy pro chráničky v komunikaci (50%) : 3*10*0,6*0,6*0,5=5,400 [E] 
Objemová hmotnost : 2,3=2,300 [F] 
Celkem: (A+B+C+D+E)*F=102,603 [G]</t>
  </si>
  <si>
    <t>R015130</t>
  </si>
  <si>
    <t>POPLATKY ZA LIKVIDACŮ ODPADŮ NEKONTAMINOVANÝCH - 17 03 02  VYBOURANÝ ASFALTOVÝ BETON BEZ DEHTU VČETNĚ DOPRAVY</t>
  </si>
  <si>
    <t>Asfaltový kryt komunikace: (51,979+41,435)*1,1*(0,04+0,07+0,08)*2,5=48,809 [A]</t>
  </si>
  <si>
    <t>Vybourané ž.betonové potrubí do DN 600 ze zatrubnění příkopy vč.podkladu a obetonování:  9,0*0,75=6,750 [A] 
Vybourání podkladu prahové vpusti: 0,2*1,1*7,5*2,5=4,125 [B] 
Celkem : (A+B)=10,875 [C]</t>
  </si>
  <si>
    <t>Vzorkování vytěžené zeminy dle vyhlášky č. 294/2005 Sb, . (tab. 10.1 a 10.2 nebo 10.4, případně tab.2.1.), s předpokladem 1 ks / 1000 t.</t>
  </si>
  <si>
    <t>2=2,000 [A]</t>
  </si>
  <si>
    <t>Dopravní značení pro zajištení bezpečnosti silničního provozu na přilehlých komunikacích (výjezdy ze stavby apod.) a dopravní značení objízdných tras v souladu s požadavky DI PČR, SÚS, Odboru dopravy. Součástí je provizorní dopravní značení pro pěší (průchod přes prostor stavby, přístup na zastávku, pokud budou probíhat stavební práce u zastávky v mimovýlukové době).</t>
  </si>
  <si>
    <t>R02742</t>
  </si>
  <si>
    <t>PROVIZORNÍ LÁVKY A PŘECHODY PŘES KOLEJ</t>
  </si>
  <si>
    <t>provizorní zajištění přístupu pro pěší šířky min.1,50m po dobu stvby (průchod pěších pohybujících se po místní komunikaci přes prostor stavby, přístup cestujících z/na zastávku)</t>
  </si>
  <si>
    <t>R921910</t>
  </si>
  <si>
    <t>DEMONTÁŽ - PRAHOVÁ VPUSŤ</t>
  </si>
  <si>
    <t>Demontáž stávající prahové ŽB vpusti vč.podkladových vrstev : 7=7,000 [A]</t>
  </si>
  <si>
    <t>11332A</t>
  </si>
  <si>
    <t>ODSTRANĚNÍ PODKLADŮ ZPEVNĚNÝCH PLOCH Z KAMENIVA NESTMELENÉHO - BEZ DOPRAVY</t>
  </si>
  <si>
    <t>Odstranění podkladu : (8,504+23,87+22,32+4,18)*0,3*1,1=19,428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</si>
  <si>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</si>
  <si>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</si>
  <si>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</si>
  <si>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Frézování asfaltového krytu: (51,979+41,435)*0,04*1,1=4,110 [A] 
Frézování asfaltové ložné vrstvy: (51,979+41,435)*0,07*1,1=7,193 [B] 
Frézování asfaltového podkladu komunikace: (51,979+41,435)*0,08*1,1=8,220 [C] 
Celkem: A+B+C=19,523 [D]</t>
  </si>
  <si>
    <t>Odkop podkladu (50%) : (8,504+23,87+22,32+4,18)*0,6*1,2*0,5=21,195 [A]</t>
  </si>
  <si>
    <t>12383A</t>
  </si>
  <si>
    <t>ODKOP PRO SPOD STAVBU SILNIC A ŽELEZNIC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</si>
  <si>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</si>
  <si>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Výkop pro prahovou vpust : 1,25*1,2*8=12,000 [A] 
Zatrubnění příkopu : 1,5*1,2*12=21,600 [B] 
Svodné potrubí : 2,7*0,9*1=2,430 [C] 
Rýhy pro chráničky v komunikaci : 3*10*0,6*0,6=10,800 [D] 
Celkem: (A+B+C+D)*0,5=23,415 [E]</t>
  </si>
  <si>
    <t>17310</t>
  </si>
  <si>
    <t>ZEMNÍ KRAJNICE A DOSYPÁVKY SE ZHUTNĚNÍM</t>
  </si>
  <si>
    <t>Krajnice a její zhutnění místní komunikace: 4*10*0,75=30,000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</si>
  <si>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</si>
  <si>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Zhutnění podloží pod komunikací (50%): (8,504+23,87+22,32+4,18)*1,1*2=129,523 [A]</t>
  </si>
  <si>
    <t>Zhutnění podloží pod komunikací (50%): (8,504+23,87+22,32+4,18)*1,1=64,761 [A]</t>
  </si>
  <si>
    <t>Podkladní beton pod beton.silniční panely prahové vpusti : 1,20*8,20*0,15=1,476 [A] 
Podkladní beton pod potrubí zatrubnění příkopy : 12,0*0,1*1,0=1,200 [B] 
Celkem: A+B=2,676 [C]</t>
  </si>
  <si>
    <t>451322</t>
  </si>
  <si>
    <t>PODKL A VÝPLŇ VRSTVY ZE ŽELEZOBET DO C12/15</t>
  </si>
  <si>
    <t>Podkladní vyrovnávací beton : 2*0,9*9*0,1=1,620 [A]</t>
  </si>
  <si>
    <t>451325</t>
  </si>
  <si>
    <t>PODKL A VÝPLŇ VRSTVY ZE ŽELEZOBET DO C30/37</t>
  </si>
  <si>
    <t>Beton pod závěrnou zídku: (9*0,8*0,5)*2=7,200 [A]</t>
  </si>
  <si>
    <t>Podklad pod silniční panely pod prahovou vpustí ze ŠD: 1,2*7,0*0,15=1,260 [A] 
Podklad ŠD pod zatrubněnou příkopou: 1,25*9,0*0,1=1,125 [B] 
Celkem: A+B=2,385 [C]</t>
  </si>
  <si>
    <t>56334</t>
  </si>
  <si>
    <t>VOZOVKOVÉ VRSTVY ZE ŠTĚRKODRTI TL. DO 200MM</t>
  </si>
  <si>
    <t>Konstrukce ze štěrkodrti fr.0-63mm : (8,504+23,87+22,32+4,18)*1,1=64,761 [A] 
Počet vrstev : 2=2,000 [B] 
Celkem: A*B=129,522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</si>
  <si>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</si>
  <si>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56335</t>
  </si>
  <si>
    <t>VOZOVKOVÉ VRSTVY ZE ŠTĚRKODRTI TL. DO 250MM</t>
  </si>
  <si>
    <t>Jedná se o dvě sanační vrstvy pod konstrukčními vrstvami (viz položka č.25), které budou zřízeny v rozsahu dle výkresu vzorového příčného řezu A-A´ (výkres č.2-002). Bude čerpáno za souhlasu TDI (zástupce investora).</t>
  </si>
  <si>
    <t>56962</t>
  </si>
  <si>
    <t>ZPEVNĚNÍ KRAJNIC Z RECYKLOVANÉHO MATERIÁLU TL DO 100MM</t>
  </si>
  <si>
    <t>Zpevněná krajnice : (7,1+8,2+2*5,5)*0,5=13,150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</si>
  <si>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</si>
  <si>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572121</t>
  </si>
  <si>
    <t>INFILTRAČNÍ POSTŘIK ASFALTOVÝ DO 1,0KG/M2</t>
  </si>
  <si>
    <t>Infiltrační postřik : (8,504+23,87+22,32+4,18+5,68+7,70)*1,1=79,479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</si>
  <si>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</si>
  <si>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</si>
  <si>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</si>
  <si>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Spojovací postřik : (8,504+23,87+22,32+4,18+5,68+7,70)*1,1=79,479 [A] 
Počet vrstev postřiku : 2=2,000 [B] 
Celkem: A*B=158,958 [C]</t>
  </si>
  <si>
    <t>574A04</t>
  </si>
  <si>
    <t>ASFALTOVÝ BETON PRO OBRUSNÉ VRSTVY ACO 11+, 11S</t>
  </si>
  <si>
    <t>asfaltoý beton - obrusná vrstva komunikace:  (8,504+23,87+22,32+4,18+5,68+7,70)*1,1*0,04=3,179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</si>
  <si>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</si>
  <si>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</si>
  <si>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</si>
  <si>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asfaltoý beton - ložná vrstva komunikace:  (8,504+23,87+22,32+4,18+5,68+7,70)*1,1=79,479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</si>
  <si>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</si>
  <si>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</si>
  <si>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</si>
  <si>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asfaltoý beton - podkladní vrstva komunikace:  (8,504+23,87+22,32+4,18+5,68+7,70)*1,1=79,479 [A]</t>
  </si>
  <si>
    <t>58301</t>
  </si>
  <si>
    <t>KRYT ZE SINIČNÍCH DÍLCŮ (PANELŮ) TL 150MM</t>
  </si>
  <si>
    <t>Panely pod prahovou vpust : 8*1=8,000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</si>
  <si>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</si>
  <si>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58910</t>
  </si>
  <si>
    <t>VÝPLŇ SPAR ASFALTEM</t>
  </si>
  <si>
    <t>Výplň spár komunikace zálivkou: 6*6,0=36,000 [A]</t>
  </si>
  <si>
    <t>položka zahrnuje:  
- dodávku předepsaného materiálu  
- vyčištění a výplň spar tímto materiálem</t>
  </si>
  <si>
    <t>Potrubí</t>
  </si>
  <si>
    <t>Potrubí DN 200, SN 4 : 2,70*1,1=2,970 [A]</t>
  </si>
  <si>
    <t>899525</t>
  </si>
  <si>
    <t>OBETONOVÁNÍ POTRUBÍ Z PROSTÉHO BETONU DO C30/37</t>
  </si>
  <si>
    <t>Plné obetonování potrubí zatrubnění příkopy DN 600 v celé délce (0,5m3/bm) : 12*0,5=6,000 [A]</t>
  </si>
  <si>
    <t>914111</t>
  </si>
  <si>
    <t>DOPRAVNÍ ZNAČKY ZÁKLADNÍ VELIKOSTI OCELOVÉ NEREFLEXNÍ - DOD A MONTÁŽ</t>
  </si>
  <si>
    <t>Dodání a montáž SDZ (cyklotrasy) vč.základové patky : 1=1,000 [A]</t>
  </si>
  <si>
    <t>položka zahrnuje:  
- dodávku a montáž značek v požadovaném provedení</t>
  </si>
  <si>
    <t>915231</t>
  </si>
  <si>
    <t>VODOR DOPRAV ZNAČ PLASTEM PROFIL ZVUČÍCÍ - DOD A POKLÁDKA</t>
  </si>
  <si>
    <t>Vodorovné dopr.značení V1a (30+30=60bm) šířka , V4 (30+30+30+30=120bm) šířka 0,125m, V5 (2*3,0=6,0bm) šířka 0,50m a V15 (2 x nápis na vozovce-znak žel.přejezdu) :  
0,125*60+0,125*120+6*0,5+2*1,5=28,500 [A]</t>
  </si>
  <si>
    <t>položka zahrnuje:  
- dodání a pokládku nátěrového materiálu (měří se pouze natíraná plocha)  
- předznačení a reflexní úpravu</t>
  </si>
  <si>
    <t>9183D3</t>
  </si>
  <si>
    <t>PROPUSTY Z TRUB DN 600MM PLASTOVÝCH</t>
  </si>
  <si>
    <t>Potrubí zatrubnění příkopy DN 600, SN 16 :  12=12,000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</si>
  <si>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</si>
  <si>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919113</t>
  </si>
  <si>
    <t>ŘEZÁNÍ ASFALTOVÉHO KRYTU VOZOVEK TL DO 150MM</t>
  </si>
  <si>
    <t>Proříznutí asfaltového krytu: 6,0+6,0=12,000 [A]</t>
  </si>
  <si>
    <t>položka zahrnuje řezání vozovkové vrstvy v předepsané tloušťce, včetně spotřeby vody</t>
  </si>
  <si>
    <t>921410</t>
  </si>
  <si>
    <t>ŽELEZNIČNÍ PŘEJEZD PLASTBETONOVÝ</t>
  </si>
  <si>
    <t>Přejezdová konstrukce : 5,50*8,40=46,200 [A]</t>
  </si>
  <si>
    <t>1. Položka obsahuje:  
– úpravu a hutnění podloží přejezdové konstrukce  
– dodávku přejezdové konstrukce s veškerými prvky a částmi daného typu přejezdové  
konstrukce včetně závěrných zídek a jejich betonového základu dle odpovídajících vzorových listů a TKP  
– montáž přejezdové konstrukce z dílů a součástí na místě při přerušení železničního a silničního provozu  
– speciální montážní nářadí, závěsné zařízení  
– ochranné náběhy, koncové i mezilehlé zarážky, podélnou fixaci atd.  
– příplatky za ztížené podmínky vyskytující se při zřízení přejezdu, např. za překážky na straně koleje ap.  
2. Položka neobsahuje:  
– zřízení, pronájem a odstranění dopravního značení objízdné trasy  
– úpravy koleje (např. posun pražců, doplnění kolejového lože, směrová a výšková úprava)  
– silniční panely v přechodu těles a prefabrikované základy pod závěrnými zídkami  
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</si>
  <si>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921910</t>
  </si>
  <si>
    <t>PRAHOVÁ VPUSŤ</t>
  </si>
  <si>
    <t>ŽB příčný odvodňovací žlab (prah.vpust) pro zatížení D400: 7,5=7,500 [A]</t>
  </si>
  <si>
    <t>1. Položka obsahuje:  
– dodání prahové vpusti včetně betonového lože  
– montáž prahové vpusti na místě při přerušení železničního a silničního provozu  
– ukončení čel prahové vpusti betonovou směsí (včetně bednicích prostřeků), popř. jiným způsobem  
– atypická provedení, směrové zlomy, vpusti včetně napojení na odvodňovací potrubí ap.  
– příplatky za ztížené podmínky vyskytující se při zřízení kolejových vah, např. za překážky na straně koleje ap.  
2. Položka neobsahuje:  
– odvodňovací nebo kanalizační přípojku  
– zemní práce  
– hutnění podloží  
– zřízení, pronájem a odstranění dopravního značení objízdné trasy  
3. Způsob měření:  
Měří se metr délkový.</t>
  </si>
  <si>
    <t>966358</t>
  </si>
  <si>
    <t>BOURÁNÍ PROPUSTŮ Z TRUB DN DO 600MM</t>
  </si>
  <si>
    <t>Odstranění propustku pod komunikací : 11=11,000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</si>
  <si>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</si>
  <si>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R914113</t>
  </si>
  <si>
    <t>DOPRAVNÍ ZNAČKY ZÁKLADNÍ VELIKOSTI OCELOVÉ NEREFLEXNÍ - DEMONTÁŽ</t>
  </si>
  <si>
    <t>Demontáž vč.základ.patek: 1x SDZ (cyklotrasy), 2x výstraž.kříž+stop P6 : 1+2=3,000 [A]</t>
  </si>
  <si>
    <t>SO 26-86-01</t>
  </si>
  <si>
    <t>Napájení PZS P3916</t>
  </si>
  <si>
    <t>Odpady</t>
  </si>
  <si>
    <t>Viz polohopis, odpovídá délce výkopů</t>
  </si>
  <si>
    <t>Zemní Práce</t>
  </si>
  <si>
    <t>132838</t>
  </si>
  <si>
    <t>HLOUBENÍ RÝH ŠÍŘ DO 2M PAŽ I NEPAŽ TŘ. II, ODVOZ DO 20KM</t>
  </si>
  <si>
    <t>Výkop kabelových rýh</t>
  </si>
  <si>
    <t>Viz polohopis</t>
  </si>
  <si>
    <t>Protlačování kabelové trasy pod kolejemi a komunikacemi</t>
  </si>
  <si>
    <t>položka zahrnuje dodávku protlačovaného potrubí a veškeré pomocné práce (startovací zařízení, startovací a cílová jáma, opěrné a vodící bloky a pod.)</t>
  </si>
  <si>
    <t>Zasypání kabelových rýh</t>
  </si>
  <si>
    <t>Viz polohopis, odpovídá výkopu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</si>
  <si>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</si>
  <si>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Úprava povrchu zasypaných kabelových rýh</t>
  </si>
  <si>
    <t>1m2 na 1m výkopu, viz polohopis</t>
  </si>
  <si>
    <t>Zahrnuje dodání předepsané travní směsi, její výsev na ornici, zalévání, první pokosení, to vše  
bez ohledu na sklon terénu</t>
  </si>
  <si>
    <t>Dodávka a montáž zařízení</t>
  </si>
  <si>
    <t>Viz Technická zpráva a polohopis</t>
  </si>
  <si>
    <t>Dodávka a montáž kabelových žlabů</t>
  </si>
  <si>
    <t>702211</t>
  </si>
  <si>
    <t>KABELOVÁ CHRÁNIČKA ZEMNÍ DN DO 100 MM</t>
  </si>
  <si>
    <t>Dodávka a montáž chrániček do protlaků a výkopů</t>
  </si>
  <si>
    <t>Dodávka a montáž označovací fólie šířky 33cm do výkopů</t>
  </si>
  <si>
    <t>702901</t>
  </si>
  <si>
    <t>ZASYPÁNÍ KABELOVÉHO ŽLABU VRSTVOU Z PŘESÁTÉHO PÍSKU SVĚTLÉ ŠÍŘKY DO 120 MM</t>
  </si>
  <si>
    <t>dodávka materiálu a tvorba pískového lože pro kabely</t>
  </si>
  <si>
    <t>Silnoproud</t>
  </si>
  <si>
    <t>741413</t>
  </si>
  <si>
    <t>ZÁSUVKA/PŘÍVODKA PRŮMYSLOVÁ, KRYTÍ IP 44 400 V, DO 63 A</t>
  </si>
  <si>
    <t>Dodávka a montáž příslušných přístrojů do rozvaděčů</t>
  </si>
  <si>
    <t>Viz schéma</t>
  </si>
  <si>
    <t>Dodávka a montáž zemnícího pásku FeZn 30/4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</si>
  <si>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</si>
  <si>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741C01</t>
  </si>
  <si>
    <t>EKVIPOTENCIÁLNÍ PŘÍPOJNICE</t>
  </si>
  <si>
    <t>Dodávka a montáž, součást HZB/MET</t>
  </si>
  <si>
    <t>1. Položka obsahuje: 
 – veškeré práce a materiál obsažený v názvu položky 
2. Položka neobsahuje: 
 X 
3. Způsob měření: 
Udává se počet kusů kompletní konstrukce nebo práce.</t>
  </si>
  <si>
    <t>742F12</t>
  </si>
  <si>
    <t>KABEL NN NEBO VODIČ JEDNOŽÍLOVÝ CU S PLASTOVOU IZOLACÍ OD 4 DO 16 MM2</t>
  </si>
  <si>
    <t>Drát CYY 4 zatažený do rezervních chrániček na nástupišti</t>
  </si>
  <si>
    <t>Dodávka a montáž kabelu</t>
  </si>
  <si>
    <t>Viz schéma a tabulka kabelů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</si>
  <si>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</si>
  <si>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742H22</t>
  </si>
  <si>
    <t>KABEL NN ČTYŘ- A PĚTIŽÍLOVÝ AL S PLASTOVOU IZOLACÍ OD 4 DO 16 MM2</t>
  </si>
  <si>
    <t>742H23</t>
  </si>
  <si>
    <t>KABEL NN ČTYŘ- A PĚTIŽÍLOVÝ AL S PLASTOVOU IZOLACÍ OD 25 DO 50 MM2</t>
  </si>
  <si>
    <t>Zakončení kabelu, rozdělení žil, zapojení jednotlivích žil na svorky</t>
  </si>
  <si>
    <t>742L13</t>
  </si>
  <si>
    <t>UKONČENÍ DVOU AŽ PĚTIŽÍLOVÉHO KABELU V ROZVADĚČI NEBO NA PŘÍSTROJI OD 25 DO 50 MM2</t>
  </si>
  <si>
    <t>742P13</t>
  </si>
  <si>
    <t>ZATAŽENÍ KABELU DO CHRÁNIČKY - KABEL DO 4 KG/M</t>
  </si>
  <si>
    <t>Montáž kabelů do chrániček</t>
  </si>
  <si>
    <t>743F21</t>
  </si>
  <si>
    <t>SKŘÍŇ ELEKTROMĚROVÁ V KOMPAKTNÍM PILÍŘI PRO PŘÍMÉ MĚŘENÍ DO 80 A JEDNOSAZBOVÉ VČETNĚ VÝSTROJE</t>
  </si>
  <si>
    <t>Dodávka a montáž příslušného rozvaděče</t>
  </si>
  <si>
    <t>744231</t>
  </si>
  <si>
    <t>KABELOVÁ SKŘÍŇ VENKOVNÍ SPOLEČNÁ PŘÍSTROJOVÁ PRO PŘEJEZDY</t>
  </si>
  <si>
    <t>744612</t>
  </si>
  <si>
    <t>JISTIČ JEDNOPÓLOVÝ (10 KA) OD 4 DO 10 A</t>
  </si>
  <si>
    <t>744633</t>
  </si>
  <si>
    <t>JISTIČ TŘÍPÓLOVÝ (10 KA) OD 13 DO 20 A</t>
  </si>
  <si>
    <t>744B11</t>
  </si>
  <si>
    <t>PÁČKOVÝ VYPÍNAČ JEDNOPÓLOVÝ (10 KA) DO 32 A</t>
  </si>
  <si>
    <t>744B31</t>
  </si>
  <si>
    <t>PÁČKOVÝ VYPÍNAČ TŘÍPÓLOVÝ (10 KA) DO 32 A</t>
  </si>
  <si>
    <t>744C01</t>
  </si>
  <si>
    <t>POMOCNÝ SPÍNAČ K MODULÁRNÍMU PŘÍSTROJI DO 125 A</t>
  </si>
  <si>
    <t>744C02</t>
  </si>
  <si>
    <t>NAPĚŤOVÁ SPOUŠŤ K MODULÁRNÍMU PŘÍSTROJI DO 125 A</t>
  </si>
  <si>
    <t>744J41</t>
  </si>
  <si>
    <t>SILOVÝ KOMPLETNÍ PŘEPÍNAČ 1-0-1 TŘÍ-ČTYŘPÓLOVÝ DO 32 A</t>
  </si>
  <si>
    <t>744K21</t>
  </si>
  <si>
    <t>STYKAČ ČTYŘPÓLOVÝ DO 25 A</t>
  </si>
  <si>
    <t>744P02</t>
  </si>
  <si>
    <t>SPÍNACÍ HODINY S ČIDLEM</t>
  </si>
  <si>
    <t>744Q22</t>
  </si>
  <si>
    <t>SVODIČ PŘEPĚTÍ TYP 1+2 (TŘÍDA B+C) 3-4 PÓLOVÝ</t>
  </si>
  <si>
    <t>744Q51</t>
  </si>
  <si>
    <t>SVODIČ PŘEPĚTÍ - BEZPOTENCIÁLOVÝ KONTAKT</t>
  </si>
  <si>
    <t>744R12</t>
  </si>
  <si>
    <t>SVORKA OD 4 DO 16 MM2</t>
  </si>
  <si>
    <t>744R13</t>
  </si>
  <si>
    <t>SVORKA OD 25 DO 50 MM2</t>
  </si>
  <si>
    <t>747213</t>
  </si>
  <si>
    <t>CELKOVÁ PROHLÍDKA, ZKOUŠENÍ, MĚŘENÍ A VYHOTOVENÍ VÝCHOZÍ REVIZNÍ ZPRÁVY, PRO OBJEM IN PŘES 500 DO 1000 TIS.</t>
  </si>
  <si>
    <t>Provedení revize zařízení vč. předepsaných zkoušek, vydání revizní zprávy</t>
  </si>
  <si>
    <t>Viz technická zpráva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</si>
  <si>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</si>
  <si>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>747301</t>
  </si>
  <si>
    <t>PROVEDENÍ PROHLÍDKY A ZKOUŠKY PRÁVNICKOU OSOBOU, VYDÁNÍ PRŮKAZU ZPŮSOBILOSTI</t>
  </si>
  <si>
    <t>Vydání průkazu způsobilosti</t>
  </si>
  <si>
    <t>747701</t>
  </si>
  <si>
    <t>DOKONČOVACÍ MONTÁŽNÍ PRÁCE NA ELEKTRICKÉM ZAŘÍZENÍ</t>
  </si>
  <si>
    <t>Dokončovací práce, koordinace prací s ostatními zhotoviteli, případné úpravy zapojení vč. podružného materiálu</t>
  </si>
  <si>
    <t>75IFC1</t>
  </si>
  <si>
    <t>KABELOVÝ ZÁVĚR DO 20 ŽIL</t>
  </si>
  <si>
    <t>Dodávka HZB/MET</t>
  </si>
  <si>
    <t>75IFCX</t>
  </si>
  <si>
    <t>KABELOVÝ ZÁVĚR - MONTÁŽ</t>
  </si>
  <si>
    <t>Montáž HZB/MET</t>
  </si>
  <si>
    <t>Viz schémata</t>
  </si>
  <si>
    <t>SO 90-90</t>
  </si>
  <si>
    <t>Likvidace odpadů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</si>
  <si>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</si>
  <si>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</si>
  <si>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</si>
  <si>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</si>
  <si>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</si>
  <si>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</si>
  <si>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</si>
  <si>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</si>
  <si>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</si>
  <si>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</si>
  <si>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</si>
  <si>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</si>
  <si>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</si>
  <si>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VSEOB004</t>
  </si>
  <si>
    <t>Projektová dokumentace pro provádění stavby (PDPS)</t>
  </si>
  <si>
    <t>Vypracování PDPS u vybraných D.1.1 v předepsaném rozsahu a počtu dle VTP a ZTP</t>
  </si>
  <si>
    <t>Ostatní</t>
  </si>
  <si>
    <t>VSEOB005</t>
  </si>
  <si>
    <t>Osvědčení o shodě notifikovanou osobou</t>
  </si>
  <si>
    <t>Zajištění vydání osvědčení o shodě notifikovanou osobou</t>
  </si>
  <si>
    <t>VSEOB006</t>
  </si>
  <si>
    <t>Osvědčení o bezpečnosti před uvedením do provozu</t>
  </si>
  <si>
    <t>Zajištění vydání osvědčení o bezpečnosti před uvedením do provozu.</t>
  </si>
  <si>
    <t>VSEOB009</t>
  </si>
  <si>
    <t>Nájmy hrazené zhotovitelem stavby</t>
  </si>
  <si>
    <t>Nájem za umístění zařízení staveniště, resp.plocha využívaná k realizaci stavby  : 
Obec Oslavička: poz.č. 462/21 a 462/2, předpoklad (58+60+50=168m2) 2 měsíce.  
Liber, družstvo vlastníků: č. p. 266, 67505 Rudíkov, poz.č.492, předpoklad (11,0m2) 1 měsíc, 
Kartras s.r.o., Bezručova 81, Brno: poz.č.455/17, předpoklad (20,0m2) 1 měsíc,</t>
  </si>
  <si>
    <t>VSEOB010</t>
  </si>
  <si>
    <t>Publicita</t>
  </si>
  <si>
    <t>Zajištění exkurze.</t>
  </si>
  <si>
    <t>Položka zahrnuje veškeré činnosti pro zajištění exkurze na staveniště.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</si>
</sst>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SUM(C10:C16)</f>
      </c>
      <c s="1"/>
      <c s="1"/>
    </row>
    <row r="7" spans="1:5" ht="12.75" customHeight="1">
      <c r="A7" s="1"/>
      <c s="4" t="s">
        <v>5</v>
      </c>
      <c s="7">
        <f>SUM(E10:E16)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'PS 26-01-31'!I3</f>
      </c>
      <c s="21">
        <f>'PS 26-01-31'!O2</f>
      </c>
      <c s="21">
        <f>C10+D10</f>
      </c>
    </row>
    <row r="11" spans="1:5" ht="12.75" customHeight="1">
      <c r="A11" s="20" t="s">
        <v>424</v>
      </c>
      <c s="20" t="s">
        <v>425</v>
      </c>
      <c s="21">
        <f>'SO 26-10-01'!I3</f>
      </c>
      <c s="21">
        <f>'SO 26-10-01'!O2</f>
      </c>
      <c s="21">
        <f>C11+D11</f>
      </c>
    </row>
    <row r="12" spans="1:5" ht="12.75" customHeight="1">
      <c r="A12" s="20" t="s">
        <v>583</v>
      </c>
      <c s="20" t="s">
        <v>584</v>
      </c>
      <c s="21">
        <f>'SO 26-11-01'!I3</f>
      </c>
      <c s="21">
        <f>'SO 26-11-01'!O2</f>
      </c>
      <c s="21">
        <f>C12+D12</f>
      </c>
    </row>
    <row r="13" spans="1:5" ht="12.75" customHeight="1">
      <c r="A13" s="20" t="s">
        <v>763</v>
      </c>
      <c s="20" t="s">
        <v>764</v>
      </c>
      <c s="21">
        <f>'SO 26-13-01'!I3</f>
      </c>
      <c s="21">
        <f>'SO 26-13-01'!O2</f>
      </c>
      <c s="21">
        <f>C13+D13</f>
      </c>
    </row>
    <row r="14" spans="1:5" ht="12.75" customHeight="1">
      <c r="A14" s="20" t="s">
        <v>879</v>
      </c>
      <c s="20" t="s">
        <v>880</v>
      </c>
      <c s="21">
        <f>'SO 26-86-01'!I3</f>
      </c>
      <c s="21">
        <f>'SO 26-86-01'!O2</f>
      </c>
      <c s="21">
        <f>C14+D14</f>
      </c>
    </row>
    <row r="15" spans="1:5" ht="12.75" customHeight="1">
      <c r="A15" s="20" t="s">
        <v>982</v>
      </c>
      <c s="20" t="s">
        <v>983</v>
      </c>
      <c s="21">
        <f>'SO 90-90'!I3</f>
      </c>
      <c s="21">
        <f>'SO 90-90'!O2</f>
      </c>
      <c s="21">
        <f>C15+D15</f>
      </c>
    </row>
    <row r="16" spans="1:5" ht="12.75" customHeight="1">
      <c r="A16" s="20" t="s">
        <v>984</v>
      </c>
      <c s="20" t="s">
        <v>985</v>
      </c>
      <c s="21">
        <f>'SO 98-98'!I3</f>
      </c>
      <c s="21">
        <f>'SO 98-98'!O2</f>
      </c>
      <c s="21">
        <f>C16+D16</f>
      </c>
    </row>
  </sheetData>
  <sheetProtection password="C42E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0+O8+O29+O234+O343+O384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0+I8+I29+I234+I343+I384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45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47</v>
      </c>
    </row>
    <row r="12" spans="1:5" ht="318.75">
      <c r="A12" t="s">
        <v>52</v>
      </c>
      <c r="E12" s="36" t="s">
        <v>53</v>
      </c>
    </row>
    <row r="13" spans="1:16" ht="12.75">
      <c r="A13" s="25" t="s">
        <v>45</v>
      </c>
      <c s="29" t="s">
        <v>23</v>
      </c>
      <c s="29" t="s">
        <v>54</v>
      </c>
      <c s="25" t="s">
        <v>47</v>
      </c>
      <c s="30" t="s">
        <v>55</v>
      </c>
      <c s="31" t="s">
        <v>49</v>
      </c>
      <c s="32">
        <v>531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47</v>
      </c>
    </row>
    <row r="16" spans="1:5" ht="318.75">
      <c r="A16" t="s">
        <v>52</v>
      </c>
      <c r="E16" s="36" t="s">
        <v>53</v>
      </c>
    </row>
    <row r="17" spans="1:16" ht="12.75">
      <c r="A17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58</v>
      </c>
      <c s="32">
        <v>106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47</v>
      </c>
    </row>
    <row r="20" spans="1:5" ht="12.75">
      <c r="A20" t="s">
        <v>52</v>
      </c>
      <c r="E20" s="36" t="s">
        <v>47</v>
      </c>
    </row>
    <row r="21" spans="1:16" ht="12.75">
      <c r="A21" s="25" t="s">
        <v>45</v>
      </c>
      <c s="29" t="s">
        <v>33</v>
      </c>
      <c s="29" t="s">
        <v>59</v>
      </c>
      <c s="25" t="s">
        <v>47</v>
      </c>
      <c s="30" t="s">
        <v>60</v>
      </c>
      <c s="31" t="s">
        <v>49</v>
      </c>
      <c s="32">
        <v>576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47</v>
      </c>
    </row>
    <row r="24" spans="1:5" ht="12.75">
      <c r="A24" t="s">
        <v>52</v>
      </c>
      <c r="E24" s="36" t="s">
        <v>47</v>
      </c>
    </row>
    <row r="25" spans="1:16" ht="12.75">
      <c r="A25" s="25" t="s">
        <v>45</v>
      </c>
      <c s="29" t="s">
        <v>35</v>
      </c>
      <c s="29" t="s">
        <v>61</v>
      </c>
      <c s="25" t="s">
        <v>47</v>
      </c>
      <c s="30" t="s">
        <v>62</v>
      </c>
      <c s="31" t="s">
        <v>63</v>
      </c>
      <c s="32">
        <v>1824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47</v>
      </c>
    </row>
    <row r="28" spans="1:5" ht="38.25">
      <c r="A28" t="s">
        <v>52</v>
      </c>
      <c r="E28" s="36" t="s">
        <v>64</v>
      </c>
    </row>
    <row r="29" spans="1:18" ht="12.75" customHeight="1">
      <c r="A29" s="6" t="s">
        <v>43</v>
      </c>
      <c s="6"/>
      <c s="40" t="s">
        <v>23</v>
      </c>
      <c s="6"/>
      <c s="27" t="s">
        <v>65</v>
      </c>
      <c s="6"/>
      <c s="6"/>
      <c s="6"/>
      <c s="41">
        <f>0+Q29</f>
      </c>
      <c r="O29">
        <f>0+R29</f>
      </c>
      <c r="Q29">
        <f>0+I30+I34+I38+I42+I46+I50+I54+I58+I62+I66+I70+I74+I78+I82+I86+I90+I94+I98+I102+I106+I110+I114+I118+I122+I126+I130+I134+I138+I142+I146+I150+I154+I158+I162+I166+I170+I174+I178+I182+I186+I190+I194+I198+I202+I206+I210+I214+I218+I222+I226+I230</f>
      </c>
      <c>
        <f>0+O30+O34+O38+O42+O46+O50+O54+O58+O62+O66+O70+O74+O78+O82+O86+O90+O94+O98+O102+O106+O110+O114+O118+O122+O126+O130+O134+O138+O142+O146+O150+O154+O158+O162+O166+O170+O174+O178+O182+O186+O190+O194+O198+O202+O206+O210+O214+O218+O222+O226+O230</f>
      </c>
    </row>
    <row r="30" spans="1:16" ht="12.75">
      <c r="A30" s="25" t="s">
        <v>45</v>
      </c>
      <c s="29" t="s">
        <v>37</v>
      </c>
      <c s="29" t="s">
        <v>66</v>
      </c>
      <c s="25" t="s">
        <v>47</v>
      </c>
      <c s="30" t="s">
        <v>67</v>
      </c>
      <c s="31" t="s">
        <v>68</v>
      </c>
      <c s="32">
        <v>92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12.75">
      <c r="A32" s="37" t="s">
        <v>51</v>
      </c>
      <c r="E32" s="38" t="s">
        <v>47</v>
      </c>
    </row>
    <row r="33" spans="1:5" ht="102">
      <c r="A33" t="s">
        <v>52</v>
      </c>
      <c r="E33" s="36" t="s">
        <v>69</v>
      </c>
    </row>
    <row r="34" spans="1:16" ht="12.75">
      <c r="A34" s="25" t="s">
        <v>45</v>
      </c>
      <c s="29" t="s">
        <v>70</v>
      </c>
      <c s="29" t="s">
        <v>71</v>
      </c>
      <c s="25" t="s">
        <v>47</v>
      </c>
      <c s="30" t="s">
        <v>72</v>
      </c>
      <c s="31" t="s">
        <v>58</v>
      </c>
      <c s="32">
        <v>10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12.75">
      <c r="A36" s="37" t="s">
        <v>51</v>
      </c>
      <c r="E36" s="38" t="s">
        <v>47</v>
      </c>
    </row>
    <row r="37" spans="1:5" ht="12.75">
      <c r="A37" t="s">
        <v>52</v>
      </c>
      <c r="E37" s="36" t="s">
        <v>47</v>
      </c>
    </row>
    <row r="38" spans="1:16" ht="12.75">
      <c r="A38" s="25" t="s">
        <v>45</v>
      </c>
      <c s="29" t="s">
        <v>73</v>
      </c>
      <c s="29" t="s">
        <v>74</v>
      </c>
      <c s="25" t="s">
        <v>47</v>
      </c>
      <c s="30" t="s">
        <v>75</v>
      </c>
      <c s="31" t="s">
        <v>58</v>
      </c>
      <c s="32">
        <v>106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47</v>
      </c>
    </row>
    <row r="41" spans="1:5" ht="102">
      <c r="A41" t="s">
        <v>52</v>
      </c>
      <c r="E41" s="36" t="s">
        <v>76</v>
      </c>
    </row>
    <row r="42" spans="1:16" ht="12.75">
      <c r="A42" s="25" t="s">
        <v>45</v>
      </c>
      <c s="29" t="s">
        <v>40</v>
      </c>
      <c s="29" t="s">
        <v>77</v>
      </c>
      <c s="25" t="s">
        <v>47</v>
      </c>
      <c s="30" t="s">
        <v>78</v>
      </c>
      <c s="31" t="s">
        <v>58</v>
      </c>
      <c s="32">
        <v>1642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7" t="s">
        <v>51</v>
      </c>
      <c r="E44" s="38" t="s">
        <v>47</v>
      </c>
    </row>
    <row r="45" spans="1:5" ht="140.25">
      <c r="A45" t="s">
        <v>52</v>
      </c>
      <c r="E45" s="36" t="s">
        <v>79</v>
      </c>
    </row>
    <row r="46" spans="1:16" ht="25.5">
      <c r="A46" s="25" t="s">
        <v>45</v>
      </c>
      <c s="29" t="s">
        <v>42</v>
      </c>
      <c s="29" t="s">
        <v>80</v>
      </c>
      <c s="25" t="s">
        <v>47</v>
      </c>
      <c s="30" t="s">
        <v>81</v>
      </c>
      <c s="31" t="s">
        <v>68</v>
      </c>
      <c s="32">
        <v>1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12.75">
      <c r="A48" s="37" t="s">
        <v>51</v>
      </c>
      <c r="E48" s="38" t="s">
        <v>47</v>
      </c>
    </row>
    <row r="49" spans="1:5" ht="38.25">
      <c r="A49" t="s">
        <v>52</v>
      </c>
      <c r="E49" s="36" t="s">
        <v>82</v>
      </c>
    </row>
    <row r="50" spans="1:16" ht="12.75">
      <c r="A50" s="25" t="s">
        <v>45</v>
      </c>
      <c s="29" t="s">
        <v>83</v>
      </c>
      <c s="29" t="s">
        <v>84</v>
      </c>
      <c s="25" t="s">
        <v>47</v>
      </c>
      <c s="30" t="s">
        <v>85</v>
      </c>
      <c s="31" t="s">
        <v>68</v>
      </c>
      <c s="32">
        <v>61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7" t="s">
        <v>51</v>
      </c>
      <c r="E52" s="38" t="s">
        <v>47</v>
      </c>
    </row>
    <row r="53" spans="1:5" ht="102">
      <c r="A53" t="s">
        <v>52</v>
      </c>
      <c r="E53" s="36" t="s">
        <v>86</v>
      </c>
    </row>
    <row r="54" spans="1:16" ht="25.5">
      <c r="A54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68</v>
      </c>
      <c s="32">
        <v>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47</v>
      </c>
    </row>
    <row r="57" spans="1:5" ht="102">
      <c r="A57" t="s">
        <v>52</v>
      </c>
      <c r="E57" s="36" t="s">
        <v>90</v>
      </c>
    </row>
    <row r="58" spans="1:16" ht="38.25">
      <c r="A58" s="25" t="s">
        <v>45</v>
      </c>
      <c s="29" t="s">
        <v>91</v>
      </c>
      <c s="29" t="s">
        <v>92</v>
      </c>
      <c s="25" t="s">
        <v>47</v>
      </c>
      <c s="30" t="s">
        <v>93</v>
      </c>
      <c s="31" t="s">
        <v>94</v>
      </c>
      <c s="32">
        <v>80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47</v>
      </c>
    </row>
    <row r="61" spans="1:5" ht="102">
      <c r="A61" t="s">
        <v>52</v>
      </c>
      <c r="E61" s="36" t="s">
        <v>86</v>
      </c>
    </row>
    <row r="62" spans="1:16" ht="12.75">
      <c r="A62" s="25" t="s">
        <v>45</v>
      </c>
      <c s="29" t="s">
        <v>95</v>
      </c>
      <c s="29" t="s">
        <v>96</v>
      </c>
      <c s="25" t="s">
        <v>47</v>
      </c>
      <c s="30" t="s">
        <v>97</v>
      </c>
      <c s="31" t="s">
        <v>58</v>
      </c>
      <c s="32">
        <v>50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12.75">
      <c r="A64" s="37" t="s">
        <v>51</v>
      </c>
      <c r="E64" s="38" t="s">
        <v>47</v>
      </c>
    </row>
    <row r="65" spans="1:5" ht="12.75">
      <c r="A65" t="s">
        <v>52</v>
      </c>
      <c r="E65" s="36" t="s">
        <v>47</v>
      </c>
    </row>
    <row r="66" spans="1:16" ht="12.75">
      <c r="A66" s="25" t="s">
        <v>45</v>
      </c>
      <c s="29" t="s">
        <v>98</v>
      </c>
      <c s="29" t="s">
        <v>99</v>
      </c>
      <c s="25" t="s">
        <v>47</v>
      </c>
      <c s="30" t="s">
        <v>100</v>
      </c>
      <c s="31" t="s">
        <v>58</v>
      </c>
      <c s="32">
        <v>28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12.75">
      <c r="A68" s="37" t="s">
        <v>51</v>
      </c>
      <c r="E68" s="38" t="s">
        <v>47</v>
      </c>
    </row>
    <row r="69" spans="1:5" ht="12.75">
      <c r="A69" t="s">
        <v>52</v>
      </c>
      <c r="E69" s="36" t="s">
        <v>47</v>
      </c>
    </row>
    <row r="70" spans="1:16" ht="12.75">
      <c r="A70" s="25" t="s">
        <v>45</v>
      </c>
      <c s="29" t="s">
        <v>101</v>
      </c>
      <c s="29" t="s">
        <v>102</v>
      </c>
      <c s="25" t="s">
        <v>47</v>
      </c>
      <c s="30" t="s">
        <v>103</v>
      </c>
      <c s="31" t="s">
        <v>58</v>
      </c>
      <c s="32">
        <v>67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12.75">
      <c r="A72" s="37" t="s">
        <v>51</v>
      </c>
      <c r="E72" s="38" t="s">
        <v>47</v>
      </c>
    </row>
    <row r="73" spans="1:5" ht="12.75">
      <c r="A73" t="s">
        <v>52</v>
      </c>
      <c r="E73" s="36" t="s">
        <v>47</v>
      </c>
    </row>
    <row r="74" spans="1:16" ht="25.5">
      <c r="A74" s="25" t="s">
        <v>45</v>
      </c>
      <c s="29" t="s">
        <v>104</v>
      </c>
      <c s="29" t="s">
        <v>105</v>
      </c>
      <c s="25" t="s">
        <v>47</v>
      </c>
      <c s="30" t="s">
        <v>106</v>
      </c>
      <c s="31" t="s">
        <v>68</v>
      </c>
      <c s="32">
        <v>4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47</v>
      </c>
    </row>
    <row r="77" spans="1:5" ht="102">
      <c r="A77" t="s">
        <v>52</v>
      </c>
      <c r="E77" s="36" t="s">
        <v>107</v>
      </c>
    </row>
    <row r="78" spans="1:16" ht="25.5">
      <c r="A78" s="25" t="s">
        <v>45</v>
      </c>
      <c s="29" t="s">
        <v>108</v>
      </c>
      <c s="29" t="s">
        <v>109</v>
      </c>
      <c s="25" t="s">
        <v>47</v>
      </c>
      <c s="30" t="s">
        <v>110</v>
      </c>
      <c s="31" t="s">
        <v>68</v>
      </c>
      <c s="32">
        <v>6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47</v>
      </c>
    </row>
    <row r="81" spans="1:5" ht="12.75">
      <c r="A81" t="s">
        <v>52</v>
      </c>
      <c r="E81" s="36" t="s">
        <v>47</v>
      </c>
    </row>
    <row r="82" spans="1:16" ht="12.75">
      <c r="A82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68</v>
      </c>
      <c s="32">
        <v>14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47</v>
      </c>
    </row>
    <row r="85" spans="1:5" ht="89.25">
      <c r="A85" t="s">
        <v>52</v>
      </c>
      <c r="E85" s="36" t="s">
        <v>114</v>
      </c>
    </row>
    <row r="86" spans="1:16" ht="12.75">
      <c r="A86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118</v>
      </c>
      <c s="32">
        <v>5.015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51</v>
      </c>
      <c r="E88" s="38" t="s">
        <v>47</v>
      </c>
    </row>
    <row r="89" spans="1:5" ht="76.5">
      <c r="A89" t="s">
        <v>52</v>
      </c>
      <c r="E89" s="36" t="s">
        <v>119</v>
      </c>
    </row>
    <row r="90" spans="1:16" ht="12.75">
      <c r="A90" s="25" t="s">
        <v>45</v>
      </c>
      <c s="29" t="s">
        <v>120</v>
      </c>
      <c s="29" t="s">
        <v>121</v>
      </c>
      <c s="25" t="s">
        <v>47</v>
      </c>
      <c s="30" t="s">
        <v>122</v>
      </c>
      <c s="31" t="s">
        <v>118</v>
      </c>
      <c s="32">
        <v>0.848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7" t="s">
        <v>51</v>
      </c>
      <c r="E92" s="38" t="s">
        <v>47</v>
      </c>
    </row>
    <row r="93" spans="1:5" ht="76.5">
      <c r="A93" t="s">
        <v>52</v>
      </c>
      <c r="E93" s="36" t="s">
        <v>119</v>
      </c>
    </row>
    <row r="94" spans="1:16" ht="12.75">
      <c r="A94" s="25" t="s">
        <v>45</v>
      </c>
      <c s="29" t="s">
        <v>123</v>
      </c>
      <c s="29" t="s">
        <v>124</v>
      </c>
      <c s="25" t="s">
        <v>47</v>
      </c>
      <c s="30" t="s">
        <v>125</v>
      </c>
      <c s="31" t="s">
        <v>118</v>
      </c>
      <c s="32">
        <v>5.015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12.75">
      <c r="A96" s="37" t="s">
        <v>51</v>
      </c>
      <c r="E96" s="38" t="s">
        <v>47</v>
      </c>
    </row>
    <row r="97" spans="1:5" ht="204">
      <c r="A97" t="s">
        <v>52</v>
      </c>
      <c r="E97" s="36" t="s">
        <v>126</v>
      </c>
    </row>
    <row r="98" spans="1:16" ht="12.75">
      <c r="A98" s="25" t="s">
        <v>45</v>
      </c>
      <c s="29" t="s">
        <v>127</v>
      </c>
      <c s="29" t="s">
        <v>128</v>
      </c>
      <c s="25" t="s">
        <v>47</v>
      </c>
      <c s="30" t="s">
        <v>129</v>
      </c>
      <c s="31" t="s">
        <v>118</v>
      </c>
      <c s="32">
        <v>0.848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12.75">
      <c r="A100" s="37" t="s">
        <v>51</v>
      </c>
      <c r="E100" s="38" t="s">
        <v>47</v>
      </c>
    </row>
    <row r="101" spans="1:5" ht="204">
      <c r="A101" t="s">
        <v>52</v>
      </c>
      <c r="E101" s="36" t="s">
        <v>130</v>
      </c>
    </row>
    <row r="102" spans="1:16" ht="25.5">
      <c r="A102" s="25" t="s">
        <v>45</v>
      </c>
      <c s="29" t="s">
        <v>131</v>
      </c>
      <c s="29" t="s">
        <v>132</v>
      </c>
      <c s="25" t="s">
        <v>47</v>
      </c>
      <c s="30" t="s">
        <v>133</v>
      </c>
      <c s="31" t="s">
        <v>68</v>
      </c>
      <c s="32">
        <v>10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47</v>
      </c>
    </row>
    <row r="104" spans="1:5" ht="12.75">
      <c r="A104" s="37" t="s">
        <v>51</v>
      </c>
      <c r="E104" s="38" t="s">
        <v>47</v>
      </c>
    </row>
    <row r="105" spans="1:5" ht="114.75">
      <c r="A105" t="s">
        <v>52</v>
      </c>
      <c r="E105" s="36" t="s">
        <v>134</v>
      </c>
    </row>
    <row r="106" spans="1:16" ht="25.5">
      <c r="A106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68</v>
      </c>
      <c s="32">
        <v>4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47</v>
      </c>
    </row>
    <row r="108" spans="1:5" ht="12.75">
      <c r="A108" s="37" t="s">
        <v>51</v>
      </c>
      <c r="E108" s="38" t="s">
        <v>47</v>
      </c>
    </row>
    <row r="109" spans="1:5" ht="114.75">
      <c r="A109" t="s">
        <v>52</v>
      </c>
      <c r="E109" s="36" t="s">
        <v>134</v>
      </c>
    </row>
    <row r="110" spans="1:16" ht="25.5">
      <c r="A110" s="25" t="s">
        <v>45</v>
      </c>
      <c s="29" t="s">
        <v>138</v>
      </c>
      <c s="29" t="s">
        <v>139</v>
      </c>
      <c s="25" t="s">
        <v>47</v>
      </c>
      <c s="30" t="s">
        <v>140</v>
      </c>
      <c s="31" t="s">
        <v>68</v>
      </c>
      <c s="32">
        <v>2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47</v>
      </c>
    </row>
    <row r="112" spans="1:5" ht="12.75">
      <c r="A112" s="37" t="s">
        <v>51</v>
      </c>
      <c r="E112" s="38" t="s">
        <v>47</v>
      </c>
    </row>
    <row r="113" spans="1:5" ht="140.25">
      <c r="A113" t="s">
        <v>52</v>
      </c>
      <c r="E113" s="36" t="s">
        <v>141</v>
      </c>
    </row>
    <row r="114" spans="1:16" ht="12.75">
      <c r="A114" s="25" t="s">
        <v>45</v>
      </c>
      <c s="29" t="s">
        <v>142</v>
      </c>
      <c s="29" t="s">
        <v>143</v>
      </c>
      <c s="25" t="s">
        <v>47</v>
      </c>
      <c s="30" t="s">
        <v>144</v>
      </c>
      <c s="31" t="s">
        <v>68</v>
      </c>
      <c s="32">
        <v>92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47</v>
      </c>
    </row>
    <row r="116" spans="1:5" ht="12.75">
      <c r="A116" s="37" t="s">
        <v>51</v>
      </c>
      <c r="E116" s="38" t="s">
        <v>47</v>
      </c>
    </row>
    <row r="117" spans="1:5" ht="102">
      <c r="A117" t="s">
        <v>52</v>
      </c>
      <c r="E117" s="36" t="s">
        <v>145</v>
      </c>
    </row>
    <row r="118" spans="1:16" ht="25.5">
      <c r="A118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149</v>
      </c>
      <c s="32">
        <v>1.648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47</v>
      </c>
    </row>
    <row r="120" spans="1:5" ht="12.75">
      <c r="A120" s="37" t="s">
        <v>51</v>
      </c>
      <c r="E120" s="38" t="s">
        <v>47</v>
      </c>
    </row>
    <row r="121" spans="1:5" ht="153">
      <c r="A121" t="s">
        <v>52</v>
      </c>
      <c r="E121" s="36" t="s">
        <v>150</v>
      </c>
    </row>
    <row r="122" spans="1:16" ht="12.75">
      <c r="A122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154</v>
      </c>
      <c s="32">
        <v>0.042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47</v>
      </c>
    </row>
    <row r="124" spans="1:5" ht="12.75">
      <c r="A124" s="37" t="s">
        <v>51</v>
      </c>
      <c r="E124" s="38" t="s">
        <v>47</v>
      </c>
    </row>
    <row r="125" spans="1:5" ht="153">
      <c r="A125" t="s">
        <v>52</v>
      </c>
      <c r="E125" s="36" t="s">
        <v>155</v>
      </c>
    </row>
    <row r="126" spans="1:16" ht="25.5">
      <c r="A126" s="25" t="s">
        <v>45</v>
      </c>
      <c s="29" t="s">
        <v>156</v>
      </c>
      <c s="29" t="s">
        <v>157</v>
      </c>
      <c s="25" t="s">
        <v>47</v>
      </c>
      <c s="30" t="s">
        <v>158</v>
      </c>
      <c s="31" t="s">
        <v>58</v>
      </c>
      <c s="32">
        <v>14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47</v>
      </c>
    </row>
    <row r="128" spans="1:5" ht="12.75">
      <c r="A128" s="37" t="s">
        <v>51</v>
      </c>
      <c r="E128" s="38" t="s">
        <v>47</v>
      </c>
    </row>
    <row r="129" spans="1:5" ht="114.75">
      <c r="A129" t="s">
        <v>52</v>
      </c>
      <c r="E129" s="36" t="s">
        <v>159</v>
      </c>
    </row>
    <row r="130" spans="1:16" ht="12.75">
      <c r="A130" s="25" t="s">
        <v>45</v>
      </c>
      <c s="29" t="s">
        <v>160</v>
      </c>
      <c s="29" t="s">
        <v>161</v>
      </c>
      <c s="25" t="s">
        <v>47</v>
      </c>
      <c s="30" t="s">
        <v>162</v>
      </c>
      <c s="31" t="s">
        <v>154</v>
      </c>
      <c s="32">
        <v>26.31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47</v>
      </c>
    </row>
    <row r="132" spans="1:5" ht="12.75">
      <c r="A132" s="37" t="s">
        <v>51</v>
      </c>
      <c r="E132" s="38" t="s">
        <v>47</v>
      </c>
    </row>
    <row r="133" spans="1:5" ht="153">
      <c r="A133" t="s">
        <v>52</v>
      </c>
      <c r="E133" s="36" t="s">
        <v>155</v>
      </c>
    </row>
    <row r="134" spans="1:16" ht="25.5">
      <c r="A134" s="25" t="s">
        <v>45</v>
      </c>
      <c s="29" t="s">
        <v>163</v>
      </c>
      <c s="29" t="s">
        <v>164</v>
      </c>
      <c s="25" t="s">
        <v>47</v>
      </c>
      <c s="30" t="s">
        <v>165</v>
      </c>
      <c s="31" t="s">
        <v>58</v>
      </c>
      <c s="32">
        <v>1754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47</v>
      </c>
    </row>
    <row r="136" spans="1:5" ht="12.75">
      <c r="A136" s="37" t="s">
        <v>51</v>
      </c>
      <c r="E136" s="38" t="s">
        <v>47</v>
      </c>
    </row>
    <row r="137" spans="1:5" ht="114.75">
      <c r="A137" t="s">
        <v>52</v>
      </c>
      <c r="E137" s="36" t="s">
        <v>159</v>
      </c>
    </row>
    <row r="138" spans="1:16" ht="12.75">
      <c r="A138" s="25" t="s">
        <v>45</v>
      </c>
      <c s="29" t="s">
        <v>166</v>
      </c>
      <c s="29" t="s">
        <v>167</v>
      </c>
      <c s="25" t="s">
        <v>47</v>
      </c>
      <c s="30" t="s">
        <v>168</v>
      </c>
      <c s="31" t="s">
        <v>58</v>
      </c>
      <c s="32">
        <v>5220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47</v>
      </c>
    </row>
    <row r="140" spans="1:5" ht="12.75">
      <c r="A140" s="37" t="s">
        <v>51</v>
      </c>
      <c r="E140" s="38" t="s">
        <v>47</v>
      </c>
    </row>
    <row r="141" spans="1:5" ht="153">
      <c r="A141" t="s">
        <v>52</v>
      </c>
      <c r="E141" s="36" t="s">
        <v>169</v>
      </c>
    </row>
    <row r="142" spans="1:16" ht="12.75">
      <c r="A142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58</v>
      </c>
      <c s="32">
        <v>5220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47</v>
      </c>
    </row>
    <row r="144" spans="1:5" ht="12.75">
      <c r="A144" s="37" t="s">
        <v>51</v>
      </c>
      <c r="E144" s="38" t="s">
        <v>47</v>
      </c>
    </row>
    <row r="145" spans="1:5" ht="114.75">
      <c r="A145" t="s">
        <v>52</v>
      </c>
      <c r="E145" s="36" t="s">
        <v>159</v>
      </c>
    </row>
    <row r="146" spans="1:16" ht="12.75">
      <c r="A146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176</v>
      </c>
      <c s="32">
        <v>3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47</v>
      </c>
    </row>
    <row r="148" spans="1:5" ht="12.75">
      <c r="A148" s="37" t="s">
        <v>51</v>
      </c>
      <c r="E148" s="38" t="s">
        <v>47</v>
      </c>
    </row>
    <row r="149" spans="1:5" ht="127.5">
      <c r="A149" t="s">
        <v>52</v>
      </c>
      <c r="E149" s="36" t="s">
        <v>177</v>
      </c>
    </row>
    <row r="150" spans="1:16" ht="12.75">
      <c r="A150" s="25" t="s">
        <v>45</v>
      </c>
      <c s="29" t="s">
        <v>178</v>
      </c>
      <c s="29" t="s">
        <v>179</v>
      </c>
      <c s="25" t="s">
        <v>47</v>
      </c>
      <c s="30" t="s">
        <v>180</v>
      </c>
      <c s="31" t="s">
        <v>58</v>
      </c>
      <c s="32">
        <v>5220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12.75">
      <c r="A152" s="37" t="s">
        <v>51</v>
      </c>
      <c r="E152" s="38" t="s">
        <v>47</v>
      </c>
    </row>
    <row r="153" spans="1:5" ht="127.5">
      <c r="A153" t="s">
        <v>52</v>
      </c>
      <c r="E153" s="36" t="s">
        <v>181</v>
      </c>
    </row>
    <row r="154" spans="1:16" ht="12.75">
      <c r="A154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68</v>
      </c>
      <c s="32">
        <v>21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</v>
      </c>
    </row>
    <row r="156" spans="1:5" ht="12.75">
      <c r="A156" s="37" t="s">
        <v>51</v>
      </c>
      <c r="E156" s="38" t="s">
        <v>47</v>
      </c>
    </row>
    <row r="157" spans="1:5" ht="178.5">
      <c r="A157" t="s">
        <v>52</v>
      </c>
      <c r="E157" s="36" t="s">
        <v>185</v>
      </c>
    </row>
    <row r="158" spans="1:16" ht="12.75">
      <c r="A158" s="25" t="s">
        <v>45</v>
      </c>
      <c s="29" t="s">
        <v>186</v>
      </c>
      <c s="29" t="s">
        <v>187</v>
      </c>
      <c s="25" t="s">
        <v>47</v>
      </c>
      <c s="30" t="s">
        <v>188</v>
      </c>
      <c s="31" t="s">
        <v>68</v>
      </c>
      <c s="32">
        <v>21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47</v>
      </c>
    </row>
    <row r="160" spans="1:5" ht="12.75">
      <c r="A160" s="37" t="s">
        <v>51</v>
      </c>
      <c r="E160" s="38" t="s">
        <v>47</v>
      </c>
    </row>
    <row r="161" spans="1:5" ht="127.5">
      <c r="A161" t="s">
        <v>52</v>
      </c>
      <c r="E161" s="36" t="s">
        <v>189</v>
      </c>
    </row>
    <row r="162" spans="1:16" ht="12.75">
      <c r="A162" s="25" t="s">
        <v>45</v>
      </c>
      <c s="29" t="s">
        <v>190</v>
      </c>
      <c s="29" t="s">
        <v>191</v>
      </c>
      <c s="25" t="s">
        <v>47</v>
      </c>
      <c s="30" t="s">
        <v>192</v>
      </c>
      <c s="31" t="s">
        <v>68</v>
      </c>
      <c s="32">
        <v>4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47</v>
      </c>
    </row>
    <row r="164" spans="1:5" ht="12.75">
      <c r="A164" s="37" t="s">
        <v>51</v>
      </c>
      <c r="E164" s="38" t="s">
        <v>47</v>
      </c>
    </row>
    <row r="165" spans="1:5" ht="178.5">
      <c r="A165" t="s">
        <v>52</v>
      </c>
      <c r="E165" s="36" t="s">
        <v>185</v>
      </c>
    </row>
    <row r="166" spans="1:16" ht="12.75">
      <c r="A166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68</v>
      </c>
      <c s="32">
        <v>4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47</v>
      </c>
    </row>
    <row r="168" spans="1:5" ht="12.75">
      <c r="A168" s="37" t="s">
        <v>51</v>
      </c>
      <c r="E168" s="38" t="s">
        <v>47</v>
      </c>
    </row>
    <row r="169" spans="1:5" ht="127.5">
      <c r="A169" t="s">
        <v>52</v>
      </c>
      <c r="E169" s="36" t="s">
        <v>189</v>
      </c>
    </row>
    <row r="170" spans="1:16" ht="12.75">
      <c r="A170" s="25" t="s">
        <v>45</v>
      </c>
      <c s="29" t="s">
        <v>196</v>
      </c>
      <c s="29" t="s">
        <v>197</v>
      </c>
      <c s="25" t="s">
        <v>47</v>
      </c>
      <c s="30" t="s">
        <v>198</v>
      </c>
      <c s="31" t="s">
        <v>68</v>
      </c>
      <c s="32">
        <v>1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47</v>
      </c>
    </row>
    <row r="172" spans="1:5" ht="12.75">
      <c r="A172" s="37" t="s">
        <v>51</v>
      </c>
      <c r="E172" s="38" t="s">
        <v>47</v>
      </c>
    </row>
    <row r="173" spans="1:5" ht="114.75">
      <c r="A173" t="s">
        <v>52</v>
      </c>
      <c r="E173" s="36" t="s">
        <v>199</v>
      </c>
    </row>
    <row r="174" spans="1:16" ht="12.75">
      <c r="A174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68</v>
      </c>
      <c s="32">
        <v>1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50</v>
      </c>
      <c r="E175" s="36" t="s">
        <v>47</v>
      </c>
    </row>
    <row r="176" spans="1:5" ht="12.75">
      <c r="A176" s="37" t="s">
        <v>51</v>
      </c>
      <c r="E176" s="38" t="s">
        <v>47</v>
      </c>
    </row>
    <row r="177" spans="1:5" ht="127.5">
      <c r="A177" t="s">
        <v>52</v>
      </c>
      <c r="E177" s="36" t="s">
        <v>189</v>
      </c>
    </row>
    <row r="178" spans="1:16" ht="12.75">
      <c r="A178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68</v>
      </c>
      <c s="32">
        <v>24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50</v>
      </c>
      <c r="E179" s="36" t="s">
        <v>47</v>
      </c>
    </row>
    <row r="180" spans="1:5" ht="12.75">
      <c r="A180" s="37" t="s">
        <v>51</v>
      </c>
      <c r="E180" s="38" t="s">
        <v>47</v>
      </c>
    </row>
    <row r="181" spans="1:5" ht="178.5">
      <c r="A181" t="s">
        <v>52</v>
      </c>
      <c r="E181" s="36" t="s">
        <v>185</v>
      </c>
    </row>
    <row r="182" spans="1:16" ht="12.75">
      <c r="A182" s="25" t="s">
        <v>45</v>
      </c>
      <c s="29" t="s">
        <v>206</v>
      </c>
      <c s="29" t="s">
        <v>207</v>
      </c>
      <c s="25" t="s">
        <v>47</v>
      </c>
      <c s="30" t="s">
        <v>208</v>
      </c>
      <c s="31" t="s">
        <v>68</v>
      </c>
      <c s="32">
        <v>24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50</v>
      </c>
      <c r="E183" s="36" t="s">
        <v>47</v>
      </c>
    </row>
    <row r="184" spans="1:5" ht="12.75">
      <c r="A184" s="37" t="s">
        <v>51</v>
      </c>
      <c r="E184" s="38" t="s">
        <v>47</v>
      </c>
    </row>
    <row r="185" spans="1:5" ht="127.5">
      <c r="A185" t="s">
        <v>52</v>
      </c>
      <c r="E185" s="36" t="s">
        <v>189</v>
      </c>
    </row>
    <row r="186" spans="1:16" ht="12.75">
      <c r="A186" s="25" t="s">
        <v>45</v>
      </c>
      <c s="29" t="s">
        <v>209</v>
      </c>
      <c s="29" t="s">
        <v>210</v>
      </c>
      <c s="25" t="s">
        <v>47</v>
      </c>
      <c s="30" t="s">
        <v>211</v>
      </c>
      <c s="31" t="s">
        <v>68</v>
      </c>
      <c s="32">
        <v>2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50</v>
      </c>
      <c r="E187" s="36" t="s">
        <v>47</v>
      </c>
    </row>
    <row r="188" spans="1:5" ht="12.75">
      <c r="A188" s="37" t="s">
        <v>51</v>
      </c>
      <c r="E188" s="38" t="s">
        <v>47</v>
      </c>
    </row>
    <row r="189" spans="1:5" ht="178.5">
      <c r="A189" t="s">
        <v>52</v>
      </c>
      <c r="E189" s="36" t="s">
        <v>185</v>
      </c>
    </row>
    <row r="190" spans="1:16" ht="12.75">
      <c r="A190" s="25" t="s">
        <v>45</v>
      </c>
      <c s="29" t="s">
        <v>212</v>
      </c>
      <c s="29" t="s">
        <v>213</v>
      </c>
      <c s="25" t="s">
        <v>47</v>
      </c>
      <c s="30" t="s">
        <v>214</v>
      </c>
      <c s="31" t="s">
        <v>68</v>
      </c>
      <c s="32">
        <v>2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50</v>
      </c>
      <c r="E191" s="36" t="s">
        <v>47</v>
      </c>
    </row>
    <row r="192" spans="1:5" ht="12.75">
      <c r="A192" s="37" t="s">
        <v>51</v>
      </c>
      <c r="E192" s="38" t="s">
        <v>47</v>
      </c>
    </row>
    <row r="193" spans="1:5" ht="127.5">
      <c r="A193" t="s">
        <v>52</v>
      </c>
      <c r="E193" s="36" t="s">
        <v>189</v>
      </c>
    </row>
    <row r="194" spans="1:16" ht="12.75">
      <c r="A194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68</v>
      </c>
      <c s="32">
        <v>2</v>
      </c>
      <c s="33">
        <v>0</v>
      </c>
      <c s="34">
        <f>ROUND(ROUND(H194,2)*ROUND(G194,3),2)</f>
      </c>
      <c r="O194">
        <f>(I194*21)/100</f>
      </c>
      <c t="s">
        <v>23</v>
      </c>
    </row>
    <row r="195" spans="1:5" ht="12.75">
      <c r="A195" s="35" t="s">
        <v>50</v>
      </c>
      <c r="E195" s="36" t="s">
        <v>47</v>
      </c>
    </row>
    <row r="196" spans="1:5" ht="12.75">
      <c r="A196" s="37" t="s">
        <v>51</v>
      </c>
      <c r="E196" s="38" t="s">
        <v>47</v>
      </c>
    </row>
    <row r="197" spans="1:5" ht="178.5">
      <c r="A197" t="s">
        <v>52</v>
      </c>
      <c r="E197" s="36" t="s">
        <v>185</v>
      </c>
    </row>
    <row r="198" spans="1:16" ht="12.75">
      <c r="A198" s="25" t="s">
        <v>45</v>
      </c>
      <c s="29" t="s">
        <v>218</v>
      </c>
      <c s="29" t="s">
        <v>219</v>
      </c>
      <c s="25" t="s">
        <v>47</v>
      </c>
      <c s="30" t="s">
        <v>220</v>
      </c>
      <c s="31" t="s">
        <v>68</v>
      </c>
      <c s="32">
        <v>2</v>
      </c>
      <c s="33">
        <v>0</v>
      </c>
      <c s="34">
        <f>ROUND(ROUND(H198,2)*ROUND(G198,3),2)</f>
      </c>
      <c r="O198">
        <f>(I198*21)/100</f>
      </c>
      <c t="s">
        <v>23</v>
      </c>
    </row>
    <row r="199" spans="1:5" ht="12.75">
      <c r="A199" s="35" t="s">
        <v>50</v>
      </c>
      <c r="E199" s="36" t="s">
        <v>47</v>
      </c>
    </row>
    <row r="200" spans="1:5" ht="12.75">
      <c r="A200" s="37" t="s">
        <v>51</v>
      </c>
      <c r="E200" s="38" t="s">
        <v>47</v>
      </c>
    </row>
    <row r="201" spans="1:5" ht="127.5">
      <c r="A201" t="s">
        <v>52</v>
      </c>
      <c r="E201" s="36" t="s">
        <v>189</v>
      </c>
    </row>
    <row r="202" spans="1:16" ht="12.75">
      <c r="A202" s="25" t="s">
        <v>45</v>
      </c>
      <c s="29" t="s">
        <v>221</v>
      </c>
      <c s="29" t="s">
        <v>222</v>
      </c>
      <c s="25" t="s">
        <v>47</v>
      </c>
      <c s="30" t="s">
        <v>223</v>
      </c>
      <c s="31" t="s">
        <v>68</v>
      </c>
      <c s="32">
        <v>24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12.75">
      <c r="A203" s="35" t="s">
        <v>50</v>
      </c>
      <c r="E203" s="36" t="s">
        <v>47</v>
      </c>
    </row>
    <row r="204" spans="1:5" ht="12.75">
      <c r="A204" s="37" t="s">
        <v>51</v>
      </c>
      <c r="E204" s="38" t="s">
        <v>47</v>
      </c>
    </row>
    <row r="205" spans="1:5" ht="178.5">
      <c r="A205" t="s">
        <v>52</v>
      </c>
      <c r="E205" s="36" t="s">
        <v>185</v>
      </c>
    </row>
    <row r="206" spans="1:16" ht="12.75">
      <c r="A206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68</v>
      </c>
      <c s="32">
        <v>24</v>
      </c>
      <c s="33">
        <v>0</v>
      </c>
      <c s="34">
        <f>ROUND(ROUND(H206,2)*ROUND(G206,3),2)</f>
      </c>
      <c r="O206">
        <f>(I206*21)/100</f>
      </c>
      <c t="s">
        <v>23</v>
      </c>
    </row>
    <row r="207" spans="1:5" ht="12.75">
      <c r="A207" s="35" t="s">
        <v>50</v>
      </c>
      <c r="E207" s="36" t="s">
        <v>47</v>
      </c>
    </row>
    <row r="208" spans="1:5" ht="12.75">
      <c r="A208" s="37" t="s">
        <v>51</v>
      </c>
      <c r="E208" s="38" t="s">
        <v>47</v>
      </c>
    </row>
    <row r="209" spans="1:5" ht="127.5">
      <c r="A209" t="s">
        <v>52</v>
      </c>
      <c r="E209" s="36" t="s">
        <v>189</v>
      </c>
    </row>
    <row r="210" spans="1:16" ht="12.75">
      <c r="A210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68</v>
      </c>
      <c s="32">
        <v>48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50</v>
      </c>
      <c r="E211" s="36" t="s">
        <v>47</v>
      </c>
    </row>
    <row r="212" spans="1:5" ht="12.75">
      <c r="A212" s="37" t="s">
        <v>51</v>
      </c>
      <c r="E212" s="38" t="s">
        <v>47</v>
      </c>
    </row>
    <row r="213" spans="1:5" ht="178.5">
      <c r="A213" t="s">
        <v>52</v>
      </c>
      <c r="E213" s="36" t="s">
        <v>185</v>
      </c>
    </row>
    <row r="214" spans="1:16" ht="12.75">
      <c r="A214" s="25" t="s">
        <v>45</v>
      </c>
      <c s="29" t="s">
        <v>230</v>
      </c>
      <c s="29" t="s">
        <v>231</v>
      </c>
      <c s="25" t="s">
        <v>47</v>
      </c>
      <c s="30" t="s">
        <v>232</v>
      </c>
      <c s="31" t="s">
        <v>68</v>
      </c>
      <c s="32">
        <v>48</v>
      </c>
      <c s="33">
        <v>0</v>
      </c>
      <c s="34">
        <f>ROUND(ROUND(H214,2)*ROUND(G214,3),2)</f>
      </c>
      <c r="O214">
        <f>(I214*21)/100</f>
      </c>
      <c t="s">
        <v>23</v>
      </c>
    </row>
    <row r="215" spans="1:5" ht="12.75">
      <c r="A215" s="35" t="s">
        <v>50</v>
      </c>
      <c r="E215" s="36" t="s">
        <v>47</v>
      </c>
    </row>
    <row r="216" spans="1:5" ht="12.75">
      <c r="A216" s="37" t="s">
        <v>51</v>
      </c>
      <c r="E216" s="38" t="s">
        <v>47</v>
      </c>
    </row>
    <row r="217" spans="1:5" ht="127.5">
      <c r="A217" t="s">
        <v>52</v>
      </c>
      <c r="E217" s="36" t="s">
        <v>189</v>
      </c>
    </row>
    <row r="218" spans="1:16" ht="12.75">
      <c r="A218" s="25" t="s">
        <v>45</v>
      </c>
      <c s="29" t="s">
        <v>233</v>
      </c>
      <c s="29" t="s">
        <v>234</v>
      </c>
      <c s="25" t="s">
        <v>47</v>
      </c>
      <c s="30" t="s">
        <v>235</v>
      </c>
      <c s="31" t="s">
        <v>68</v>
      </c>
      <c s="32">
        <v>2</v>
      </c>
      <c s="33">
        <v>0</v>
      </c>
      <c s="34">
        <f>ROUND(ROUND(H218,2)*ROUND(G218,3),2)</f>
      </c>
      <c r="O218">
        <f>(I218*21)/100</f>
      </c>
      <c t="s">
        <v>23</v>
      </c>
    </row>
    <row r="219" spans="1:5" ht="12.75">
      <c r="A219" s="35" t="s">
        <v>50</v>
      </c>
      <c r="E219" s="36" t="s">
        <v>47</v>
      </c>
    </row>
    <row r="220" spans="1:5" ht="12.75">
      <c r="A220" s="37" t="s">
        <v>51</v>
      </c>
      <c r="E220" s="38" t="s">
        <v>47</v>
      </c>
    </row>
    <row r="221" spans="1:5" ht="127.5">
      <c r="A221" t="s">
        <v>52</v>
      </c>
      <c r="E221" s="36" t="s">
        <v>236</v>
      </c>
    </row>
    <row r="222" spans="1:16" ht="12.75">
      <c r="A222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68</v>
      </c>
      <c s="32">
        <v>4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50</v>
      </c>
      <c r="E223" s="36" t="s">
        <v>47</v>
      </c>
    </row>
    <row r="224" spans="1:5" ht="12.75">
      <c r="A224" s="37" t="s">
        <v>51</v>
      </c>
      <c r="E224" s="38" t="s">
        <v>47</v>
      </c>
    </row>
    <row r="225" spans="1:5" ht="127.5">
      <c r="A225" t="s">
        <v>52</v>
      </c>
      <c r="E225" s="36" t="s">
        <v>236</v>
      </c>
    </row>
    <row r="226" spans="1:16" ht="12.75">
      <c r="A226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68</v>
      </c>
      <c s="32">
        <v>1</v>
      </c>
      <c s="33">
        <v>0</v>
      </c>
      <c s="34">
        <f>ROUND(ROUND(H226,2)*ROUND(G226,3),2)</f>
      </c>
      <c r="O226">
        <f>(I226*21)/100</f>
      </c>
      <c t="s">
        <v>23</v>
      </c>
    </row>
    <row r="227" spans="1:5" ht="12.75">
      <c r="A227" s="35" t="s">
        <v>50</v>
      </c>
      <c r="E227" s="36" t="s">
        <v>47</v>
      </c>
    </row>
    <row r="228" spans="1:5" ht="12.75">
      <c r="A228" s="37" t="s">
        <v>51</v>
      </c>
      <c r="E228" s="38" t="s">
        <v>47</v>
      </c>
    </row>
    <row r="229" spans="1:5" ht="114.75">
      <c r="A229" t="s">
        <v>52</v>
      </c>
      <c r="E229" s="36" t="s">
        <v>199</v>
      </c>
    </row>
    <row r="230" spans="1:16" ht="12.75">
      <c r="A230" s="25" t="s">
        <v>45</v>
      </c>
      <c s="29" t="s">
        <v>243</v>
      </c>
      <c s="29" t="s">
        <v>244</v>
      </c>
      <c s="25" t="s">
        <v>47</v>
      </c>
      <c s="30" t="s">
        <v>245</v>
      </c>
      <c s="31" t="s">
        <v>68</v>
      </c>
      <c s="32">
        <v>1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12.75">
      <c r="A231" s="35" t="s">
        <v>50</v>
      </c>
      <c r="E231" s="36" t="s">
        <v>47</v>
      </c>
    </row>
    <row r="232" spans="1:5" ht="12.75">
      <c r="A232" s="37" t="s">
        <v>51</v>
      </c>
      <c r="E232" s="38" t="s">
        <v>47</v>
      </c>
    </row>
    <row r="233" spans="1:5" ht="140.25">
      <c r="A233" t="s">
        <v>52</v>
      </c>
      <c r="E233" s="36" t="s">
        <v>246</v>
      </c>
    </row>
    <row r="234" spans="1:18" ht="12.75" customHeight="1">
      <c r="A234" s="6" t="s">
        <v>43</v>
      </c>
      <c s="6"/>
      <c s="40" t="s">
        <v>22</v>
      </c>
      <c s="6"/>
      <c s="27" t="s">
        <v>247</v>
      </c>
      <c s="6"/>
      <c s="6"/>
      <c s="6"/>
      <c s="41">
        <f>0+Q234</f>
      </c>
      <c r="O234">
        <f>0+R234</f>
      </c>
      <c r="Q234">
        <f>0+I235+I239+I243+I247+I251+I255+I259+I263+I267+I271+I275+I279+I283+I287+I291+I295+I299+I303+I307+I311+I315+I319+I323+I327+I331+I335+I339</f>
      </c>
      <c>
        <f>0+O235+O239+O243+O247+O251+O255+O259+O263+O267+O271+O275+O279+O283+O287+O291+O295+O299+O303+O307+O311+O315+O319+O323+O327+O331+O335+O339</f>
      </c>
    </row>
    <row r="235" spans="1:16" ht="12.75">
      <c r="A235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58</v>
      </c>
      <c s="32">
        <v>20</v>
      </c>
      <c s="33">
        <v>0</v>
      </c>
      <c s="34">
        <f>ROUND(ROUND(H235,2)*ROUND(G235,3),2)</f>
      </c>
      <c r="O235">
        <f>(I235*21)/100</f>
      </c>
      <c t="s">
        <v>23</v>
      </c>
    </row>
    <row r="236" spans="1:5" ht="12.75">
      <c r="A236" s="35" t="s">
        <v>50</v>
      </c>
      <c r="E236" s="36" t="s">
        <v>47</v>
      </c>
    </row>
    <row r="237" spans="1:5" ht="12.75">
      <c r="A237" s="37" t="s">
        <v>51</v>
      </c>
      <c r="E237" s="38" t="s">
        <v>47</v>
      </c>
    </row>
    <row r="238" spans="1:5" ht="114.75">
      <c r="A238" t="s">
        <v>52</v>
      </c>
      <c r="E238" s="36" t="s">
        <v>251</v>
      </c>
    </row>
    <row r="239" spans="1:16" ht="12.75">
      <c r="A239" s="25" t="s">
        <v>45</v>
      </c>
      <c s="29" t="s">
        <v>252</v>
      </c>
      <c s="29" t="s">
        <v>253</v>
      </c>
      <c s="25" t="s">
        <v>47</v>
      </c>
      <c s="30" t="s">
        <v>254</v>
      </c>
      <c s="31" t="s">
        <v>58</v>
      </c>
      <c s="32">
        <v>20</v>
      </c>
      <c s="33">
        <v>0</v>
      </c>
      <c s="34">
        <f>ROUND(ROUND(H239,2)*ROUND(G239,3),2)</f>
      </c>
      <c r="O239">
        <f>(I239*21)/100</f>
      </c>
      <c t="s">
        <v>23</v>
      </c>
    </row>
    <row r="240" spans="1:5" ht="12.75">
      <c r="A240" s="35" t="s">
        <v>50</v>
      </c>
      <c r="E240" s="36" t="s">
        <v>47</v>
      </c>
    </row>
    <row r="241" spans="1:5" ht="12.75">
      <c r="A241" s="37" t="s">
        <v>51</v>
      </c>
      <c r="E241" s="38" t="s">
        <v>47</v>
      </c>
    </row>
    <row r="242" spans="1:5" ht="114.75">
      <c r="A242" t="s">
        <v>52</v>
      </c>
      <c r="E242" s="36" t="s">
        <v>255</v>
      </c>
    </row>
    <row r="243" spans="1:16" ht="25.5">
      <c r="A243" s="25" t="s">
        <v>45</v>
      </c>
      <c s="29" t="s">
        <v>256</v>
      </c>
      <c s="29" t="s">
        <v>257</v>
      </c>
      <c s="25" t="s">
        <v>47</v>
      </c>
      <c s="30" t="s">
        <v>258</v>
      </c>
      <c s="31" t="s">
        <v>68</v>
      </c>
      <c s="32">
        <v>1</v>
      </c>
      <c s="33">
        <v>0</v>
      </c>
      <c s="34">
        <f>ROUND(ROUND(H243,2)*ROUND(G243,3),2)</f>
      </c>
      <c r="O243">
        <f>(I243*21)/100</f>
      </c>
      <c t="s">
        <v>23</v>
      </c>
    </row>
    <row r="244" spans="1:5" ht="12.75">
      <c r="A244" s="35" t="s">
        <v>50</v>
      </c>
      <c r="E244" s="36" t="s">
        <v>47</v>
      </c>
    </row>
    <row r="245" spans="1:5" ht="12.75">
      <c r="A245" s="37" t="s">
        <v>51</v>
      </c>
      <c r="E245" s="38" t="s">
        <v>47</v>
      </c>
    </row>
    <row r="246" spans="1:5" ht="165.75">
      <c r="A246" t="s">
        <v>52</v>
      </c>
      <c r="E246" s="36" t="s">
        <v>259</v>
      </c>
    </row>
    <row r="247" spans="1:16" ht="12.75">
      <c r="A247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68</v>
      </c>
      <c s="32">
        <v>1</v>
      </c>
      <c s="33">
        <v>0</v>
      </c>
      <c s="34">
        <f>ROUND(ROUND(H247,2)*ROUND(G247,3),2)</f>
      </c>
      <c r="O247">
        <f>(I247*21)/100</f>
      </c>
      <c t="s">
        <v>23</v>
      </c>
    </row>
    <row r="248" spans="1:5" ht="12.75">
      <c r="A248" s="35" t="s">
        <v>50</v>
      </c>
      <c r="E248" s="36" t="s">
        <v>47</v>
      </c>
    </row>
    <row r="249" spans="1:5" ht="12.75">
      <c r="A249" s="37" t="s">
        <v>51</v>
      </c>
      <c r="E249" s="38" t="s">
        <v>47</v>
      </c>
    </row>
    <row r="250" spans="1:5" ht="102">
      <c r="A250" t="s">
        <v>52</v>
      </c>
      <c r="E250" s="36" t="s">
        <v>263</v>
      </c>
    </row>
    <row r="251" spans="1:16" ht="12.75">
      <c r="A251" s="25" t="s">
        <v>45</v>
      </c>
      <c s="29" t="s">
        <v>264</v>
      </c>
      <c s="29" t="s">
        <v>265</v>
      </c>
      <c s="25" t="s">
        <v>47</v>
      </c>
      <c s="30" t="s">
        <v>266</v>
      </c>
      <c s="31" t="s">
        <v>68</v>
      </c>
      <c s="32">
        <v>1</v>
      </c>
      <c s="33">
        <v>0</v>
      </c>
      <c s="34">
        <f>ROUND(ROUND(H251,2)*ROUND(G251,3),2)</f>
      </c>
      <c r="O251">
        <f>(I251*21)/100</f>
      </c>
      <c t="s">
        <v>23</v>
      </c>
    </row>
    <row r="252" spans="1:5" ht="12.75">
      <c r="A252" s="35" t="s">
        <v>50</v>
      </c>
      <c r="E252" s="36" t="s">
        <v>47</v>
      </c>
    </row>
    <row r="253" spans="1:5" ht="12.75">
      <c r="A253" s="37" t="s">
        <v>51</v>
      </c>
      <c r="E253" s="38" t="s">
        <v>47</v>
      </c>
    </row>
    <row r="254" spans="1:5" ht="102">
      <c r="A254" t="s">
        <v>52</v>
      </c>
      <c r="E254" s="36" t="s">
        <v>267</v>
      </c>
    </row>
    <row r="255" spans="1:16" ht="12.75">
      <c r="A255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68</v>
      </c>
      <c s="32">
        <v>1</v>
      </c>
      <c s="33">
        <v>0</v>
      </c>
      <c s="34">
        <f>ROUND(ROUND(H255,2)*ROUND(G255,3),2)</f>
      </c>
      <c r="O255">
        <f>(I255*21)/100</f>
      </c>
      <c t="s">
        <v>23</v>
      </c>
    </row>
    <row r="256" spans="1:5" ht="12.75">
      <c r="A256" s="35" t="s">
        <v>50</v>
      </c>
      <c r="E256" s="36" t="s">
        <v>47</v>
      </c>
    </row>
    <row r="257" spans="1:5" ht="12.75">
      <c r="A257" s="37" t="s">
        <v>51</v>
      </c>
      <c r="E257" s="38" t="s">
        <v>47</v>
      </c>
    </row>
    <row r="258" spans="1:5" ht="114.75">
      <c r="A258" t="s">
        <v>52</v>
      </c>
      <c r="E258" s="36" t="s">
        <v>271</v>
      </c>
    </row>
    <row r="259" spans="1:16" ht="12.75">
      <c r="A259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68</v>
      </c>
      <c s="32">
        <v>1</v>
      </c>
      <c s="33">
        <v>0</v>
      </c>
      <c s="34">
        <f>ROUND(ROUND(H259,2)*ROUND(G259,3),2)</f>
      </c>
      <c r="O259">
        <f>(I259*21)/100</f>
      </c>
      <c t="s">
        <v>23</v>
      </c>
    </row>
    <row r="260" spans="1:5" ht="12.75">
      <c r="A260" s="35" t="s">
        <v>50</v>
      </c>
      <c r="E260" s="36" t="s">
        <v>47</v>
      </c>
    </row>
    <row r="261" spans="1:5" ht="12.75">
      <c r="A261" s="37" t="s">
        <v>51</v>
      </c>
      <c r="E261" s="38" t="s">
        <v>47</v>
      </c>
    </row>
    <row r="262" spans="1:5" ht="114.75">
      <c r="A262" t="s">
        <v>52</v>
      </c>
      <c r="E262" s="36" t="s">
        <v>275</v>
      </c>
    </row>
    <row r="263" spans="1:16" ht="12.75">
      <c r="A263" s="25" t="s">
        <v>45</v>
      </c>
      <c s="29" t="s">
        <v>276</v>
      </c>
      <c s="29" t="s">
        <v>277</v>
      </c>
      <c s="25" t="s">
        <v>47</v>
      </c>
      <c s="30" t="s">
        <v>278</v>
      </c>
      <c s="31" t="s">
        <v>68</v>
      </c>
      <c s="32">
        <v>6</v>
      </c>
      <c s="33">
        <v>0</v>
      </c>
      <c s="34">
        <f>ROUND(ROUND(H263,2)*ROUND(G263,3),2)</f>
      </c>
      <c r="O263">
        <f>(I263*21)/100</f>
      </c>
      <c t="s">
        <v>23</v>
      </c>
    </row>
    <row r="264" spans="1:5" ht="12.75">
      <c r="A264" s="35" t="s">
        <v>50</v>
      </c>
      <c r="E264" s="36" t="s">
        <v>47</v>
      </c>
    </row>
    <row r="265" spans="1:5" ht="12.75">
      <c r="A265" s="37" t="s">
        <v>51</v>
      </c>
      <c r="E265" s="38" t="s">
        <v>47</v>
      </c>
    </row>
    <row r="266" spans="1:5" ht="102">
      <c r="A266" t="s">
        <v>52</v>
      </c>
      <c r="E266" s="36" t="s">
        <v>279</v>
      </c>
    </row>
    <row r="267" spans="1:16" ht="12.75">
      <c r="A267" s="25" t="s">
        <v>45</v>
      </c>
      <c s="29" t="s">
        <v>280</v>
      </c>
      <c s="29" t="s">
        <v>281</v>
      </c>
      <c s="25" t="s">
        <v>47</v>
      </c>
      <c s="30" t="s">
        <v>282</v>
      </c>
      <c s="31" t="s">
        <v>68</v>
      </c>
      <c s="32">
        <v>6</v>
      </c>
      <c s="33">
        <v>0</v>
      </c>
      <c s="34">
        <f>ROUND(ROUND(H267,2)*ROUND(G267,3),2)</f>
      </c>
      <c r="O267">
        <f>(I267*21)/100</f>
      </c>
      <c t="s">
        <v>23</v>
      </c>
    </row>
    <row r="268" spans="1:5" ht="12.75">
      <c r="A268" s="35" t="s">
        <v>50</v>
      </c>
      <c r="E268" s="36" t="s">
        <v>47</v>
      </c>
    </row>
    <row r="269" spans="1:5" ht="12.75">
      <c r="A269" s="37" t="s">
        <v>51</v>
      </c>
      <c r="E269" s="38" t="s">
        <v>47</v>
      </c>
    </row>
    <row r="270" spans="1:5" ht="102">
      <c r="A270" t="s">
        <v>52</v>
      </c>
      <c r="E270" s="36" t="s">
        <v>283</v>
      </c>
    </row>
    <row r="271" spans="1:16" ht="25.5">
      <c r="A271" s="25" t="s">
        <v>45</v>
      </c>
      <c s="29" t="s">
        <v>284</v>
      </c>
      <c s="29" t="s">
        <v>285</v>
      </c>
      <c s="25" t="s">
        <v>47</v>
      </c>
      <c s="30" t="s">
        <v>286</v>
      </c>
      <c s="31" t="s">
        <v>68</v>
      </c>
      <c s="32">
        <v>2</v>
      </c>
      <c s="33">
        <v>0</v>
      </c>
      <c s="34">
        <f>ROUND(ROUND(H271,2)*ROUND(G271,3),2)</f>
      </c>
      <c r="O271">
        <f>(I271*21)/100</f>
      </c>
      <c t="s">
        <v>23</v>
      </c>
    </row>
    <row r="272" spans="1:5" ht="12.75">
      <c r="A272" s="35" t="s">
        <v>50</v>
      </c>
      <c r="E272" s="36" t="s">
        <v>47</v>
      </c>
    </row>
    <row r="273" spans="1:5" ht="12.75">
      <c r="A273" s="37" t="s">
        <v>51</v>
      </c>
      <c r="E273" s="38" t="s">
        <v>47</v>
      </c>
    </row>
    <row r="274" spans="1:5" ht="153">
      <c r="A274" t="s">
        <v>52</v>
      </c>
      <c r="E274" s="36" t="s">
        <v>287</v>
      </c>
    </row>
    <row r="275" spans="1:16" ht="25.5">
      <c r="A275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68</v>
      </c>
      <c s="32">
        <v>2</v>
      </c>
      <c s="33">
        <v>0</v>
      </c>
      <c s="34">
        <f>ROUND(ROUND(H275,2)*ROUND(G275,3),2)</f>
      </c>
      <c r="O275">
        <f>(I275*21)/100</f>
      </c>
      <c t="s">
        <v>23</v>
      </c>
    </row>
    <row r="276" spans="1:5" ht="12.75">
      <c r="A276" s="35" t="s">
        <v>50</v>
      </c>
      <c r="E276" s="36" t="s">
        <v>47</v>
      </c>
    </row>
    <row r="277" spans="1:5" ht="12.75">
      <c r="A277" s="37" t="s">
        <v>51</v>
      </c>
      <c r="E277" s="38" t="s">
        <v>47</v>
      </c>
    </row>
    <row r="278" spans="1:5" ht="127.5">
      <c r="A278" t="s">
        <v>52</v>
      </c>
      <c r="E278" s="36" t="s">
        <v>291</v>
      </c>
    </row>
    <row r="279" spans="1:16" ht="12.75">
      <c r="A279" s="25" t="s">
        <v>45</v>
      </c>
      <c s="29" t="s">
        <v>292</v>
      </c>
      <c s="29" t="s">
        <v>293</v>
      </c>
      <c s="25" t="s">
        <v>47</v>
      </c>
      <c s="30" t="s">
        <v>294</v>
      </c>
      <c s="31" t="s">
        <v>68</v>
      </c>
      <c s="32">
        <v>4</v>
      </c>
      <c s="33">
        <v>0</v>
      </c>
      <c s="34">
        <f>ROUND(ROUND(H279,2)*ROUND(G279,3),2)</f>
      </c>
      <c r="O279">
        <f>(I279*21)/100</f>
      </c>
      <c t="s">
        <v>23</v>
      </c>
    </row>
    <row r="280" spans="1:5" ht="12.75">
      <c r="A280" s="35" t="s">
        <v>50</v>
      </c>
      <c r="E280" s="36" t="s">
        <v>47</v>
      </c>
    </row>
    <row r="281" spans="1:5" ht="12.75">
      <c r="A281" s="37" t="s">
        <v>51</v>
      </c>
      <c r="E281" s="38" t="s">
        <v>47</v>
      </c>
    </row>
    <row r="282" spans="1:5" ht="114.75">
      <c r="A282" t="s">
        <v>52</v>
      </c>
      <c r="E282" s="36" t="s">
        <v>295</v>
      </c>
    </row>
    <row r="283" spans="1:16" ht="12.75">
      <c r="A283" s="25" t="s">
        <v>45</v>
      </c>
      <c s="29" t="s">
        <v>296</v>
      </c>
      <c s="29" t="s">
        <v>297</v>
      </c>
      <c s="25" t="s">
        <v>47</v>
      </c>
      <c s="30" t="s">
        <v>298</v>
      </c>
      <c s="31" t="s">
        <v>68</v>
      </c>
      <c s="32">
        <v>4</v>
      </c>
      <c s="33">
        <v>0</v>
      </c>
      <c s="34">
        <f>ROUND(ROUND(H283,2)*ROUND(G283,3),2)</f>
      </c>
      <c r="O283">
        <f>(I283*21)/100</f>
      </c>
      <c t="s">
        <v>23</v>
      </c>
    </row>
    <row r="284" spans="1:5" ht="12.75">
      <c r="A284" s="35" t="s">
        <v>50</v>
      </c>
      <c r="E284" s="36" t="s">
        <v>47</v>
      </c>
    </row>
    <row r="285" spans="1:5" ht="12.75">
      <c r="A285" s="37" t="s">
        <v>51</v>
      </c>
      <c r="E285" s="38" t="s">
        <v>47</v>
      </c>
    </row>
    <row r="286" spans="1:5" ht="127.5">
      <c r="A286" t="s">
        <v>52</v>
      </c>
      <c r="E286" s="36" t="s">
        <v>299</v>
      </c>
    </row>
    <row r="287" spans="1:16" ht="12.75">
      <c r="A287" s="25" t="s">
        <v>45</v>
      </c>
      <c s="29" t="s">
        <v>300</v>
      </c>
      <c s="29" t="s">
        <v>301</v>
      </c>
      <c s="25" t="s">
        <v>47</v>
      </c>
      <c s="30" t="s">
        <v>302</v>
      </c>
      <c s="31" t="s">
        <v>68</v>
      </c>
      <c s="32">
        <v>0.5</v>
      </c>
      <c s="33">
        <v>0</v>
      </c>
      <c s="34">
        <f>ROUND(ROUND(H287,2)*ROUND(G287,3),2)</f>
      </c>
      <c r="O287">
        <f>(I287*21)/100</f>
      </c>
      <c t="s">
        <v>23</v>
      </c>
    </row>
    <row r="288" spans="1:5" ht="12.75">
      <c r="A288" s="35" t="s">
        <v>50</v>
      </c>
      <c r="E288" s="36" t="s">
        <v>47</v>
      </c>
    </row>
    <row r="289" spans="1:5" ht="12.75">
      <c r="A289" s="37" t="s">
        <v>51</v>
      </c>
      <c r="E289" s="38" t="s">
        <v>47</v>
      </c>
    </row>
    <row r="290" spans="1:5" ht="114.75">
      <c r="A290" t="s">
        <v>52</v>
      </c>
      <c r="E290" s="36" t="s">
        <v>303</v>
      </c>
    </row>
    <row r="291" spans="1:16" ht="12.75">
      <c r="A291" s="25" t="s">
        <v>45</v>
      </c>
      <c s="29" t="s">
        <v>304</v>
      </c>
      <c s="29" t="s">
        <v>305</v>
      </c>
      <c s="25" t="s">
        <v>47</v>
      </c>
      <c s="30" t="s">
        <v>306</v>
      </c>
      <c s="31" t="s">
        <v>68</v>
      </c>
      <c s="32">
        <v>0.5</v>
      </c>
      <c s="33">
        <v>0</v>
      </c>
      <c s="34">
        <f>ROUND(ROUND(H291,2)*ROUND(G291,3),2)</f>
      </c>
      <c r="O291">
        <f>(I291*21)/100</f>
      </c>
      <c t="s">
        <v>23</v>
      </c>
    </row>
    <row r="292" spans="1:5" ht="12.75">
      <c r="A292" s="35" t="s">
        <v>50</v>
      </c>
      <c r="E292" s="36" t="s">
        <v>47</v>
      </c>
    </row>
    <row r="293" spans="1:5" ht="12.75">
      <c r="A293" s="37" t="s">
        <v>51</v>
      </c>
      <c r="E293" s="38" t="s">
        <v>47</v>
      </c>
    </row>
    <row r="294" spans="1:5" ht="127.5">
      <c r="A294" t="s">
        <v>52</v>
      </c>
      <c r="E294" s="36" t="s">
        <v>307</v>
      </c>
    </row>
    <row r="295" spans="1:16" ht="25.5">
      <c r="A295" s="25" t="s">
        <v>45</v>
      </c>
      <c s="29" t="s">
        <v>308</v>
      </c>
      <c s="29" t="s">
        <v>309</v>
      </c>
      <c s="25" t="s">
        <v>47</v>
      </c>
      <c s="30" t="s">
        <v>310</v>
      </c>
      <c s="31" t="s">
        <v>68</v>
      </c>
      <c s="32">
        <v>1</v>
      </c>
      <c s="33">
        <v>0</v>
      </c>
      <c s="34">
        <f>ROUND(ROUND(H295,2)*ROUND(G295,3),2)</f>
      </c>
      <c r="O295">
        <f>(I295*21)/100</f>
      </c>
      <c t="s">
        <v>23</v>
      </c>
    </row>
    <row r="296" spans="1:5" ht="12.75">
      <c r="A296" s="35" t="s">
        <v>50</v>
      </c>
      <c r="E296" s="36" t="s">
        <v>47</v>
      </c>
    </row>
    <row r="297" spans="1:5" ht="12.75">
      <c r="A297" s="37" t="s">
        <v>51</v>
      </c>
      <c r="E297" s="38" t="s">
        <v>47</v>
      </c>
    </row>
    <row r="298" spans="1:5" ht="114.75">
      <c r="A298" t="s">
        <v>52</v>
      </c>
      <c r="E298" s="36" t="s">
        <v>311</v>
      </c>
    </row>
    <row r="299" spans="1:16" ht="25.5">
      <c r="A299" s="25" t="s">
        <v>45</v>
      </c>
      <c s="29" t="s">
        <v>312</v>
      </c>
      <c s="29" t="s">
        <v>313</v>
      </c>
      <c s="25" t="s">
        <v>47</v>
      </c>
      <c s="30" t="s">
        <v>314</v>
      </c>
      <c s="31" t="s">
        <v>68</v>
      </c>
      <c s="32">
        <v>1</v>
      </c>
      <c s="33">
        <v>0</v>
      </c>
      <c s="34">
        <f>ROUND(ROUND(H299,2)*ROUND(G299,3),2)</f>
      </c>
      <c r="O299">
        <f>(I299*21)/100</f>
      </c>
      <c t="s">
        <v>23</v>
      </c>
    </row>
    <row r="300" spans="1:5" ht="12.75">
      <c r="A300" s="35" t="s">
        <v>50</v>
      </c>
      <c r="E300" s="36" t="s">
        <v>47</v>
      </c>
    </row>
    <row r="301" spans="1:5" ht="12.75">
      <c r="A301" s="37" t="s">
        <v>51</v>
      </c>
      <c r="E301" s="38" t="s">
        <v>47</v>
      </c>
    </row>
    <row r="302" spans="1:5" ht="140.25">
      <c r="A302" t="s">
        <v>52</v>
      </c>
      <c r="E302" s="36" t="s">
        <v>315</v>
      </c>
    </row>
    <row r="303" spans="1:16" ht="12.75">
      <c r="A303" s="25" t="s">
        <v>45</v>
      </c>
      <c s="29" t="s">
        <v>316</v>
      </c>
      <c s="29" t="s">
        <v>317</v>
      </c>
      <c s="25" t="s">
        <v>47</v>
      </c>
      <c s="30" t="s">
        <v>318</v>
      </c>
      <c s="31" t="s">
        <v>68</v>
      </c>
      <c s="32">
        <v>1</v>
      </c>
      <c s="33">
        <v>0</v>
      </c>
      <c s="34">
        <f>ROUND(ROUND(H303,2)*ROUND(G303,3),2)</f>
      </c>
      <c r="O303">
        <f>(I303*21)/100</f>
      </c>
      <c t="s">
        <v>23</v>
      </c>
    </row>
    <row r="304" spans="1:5" ht="12.75">
      <c r="A304" s="35" t="s">
        <v>50</v>
      </c>
      <c r="E304" s="36" t="s">
        <v>47</v>
      </c>
    </row>
    <row r="305" spans="1:5" ht="12.75">
      <c r="A305" s="37" t="s">
        <v>51</v>
      </c>
      <c r="E305" s="38" t="s">
        <v>47</v>
      </c>
    </row>
    <row r="306" spans="1:5" ht="114.75">
      <c r="A306" t="s">
        <v>52</v>
      </c>
      <c r="E306" s="36" t="s">
        <v>319</v>
      </c>
    </row>
    <row r="307" spans="1:16" ht="12.75">
      <c r="A307" s="25" t="s">
        <v>45</v>
      </c>
      <c s="29" t="s">
        <v>320</v>
      </c>
      <c s="29" t="s">
        <v>321</v>
      </c>
      <c s="25" t="s">
        <v>47</v>
      </c>
      <c s="30" t="s">
        <v>322</v>
      </c>
      <c s="31" t="s">
        <v>68</v>
      </c>
      <c s="32">
        <v>1</v>
      </c>
      <c s="33">
        <v>0</v>
      </c>
      <c s="34">
        <f>ROUND(ROUND(H307,2)*ROUND(G307,3),2)</f>
      </c>
      <c r="O307">
        <f>(I307*21)/100</f>
      </c>
      <c t="s">
        <v>23</v>
      </c>
    </row>
    <row r="308" spans="1:5" ht="12.75">
      <c r="A308" s="35" t="s">
        <v>50</v>
      </c>
      <c r="E308" s="36" t="s">
        <v>47</v>
      </c>
    </row>
    <row r="309" spans="1:5" ht="12.75">
      <c r="A309" s="37" t="s">
        <v>51</v>
      </c>
      <c r="E309" s="38" t="s">
        <v>47</v>
      </c>
    </row>
    <row r="310" spans="1:5" ht="102">
      <c r="A310" t="s">
        <v>52</v>
      </c>
      <c r="E310" s="36" t="s">
        <v>323</v>
      </c>
    </row>
    <row r="311" spans="1:16" ht="25.5">
      <c r="A311" s="25" t="s">
        <v>45</v>
      </c>
      <c s="29" t="s">
        <v>324</v>
      </c>
      <c s="29" t="s">
        <v>325</v>
      </c>
      <c s="25" t="s">
        <v>47</v>
      </c>
      <c s="30" t="s">
        <v>326</v>
      </c>
      <c s="31" t="s">
        <v>68</v>
      </c>
      <c s="32">
        <v>1</v>
      </c>
      <c s="33">
        <v>0</v>
      </c>
      <c s="34">
        <f>ROUND(ROUND(H311,2)*ROUND(G311,3),2)</f>
      </c>
      <c r="O311">
        <f>(I311*21)/100</f>
      </c>
      <c t="s">
        <v>23</v>
      </c>
    </row>
    <row r="312" spans="1:5" ht="12.75">
      <c r="A312" s="35" t="s">
        <v>50</v>
      </c>
      <c r="E312" s="36" t="s">
        <v>47</v>
      </c>
    </row>
    <row r="313" spans="1:5" ht="12.75">
      <c r="A313" s="37" t="s">
        <v>51</v>
      </c>
      <c r="E313" s="38" t="s">
        <v>47</v>
      </c>
    </row>
    <row r="314" spans="1:5" ht="114.75">
      <c r="A314" t="s">
        <v>52</v>
      </c>
      <c r="E314" s="36" t="s">
        <v>327</v>
      </c>
    </row>
    <row r="315" spans="1:16" ht="12.75">
      <c r="A315" s="25" t="s">
        <v>45</v>
      </c>
      <c s="29" t="s">
        <v>328</v>
      </c>
      <c s="29" t="s">
        <v>329</v>
      </c>
      <c s="25" t="s">
        <v>47</v>
      </c>
      <c s="30" t="s">
        <v>330</v>
      </c>
      <c s="31" t="s">
        <v>68</v>
      </c>
      <c s="32">
        <v>1</v>
      </c>
      <c s="33">
        <v>0</v>
      </c>
      <c s="34">
        <f>ROUND(ROUND(H315,2)*ROUND(G315,3),2)</f>
      </c>
      <c r="O315">
        <f>(I315*21)/100</f>
      </c>
      <c t="s">
        <v>23</v>
      </c>
    </row>
    <row r="316" spans="1:5" ht="12.75">
      <c r="A316" s="35" t="s">
        <v>50</v>
      </c>
      <c r="E316" s="36" t="s">
        <v>47</v>
      </c>
    </row>
    <row r="317" spans="1:5" ht="12.75">
      <c r="A317" s="37" t="s">
        <v>51</v>
      </c>
      <c r="E317" s="38" t="s">
        <v>47</v>
      </c>
    </row>
    <row r="318" spans="1:5" ht="165.75">
      <c r="A318" t="s">
        <v>52</v>
      </c>
      <c r="E318" s="36" t="s">
        <v>331</v>
      </c>
    </row>
    <row r="319" spans="1:16" ht="12.75">
      <c r="A319" s="25" t="s">
        <v>45</v>
      </c>
      <c s="29" t="s">
        <v>332</v>
      </c>
      <c s="29" t="s">
        <v>333</v>
      </c>
      <c s="25" t="s">
        <v>47</v>
      </c>
      <c s="30" t="s">
        <v>334</v>
      </c>
      <c s="31" t="s">
        <v>68</v>
      </c>
      <c s="32">
        <v>1</v>
      </c>
      <c s="33">
        <v>0</v>
      </c>
      <c s="34">
        <f>ROUND(ROUND(H319,2)*ROUND(G319,3),2)</f>
      </c>
      <c r="O319">
        <f>(I319*21)/100</f>
      </c>
      <c t="s">
        <v>23</v>
      </c>
    </row>
    <row r="320" spans="1:5" ht="12.75">
      <c r="A320" s="35" t="s">
        <v>50</v>
      </c>
      <c r="E320" s="36" t="s">
        <v>47</v>
      </c>
    </row>
    <row r="321" spans="1:5" ht="12.75">
      <c r="A321" s="37" t="s">
        <v>51</v>
      </c>
      <c r="E321" s="38" t="s">
        <v>47</v>
      </c>
    </row>
    <row r="322" spans="1:5" ht="114.75">
      <c r="A322" t="s">
        <v>52</v>
      </c>
      <c r="E322" s="36" t="s">
        <v>335</v>
      </c>
    </row>
    <row r="323" spans="1:16" ht="12.75">
      <c r="A323" s="25" t="s">
        <v>45</v>
      </c>
      <c s="29" t="s">
        <v>336</v>
      </c>
      <c s="29" t="s">
        <v>337</v>
      </c>
      <c s="25" t="s">
        <v>47</v>
      </c>
      <c s="30" t="s">
        <v>338</v>
      </c>
      <c s="31" t="s">
        <v>68</v>
      </c>
      <c s="32">
        <v>1</v>
      </c>
      <c s="33">
        <v>0</v>
      </c>
      <c s="34">
        <f>ROUND(ROUND(H323,2)*ROUND(G323,3),2)</f>
      </c>
      <c r="O323">
        <f>(I323*21)/100</f>
      </c>
      <c t="s">
        <v>23</v>
      </c>
    </row>
    <row r="324" spans="1:5" ht="12.75">
      <c r="A324" s="35" t="s">
        <v>50</v>
      </c>
      <c r="E324" s="36" t="s">
        <v>47</v>
      </c>
    </row>
    <row r="325" spans="1:5" ht="12.75">
      <c r="A325" s="37" t="s">
        <v>51</v>
      </c>
      <c r="E325" s="38" t="s">
        <v>47</v>
      </c>
    </row>
    <row r="326" spans="1:5" ht="127.5">
      <c r="A326" t="s">
        <v>52</v>
      </c>
      <c r="E326" s="36" t="s">
        <v>339</v>
      </c>
    </row>
    <row r="327" spans="1:16" ht="12.75">
      <c r="A327" s="25" t="s">
        <v>45</v>
      </c>
      <c s="29" t="s">
        <v>340</v>
      </c>
      <c s="29" t="s">
        <v>341</v>
      </c>
      <c s="25" t="s">
        <v>47</v>
      </c>
      <c s="30" t="s">
        <v>342</v>
      </c>
      <c s="31" t="s">
        <v>68</v>
      </c>
      <c s="32">
        <v>1</v>
      </c>
      <c s="33">
        <v>0</v>
      </c>
      <c s="34">
        <f>ROUND(ROUND(H327,2)*ROUND(G327,3),2)</f>
      </c>
      <c r="O327">
        <f>(I327*21)/100</f>
      </c>
      <c t="s">
        <v>23</v>
      </c>
    </row>
    <row r="328" spans="1:5" ht="12.75">
      <c r="A328" s="35" t="s">
        <v>50</v>
      </c>
      <c r="E328" s="36" t="s">
        <v>47</v>
      </c>
    </row>
    <row r="329" spans="1:5" ht="12.75">
      <c r="A329" s="37" t="s">
        <v>51</v>
      </c>
      <c r="E329" s="38" t="s">
        <v>47</v>
      </c>
    </row>
    <row r="330" spans="1:5" ht="114.75">
      <c r="A330" t="s">
        <v>52</v>
      </c>
      <c r="E330" s="36" t="s">
        <v>343</v>
      </c>
    </row>
    <row r="331" spans="1:16" ht="12.75">
      <c r="A331" s="25" t="s">
        <v>45</v>
      </c>
      <c s="29" t="s">
        <v>344</v>
      </c>
      <c s="29" t="s">
        <v>345</v>
      </c>
      <c s="25" t="s">
        <v>47</v>
      </c>
      <c s="30" t="s">
        <v>346</v>
      </c>
      <c s="31" t="s">
        <v>68</v>
      </c>
      <c s="32">
        <v>1</v>
      </c>
      <c s="33">
        <v>0</v>
      </c>
      <c s="34">
        <f>ROUND(ROUND(H331,2)*ROUND(G331,3),2)</f>
      </c>
      <c r="O331">
        <f>(I331*21)/100</f>
      </c>
      <c t="s">
        <v>23</v>
      </c>
    </row>
    <row r="332" spans="1:5" ht="12.75">
      <c r="A332" s="35" t="s">
        <v>50</v>
      </c>
      <c r="E332" s="36" t="s">
        <v>47</v>
      </c>
    </row>
    <row r="333" spans="1:5" ht="12.75">
      <c r="A333" s="37" t="s">
        <v>51</v>
      </c>
      <c r="E333" s="38" t="s">
        <v>47</v>
      </c>
    </row>
    <row r="334" spans="1:5" ht="140.25">
      <c r="A334" t="s">
        <v>52</v>
      </c>
      <c r="E334" s="36" t="s">
        <v>347</v>
      </c>
    </row>
    <row r="335" spans="1:16" ht="12.75">
      <c r="A335" s="25" t="s">
        <v>45</v>
      </c>
      <c s="29" t="s">
        <v>348</v>
      </c>
      <c s="29" t="s">
        <v>349</v>
      </c>
      <c s="25" t="s">
        <v>47</v>
      </c>
      <c s="30" t="s">
        <v>350</v>
      </c>
      <c s="31" t="s">
        <v>68</v>
      </c>
      <c s="32">
        <v>1</v>
      </c>
      <c s="33">
        <v>0</v>
      </c>
      <c s="34">
        <f>ROUND(ROUND(H335,2)*ROUND(G335,3),2)</f>
      </c>
      <c r="O335">
        <f>(I335*21)/100</f>
      </c>
      <c t="s">
        <v>23</v>
      </c>
    </row>
    <row r="336" spans="1:5" ht="12.75">
      <c r="A336" s="35" t="s">
        <v>50</v>
      </c>
      <c r="E336" s="36" t="s">
        <v>47</v>
      </c>
    </row>
    <row r="337" spans="1:5" ht="12.75">
      <c r="A337" s="37" t="s">
        <v>51</v>
      </c>
      <c r="E337" s="38" t="s">
        <v>47</v>
      </c>
    </row>
    <row r="338" spans="1:5" ht="114.75">
      <c r="A338" t="s">
        <v>52</v>
      </c>
      <c r="E338" s="36" t="s">
        <v>351</v>
      </c>
    </row>
    <row r="339" spans="1:16" ht="12.75">
      <c r="A339" s="25" t="s">
        <v>45</v>
      </c>
      <c s="29" t="s">
        <v>352</v>
      </c>
      <c s="29" t="s">
        <v>353</v>
      </c>
      <c s="25" t="s">
        <v>47</v>
      </c>
      <c s="30" t="s">
        <v>354</v>
      </c>
      <c s="31" t="s">
        <v>68</v>
      </c>
      <c s="32">
        <v>1</v>
      </c>
      <c s="33">
        <v>0</v>
      </c>
      <c s="34">
        <f>ROUND(ROUND(H339,2)*ROUND(G339,3),2)</f>
      </c>
      <c r="O339">
        <f>(I339*21)/100</f>
      </c>
      <c t="s">
        <v>23</v>
      </c>
    </row>
    <row r="340" spans="1:5" ht="12.75">
      <c r="A340" s="35" t="s">
        <v>50</v>
      </c>
      <c r="E340" s="36" t="s">
        <v>47</v>
      </c>
    </row>
    <row r="341" spans="1:5" ht="12.75">
      <c r="A341" s="37" t="s">
        <v>51</v>
      </c>
      <c r="E341" s="38" t="s">
        <v>47</v>
      </c>
    </row>
    <row r="342" spans="1:5" ht="140.25">
      <c r="A342" t="s">
        <v>52</v>
      </c>
      <c r="E342" s="36" t="s">
        <v>355</v>
      </c>
    </row>
    <row r="343" spans="1:18" ht="12.75" customHeight="1">
      <c r="A343" s="6" t="s">
        <v>43</v>
      </c>
      <c s="6"/>
      <c s="40" t="s">
        <v>33</v>
      </c>
      <c s="6"/>
      <c s="27" t="s">
        <v>356</v>
      </c>
      <c s="6"/>
      <c s="6"/>
      <c s="6"/>
      <c s="41">
        <f>0+Q343</f>
      </c>
      <c r="O343">
        <f>0+R343</f>
      </c>
      <c r="Q343">
        <f>0+I344+I348+I352+I356+I360+I364+I368+I372+I376+I380</f>
      </c>
      <c>
        <f>0+O344+O348+O352+O356+O360+O364+O368+O372+O376+O380</f>
      </c>
    </row>
    <row r="344" spans="1:16" ht="12.75">
      <c r="A344" s="25" t="s">
        <v>45</v>
      </c>
      <c s="29" t="s">
        <v>357</v>
      </c>
      <c s="29" t="s">
        <v>358</v>
      </c>
      <c s="25" t="s">
        <v>47</v>
      </c>
      <c s="30" t="s">
        <v>359</v>
      </c>
      <c s="31" t="s">
        <v>360</v>
      </c>
      <c s="32">
        <v>72</v>
      </c>
      <c s="33">
        <v>0</v>
      </c>
      <c s="34">
        <f>ROUND(ROUND(H344,2)*ROUND(G344,3),2)</f>
      </c>
      <c r="O344">
        <f>(I344*21)/100</f>
      </c>
      <c t="s">
        <v>23</v>
      </c>
    </row>
    <row r="345" spans="1:5" ht="12.75">
      <c r="A345" s="35" t="s">
        <v>50</v>
      </c>
      <c r="E345" s="36" t="s">
        <v>47</v>
      </c>
    </row>
    <row r="346" spans="1:5" ht="12.75">
      <c r="A346" s="37" t="s">
        <v>51</v>
      </c>
      <c r="E346" s="38" t="s">
        <v>47</v>
      </c>
    </row>
    <row r="347" spans="1:5" ht="114.75">
      <c r="A347" t="s">
        <v>52</v>
      </c>
      <c r="E347" s="36" t="s">
        <v>361</v>
      </c>
    </row>
    <row r="348" spans="1:16" ht="12.75">
      <c r="A348" s="25" t="s">
        <v>45</v>
      </c>
      <c s="29" t="s">
        <v>362</v>
      </c>
      <c s="29" t="s">
        <v>363</v>
      </c>
      <c s="25" t="s">
        <v>47</v>
      </c>
      <c s="30" t="s">
        <v>364</v>
      </c>
      <c s="31" t="s">
        <v>360</v>
      </c>
      <c s="32">
        <v>32</v>
      </c>
      <c s="33">
        <v>0</v>
      </c>
      <c s="34">
        <f>ROUND(ROUND(H348,2)*ROUND(G348,3),2)</f>
      </c>
      <c r="O348">
        <f>(I348*21)/100</f>
      </c>
      <c t="s">
        <v>23</v>
      </c>
    </row>
    <row r="349" spans="1:5" ht="12.75">
      <c r="A349" s="35" t="s">
        <v>50</v>
      </c>
      <c r="E349" s="36" t="s">
        <v>47</v>
      </c>
    </row>
    <row r="350" spans="1:5" ht="12.75">
      <c r="A350" s="37" t="s">
        <v>51</v>
      </c>
      <c r="E350" s="38" t="s">
        <v>47</v>
      </c>
    </row>
    <row r="351" spans="1:5" ht="102">
      <c r="A351" t="s">
        <v>52</v>
      </c>
      <c r="E351" s="36" t="s">
        <v>365</v>
      </c>
    </row>
    <row r="352" spans="1:16" ht="12.75">
      <c r="A352" s="25" t="s">
        <v>45</v>
      </c>
      <c s="29" t="s">
        <v>366</v>
      </c>
      <c s="29" t="s">
        <v>367</v>
      </c>
      <c s="25" t="s">
        <v>47</v>
      </c>
      <c s="30" t="s">
        <v>368</v>
      </c>
      <c s="31" t="s">
        <v>68</v>
      </c>
      <c s="32">
        <v>16</v>
      </c>
      <c s="33">
        <v>0</v>
      </c>
      <c s="34">
        <f>ROUND(ROUND(H352,2)*ROUND(G352,3),2)</f>
      </c>
      <c r="O352">
        <f>(I352*21)/100</f>
      </c>
      <c t="s">
        <v>23</v>
      </c>
    </row>
    <row r="353" spans="1:5" ht="12.75">
      <c r="A353" s="35" t="s">
        <v>50</v>
      </c>
      <c r="E353" s="36" t="s">
        <v>47</v>
      </c>
    </row>
    <row r="354" spans="1:5" ht="12.75">
      <c r="A354" s="37" t="s">
        <v>51</v>
      </c>
      <c r="E354" s="38" t="s">
        <v>47</v>
      </c>
    </row>
    <row r="355" spans="1:5" ht="140.25">
      <c r="A355" t="s">
        <v>52</v>
      </c>
      <c r="E355" s="36" t="s">
        <v>369</v>
      </c>
    </row>
    <row r="356" spans="1:16" ht="25.5">
      <c r="A356" s="25" t="s">
        <v>45</v>
      </c>
      <c s="29" t="s">
        <v>370</v>
      </c>
      <c s="29" t="s">
        <v>371</v>
      </c>
      <c s="25" t="s">
        <v>47</v>
      </c>
      <c s="30" t="s">
        <v>372</v>
      </c>
      <c s="31" t="s">
        <v>68</v>
      </c>
      <c s="32">
        <v>16</v>
      </c>
      <c s="33">
        <v>0</v>
      </c>
      <c s="34">
        <f>ROUND(ROUND(H356,2)*ROUND(G356,3),2)</f>
      </c>
      <c r="O356">
        <f>(I356*21)/100</f>
      </c>
      <c t="s">
        <v>23</v>
      </c>
    </row>
    <row r="357" spans="1:5" ht="12.75">
      <c r="A357" s="35" t="s">
        <v>50</v>
      </c>
      <c r="E357" s="36" t="s">
        <v>47</v>
      </c>
    </row>
    <row r="358" spans="1:5" ht="12.75">
      <c r="A358" s="37" t="s">
        <v>51</v>
      </c>
      <c r="E358" s="38" t="s">
        <v>47</v>
      </c>
    </row>
    <row r="359" spans="1:5" ht="89.25">
      <c r="A359" t="s">
        <v>52</v>
      </c>
      <c r="E359" s="36" t="s">
        <v>373</v>
      </c>
    </row>
    <row r="360" spans="1:16" ht="25.5">
      <c r="A360" s="25" t="s">
        <v>45</v>
      </c>
      <c s="29" t="s">
        <v>374</v>
      </c>
      <c s="29" t="s">
        <v>375</v>
      </c>
      <c s="25" t="s">
        <v>47</v>
      </c>
      <c s="30" t="s">
        <v>376</v>
      </c>
      <c s="31" t="s">
        <v>68</v>
      </c>
      <c s="32">
        <v>1</v>
      </c>
      <c s="33">
        <v>0</v>
      </c>
      <c s="34">
        <f>ROUND(ROUND(H360,2)*ROUND(G360,3),2)</f>
      </c>
      <c r="O360">
        <f>(I360*21)/100</f>
      </c>
      <c t="s">
        <v>23</v>
      </c>
    </row>
    <row r="361" spans="1:5" ht="12.75">
      <c r="A361" s="35" t="s">
        <v>50</v>
      </c>
      <c r="E361" s="36" t="s">
        <v>47</v>
      </c>
    </row>
    <row r="362" spans="1:5" ht="12.75">
      <c r="A362" s="37" t="s">
        <v>51</v>
      </c>
      <c r="E362" s="38" t="s">
        <v>47</v>
      </c>
    </row>
    <row r="363" spans="1:5" ht="102">
      <c r="A363" t="s">
        <v>52</v>
      </c>
      <c r="E363" s="36" t="s">
        <v>377</v>
      </c>
    </row>
    <row r="364" spans="1:16" ht="12.75">
      <c r="A364" s="25" t="s">
        <v>45</v>
      </c>
      <c s="29" t="s">
        <v>378</v>
      </c>
      <c s="29" t="s">
        <v>379</v>
      </c>
      <c s="25" t="s">
        <v>47</v>
      </c>
      <c s="30" t="s">
        <v>380</v>
      </c>
      <c s="31" t="s">
        <v>360</v>
      </c>
      <c s="32">
        <v>72</v>
      </c>
      <c s="33">
        <v>0</v>
      </c>
      <c s="34">
        <f>ROUND(ROUND(H364,2)*ROUND(G364,3),2)</f>
      </c>
      <c r="O364">
        <f>(I364*21)/100</f>
      </c>
      <c t="s">
        <v>23</v>
      </c>
    </row>
    <row r="365" spans="1:5" ht="12.75">
      <c r="A365" s="35" t="s">
        <v>50</v>
      </c>
      <c r="E365" s="36" t="s">
        <v>47</v>
      </c>
    </row>
    <row r="366" spans="1:5" ht="12.75">
      <c r="A366" s="37" t="s">
        <v>51</v>
      </c>
      <c r="E366" s="38" t="s">
        <v>47</v>
      </c>
    </row>
    <row r="367" spans="1:5" ht="114.75">
      <c r="A367" t="s">
        <v>52</v>
      </c>
      <c r="E367" s="36" t="s">
        <v>381</v>
      </c>
    </row>
    <row r="368" spans="1:16" ht="12.75">
      <c r="A368" s="25" t="s">
        <v>45</v>
      </c>
      <c s="29" t="s">
        <v>382</v>
      </c>
      <c s="29" t="s">
        <v>383</v>
      </c>
      <c s="25" t="s">
        <v>47</v>
      </c>
      <c s="30" t="s">
        <v>384</v>
      </c>
      <c s="31" t="s">
        <v>68</v>
      </c>
      <c s="32">
        <v>1</v>
      </c>
      <c s="33">
        <v>0</v>
      </c>
      <c s="34">
        <f>ROUND(ROUND(H368,2)*ROUND(G368,3),2)</f>
      </c>
      <c r="O368">
        <f>(I368*21)/100</f>
      </c>
      <c t="s">
        <v>23</v>
      </c>
    </row>
    <row r="369" spans="1:5" ht="12.75">
      <c r="A369" s="35" t="s">
        <v>50</v>
      </c>
      <c r="E369" s="36" t="s">
        <v>47</v>
      </c>
    </row>
    <row r="370" spans="1:5" ht="12.75">
      <c r="A370" s="37" t="s">
        <v>51</v>
      </c>
      <c r="E370" s="38" t="s">
        <v>47</v>
      </c>
    </row>
    <row r="371" spans="1:5" ht="76.5">
      <c r="A371" t="s">
        <v>52</v>
      </c>
      <c r="E371" s="36" t="s">
        <v>385</v>
      </c>
    </row>
    <row r="372" spans="1:16" ht="12.75">
      <c r="A372" s="25" t="s">
        <v>45</v>
      </c>
      <c s="29" t="s">
        <v>386</v>
      </c>
      <c s="29" t="s">
        <v>387</v>
      </c>
      <c s="25" t="s">
        <v>47</v>
      </c>
      <c s="30" t="s">
        <v>388</v>
      </c>
      <c s="31" t="s">
        <v>68</v>
      </c>
      <c s="32">
        <v>96</v>
      </c>
      <c s="33">
        <v>0</v>
      </c>
      <c s="34">
        <f>ROUND(ROUND(H372,2)*ROUND(G372,3),2)</f>
      </c>
      <c r="O372">
        <f>(I372*21)/100</f>
      </c>
      <c t="s">
        <v>23</v>
      </c>
    </row>
    <row r="373" spans="1:5" ht="12.75">
      <c r="A373" s="35" t="s">
        <v>50</v>
      </c>
      <c r="E373" s="36" t="s">
        <v>47</v>
      </c>
    </row>
    <row r="374" spans="1:5" ht="12.75">
      <c r="A374" s="37" t="s">
        <v>51</v>
      </c>
      <c r="E374" s="38" t="s">
        <v>47</v>
      </c>
    </row>
    <row r="375" spans="1:5" ht="127.5">
      <c r="A375" t="s">
        <v>52</v>
      </c>
      <c r="E375" s="36" t="s">
        <v>389</v>
      </c>
    </row>
    <row r="376" spans="1:16" ht="25.5">
      <c r="A376" s="25" t="s">
        <v>45</v>
      </c>
      <c s="29" t="s">
        <v>390</v>
      </c>
      <c s="29" t="s">
        <v>391</v>
      </c>
      <c s="25" t="s">
        <v>47</v>
      </c>
      <c s="30" t="s">
        <v>392</v>
      </c>
      <c s="31" t="s">
        <v>68</v>
      </c>
      <c s="32">
        <v>45</v>
      </c>
      <c s="33">
        <v>0</v>
      </c>
      <c s="34">
        <f>ROUND(ROUND(H376,2)*ROUND(G376,3),2)</f>
      </c>
      <c r="O376">
        <f>(I376*21)/100</f>
      </c>
      <c t="s">
        <v>23</v>
      </c>
    </row>
    <row r="377" spans="1:5" ht="12.75">
      <c r="A377" s="35" t="s">
        <v>50</v>
      </c>
      <c r="E377" s="36" t="s">
        <v>47</v>
      </c>
    </row>
    <row r="378" spans="1:5" ht="12.75">
      <c r="A378" s="37" t="s">
        <v>51</v>
      </c>
      <c r="E378" s="38" t="s">
        <v>47</v>
      </c>
    </row>
    <row r="379" spans="1:5" ht="127.5">
      <c r="A379" t="s">
        <v>52</v>
      </c>
      <c r="E379" s="36" t="s">
        <v>393</v>
      </c>
    </row>
    <row r="380" spans="1:16" ht="25.5">
      <c r="A380" s="25" t="s">
        <v>45</v>
      </c>
      <c s="29" t="s">
        <v>394</v>
      </c>
      <c s="29" t="s">
        <v>395</v>
      </c>
      <c s="25" t="s">
        <v>47</v>
      </c>
      <c s="30" t="s">
        <v>396</v>
      </c>
      <c s="31" t="s">
        <v>176</v>
      </c>
      <c s="32">
        <v>48</v>
      </c>
      <c s="33">
        <v>0</v>
      </c>
      <c s="34">
        <f>ROUND(ROUND(H380,2)*ROUND(G380,3),2)</f>
      </c>
      <c r="O380">
        <f>(I380*21)/100</f>
      </c>
      <c t="s">
        <v>23</v>
      </c>
    </row>
    <row r="381" spans="1:5" ht="12.75">
      <c r="A381" s="35" t="s">
        <v>50</v>
      </c>
      <c r="E381" s="36" t="s">
        <v>47</v>
      </c>
    </row>
    <row r="382" spans="1:5" ht="12.75">
      <c r="A382" s="37" t="s">
        <v>51</v>
      </c>
      <c r="E382" s="38" t="s">
        <v>47</v>
      </c>
    </row>
    <row r="383" spans="1:5" ht="127.5">
      <c r="A383" t="s">
        <v>52</v>
      </c>
      <c r="E383" s="36" t="s">
        <v>177</v>
      </c>
    </row>
    <row r="384" spans="1:18" ht="12.75" customHeight="1">
      <c r="A384" s="6" t="s">
        <v>43</v>
      </c>
      <c s="6"/>
      <c s="40" t="s">
        <v>35</v>
      </c>
      <c s="6"/>
      <c s="27" t="s">
        <v>397</v>
      </c>
      <c s="6"/>
      <c s="6"/>
      <c s="6"/>
      <c s="41">
        <f>0+Q384</f>
      </c>
      <c r="O384">
        <f>0+R384</f>
      </c>
      <c r="Q384">
        <f>0+I385+I389+I393+I397+I401+I405+I409</f>
      </c>
      <c>
        <f>0+O385+O389+O393+O397+O401+O405+O409</f>
      </c>
    </row>
    <row r="385" spans="1:16" ht="25.5">
      <c r="A385" s="25" t="s">
        <v>45</v>
      </c>
      <c s="29" t="s">
        <v>398</v>
      </c>
      <c s="29" t="s">
        <v>399</v>
      </c>
      <c s="25" t="s">
        <v>47</v>
      </c>
      <c s="30" t="s">
        <v>400</v>
      </c>
      <c s="31" t="s">
        <v>68</v>
      </c>
      <c s="32">
        <v>10</v>
      </c>
      <c s="33">
        <v>0</v>
      </c>
      <c s="34">
        <f>ROUND(ROUND(H385,2)*ROUND(G385,3),2)</f>
      </c>
      <c r="O385">
        <f>(I385*21)/100</f>
      </c>
      <c t="s">
        <v>23</v>
      </c>
    </row>
    <row r="386" spans="1:5" ht="12.75">
      <c r="A386" s="35" t="s">
        <v>50</v>
      </c>
      <c r="E386" s="36" t="s">
        <v>47</v>
      </c>
    </row>
    <row r="387" spans="1:5" ht="12.75">
      <c r="A387" s="37" t="s">
        <v>51</v>
      </c>
      <c r="E387" s="38" t="s">
        <v>47</v>
      </c>
    </row>
    <row r="388" spans="1:5" ht="63.75">
      <c r="A388" t="s">
        <v>52</v>
      </c>
      <c r="E388" s="36" t="s">
        <v>401</v>
      </c>
    </row>
    <row r="389" spans="1:16" ht="12.75">
      <c r="A389" s="25" t="s">
        <v>45</v>
      </c>
      <c s="29" t="s">
        <v>402</v>
      </c>
      <c s="29" t="s">
        <v>403</v>
      </c>
      <c s="25" t="s">
        <v>47</v>
      </c>
      <c s="30" t="s">
        <v>404</v>
      </c>
      <c s="31" t="s">
        <v>68</v>
      </c>
      <c s="32">
        <v>14</v>
      </c>
      <c s="33">
        <v>0</v>
      </c>
      <c s="34">
        <f>ROUND(ROUND(H389,2)*ROUND(G389,3),2)</f>
      </c>
      <c r="O389">
        <f>(I389*21)/100</f>
      </c>
      <c t="s">
        <v>23</v>
      </c>
    </row>
    <row r="390" spans="1:5" ht="12.75">
      <c r="A390" s="35" t="s">
        <v>50</v>
      </c>
      <c r="E390" s="36" t="s">
        <v>47</v>
      </c>
    </row>
    <row r="391" spans="1:5" ht="12.75">
      <c r="A391" s="37" t="s">
        <v>51</v>
      </c>
      <c r="E391" s="38" t="s">
        <v>47</v>
      </c>
    </row>
    <row r="392" spans="1:5" ht="25.5">
      <c r="A392" t="s">
        <v>52</v>
      </c>
      <c r="E392" s="36" t="s">
        <v>405</v>
      </c>
    </row>
    <row r="393" spans="1:16" ht="12.75">
      <c r="A393" s="25" t="s">
        <v>45</v>
      </c>
      <c s="29" t="s">
        <v>406</v>
      </c>
      <c s="29" t="s">
        <v>407</v>
      </c>
      <c s="25" t="s">
        <v>47</v>
      </c>
      <c s="30" t="s">
        <v>408</v>
      </c>
      <c s="31" t="s">
        <v>409</v>
      </c>
      <c s="32">
        <v>310</v>
      </c>
      <c s="33">
        <v>0</v>
      </c>
      <c s="34">
        <f>ROUND(ROUND(H393,2)*ROUND(G393,3),2)</f>
      </c>
      <c r="O393">
        <f>(I393*21)/100</f>
      </c>
      <c t="s">
        <v>23</v>
      </c>
    </row>
    <row r="394" spans="1:5" ht="12.75">
      <c r="A394" s="35" t="s">
        <v>50</v>
      </c>
      <c r="E394" s="36" t="s">
        <v>47</v>
      </c>
    </row>
    <row r="395" spans="1:5" ht="12.75">
      <c r="A395" s="37" t="s">
        <v>51</v>
      </c>
      <c r="E395" s="38" t="s">
        <v>47</v>
      </c>
    </row>
    <row r="396" spans="1:5" ht="25.5">
      <c r="A396" t="s">
        <v>52</v>
      </c>
      <c r="E396" s="36" t="s">
        <v>410</v>
      </c>
    </row>
    <row r="397" spans="1:16" ht="12.75">
      <c r="A397" s="25" t="s">
        <v>45</v>
      </c>
      <c s="29" t="s">
        <v>411</v>
      </c>
      <c s="29" t="s">
        <v>412</v>
      </c>
      <c s="25" t="s">
        <v>47</v>
      </c>
      <c s="30" t="s">
        <v>413</v>
      </c>
      <c s="31" t="s">
        <v>68</v>
      </c>
      <c s="32">
        <v>3</v>
      </c>
      <c s="33">
        <v>0</v>
      </c>
      <c s="34">
        <f>ROUND(ROUND(H397,2)*ROUND(G397,3),2)</f>
      </c>
      <c r="O397">
        <f>(I397*21)/100</f>
      </c>
      <c t="s">
        <v>23</v>
      </c>
    </row>
    <row r="398" spans="1:5" ht="12.75">
      <c r="A398" s="35" t="s">
        <v>50</v>
      </c>
      <c r="E398" s="36" t="s">
        <v>47</v>
      </c>
    </row>
    <row r="399" spans="1:5" ht="12.75">
      <c r="A399" s="37" t="s">
        <v>51</v>
      </c>
      <c r="E399" s="38" t="s">
        <v>47</v>
      </c>
    </row>
    <row r="400" spans="1:5" ht="63.75">
      <c r="A400" t="s">
        <v>52</v>
      </c>
      <c r="E400" s="36" t="s">
        <v>401</v>
      </c>
    </row>
    <row r="401" spans="1:16" ht="12.75">
      <c r="A401" s="25" t="s">
        <v>45</v>
      </c>
      <c s="29" t="s">
        <v>414</v>
      </c>
      <c s="29" t="s">
        <v>415</v>
      </c>
      <c s="25" t="s">
        <v>47</v>
      </c>
      <c s="30" t="s">
        <v>416</v>
      </c>
      <c s="31" t="s">
        <v>68</v>
      </c>
      <c s="32">
        <v>3</v>
      </c>
      <c s="33">
        <v>0</v>
      </c>
      <c s="34">
        <f>ROUND(ROUND(H401,2)*ROUND(G401,3),2)</f>
      </c>
      <c r="O401">
        <f>(I401*21)/100</f>
      </c>
      <c t="s">
        <v>23</v>
      </c>
    </row>
    <row r="402" spans="1:5" ht="12.75">
      <c r="A402" s="35" t="s">
        <v>50</v>
      </c>
      <c r="E402" s="36" t="s">
        <v>47</v>
      </c>
    </row>
    <row r="403" spans="1:5" ht="12.75">
      <c r="A403" s="37" t="s">
        <v>51</v>
      </c>
      <c r="E403" s="38" t="s">
        <v>47</v>
      </c>
    </row>
    <row r="404" spans="1:5" ht="25.5">
      <c r="A404" t="s">
        <v>52</v>
      </c>
      <c r="E404" s="36" t="s">
        <v>405</v>
      </c>
    </row>
    <row r="405" spans="1:16" ht="12.75">
      <c r="A405" s="25" t="s">
        <v>45</v>
      </c>
      <c s="29" t="s">
        <v>417</v>
      </c>
      <c s="29" t="s">
        <v>418</v>
      </c>
      <c s="25" t="s">
        <v>47</v>
      </c>
      <c s="30" t="s">
        <v>419</v>
      </c>
      <c s="31" t="s">
        <v>409</v>
      </c>
      <c s="32">
        <v>93</v>
      </c>
      <c s="33">
        <v>0</v>
      </c>
      <c s="34">
        <f>ROUND(ROUND(H405,2)*ROUND(G405,3),2)</f>
      </c>
      <c r="O405">
        <f>(I405*21)/100</f>
      </c>
      <c t="s">
        <v>23</v>
      </c>
    </row>
    <row r="406" spans="1:5" ht="12.75">
      <c r="A406" s="35" t="s">
        <v>50</v>
      </c>
      <c r="E406" s="36" t="s">
        <v>47</v>
      </c>
    </row>
    <row r="407" spans="1:5" ht="12.75">
      <c r="A407" s="37" t="s">
        <v>51</v>
      </c>
      <c r="E407" s="38" t="s">
        <v>47</v>
      </c>
    </row>
    <row r="408" spans="1:5" ht="25.5">
      <c r="A408" t="s">
        <v>52</v>
      </c>
      <c r="E408" s="36" t="s">
        <v>410</v>
      </c>
    </row>
    <row r="409" spans="1:16" ht="12.75">
      <c r="A409" s="25" t="s">
        <v>45</v>
      </c>
      <c s="29" t="s">
        <v>420</v>
      </c>
      <c s="29" t="s">
        <v>421</v>
      </c>
      <c s="25" t="s">
        <v>47</v>
      </c>
      <c s="30" t="s">
        <v>422</v>
      </c>
      <c s="31" t="s">
        <v>68</v>
      </c>
      <c s="32">
        <v>3</v>
      </c>
      <c s="33">
        <v>0</v>
      </c>
      <c s="34">
        <f>ROUND(ROUND(H409,2)*ROUND(G409,3),2)</f>
      </c>
      <c r="O409">
        <f>(I409*21)/100</f>
      </c>
      <c t="s">
        <v>23</v>
      </c>
    </row>
    <row r="410" spans="1:5" ht="12.75">
      <c r="A410" s="35" t="s">
        <v>50</v>
      </c>
      <c r="E410" s="36" t="s">
        <v>47</v>
      </c>
    </row>
    <row r="411" spans="1:5" ht="12.75">
      <c r="A411" s="37" t="s">
        <v>51</v>
      </c>
      <c r="E411" s="38" t="s">
        <v>47</v>
      </c>
    </row>
    <row r="412" spans="1:5" ht="25.5">
      <c r="A412" t="s">
        <v>52</v>
      </c>
      <c r="E412" s="36" t="s">
        <v>423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0+O8+O65+O118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424</v>
      </c>
      <c s="42">
        <f>0+I8+I65+I118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424</v>
      </c>
      <c s="6"/>
      <c s="18" t="s">
        <v>425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426</v>
      </c>
      <c s="19"/>
      <c s="19"/>
      <c s="19"/>
      <c s="28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25" t="s">
        <v>45</v>
      </c>
      <c s="29" t="s">
        <v>29</v>
      </c>
      <c s="29" t="s">
        <v>427</v>
      </c>
      <c s="25" t="s">
        <v>47</v>
      </c>
      <c s="30" t="s">
        <v>428</v>
      </c>
      <c s="31" t="s">
        <v>429</v>
      </c>
      <c s="32">
        <v>6</v>
      </c>
      <c s="33">
        <v>0</v>
      </c>
      <c s="34">
        <f>ROUND(ROUND(H9,2)*ROUND(G9,3),2)</f>
      </c>
      <c r="O9">
        <f>(I9*0)/100</f>
      </c>
      <c t="s">
        <v>27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430</v>
      </c>
    </row>
    <row r="12" spans="1:5" ht="12.75">
      <c r="A12" t="s">
        <v>52</v>
      </c>
      <c r="E12" s="36" t="s">
        <v>431</v>
      </c>
    </row>
    <row r="13" spans="1:16" ht="12.75">
      <c r="A13" s="25" t="s">
        <v>45</v>
      </c>
      <c s="29" t="s">
        <v>23</v>
      </c>
      <c s="29" t="s">
        <v>432</v>
      </c>
      <c s="25" t="s">
        <v>47</v>
      </c>
      <c s="30" t="s">
        <v>433</v>
      </c>
      <c s="31" t="s">
        <v>68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434</v>
      </c>
    </row>
    <row r="15" spans="1:5" ht="12.75">
      <c r="A15" s="37" t="s">
        <v>51</v>
      </c>
      <c r="E15" s="38" t="s">
        <v>435</v>
      </c>
    </row>
    <row r="16" spans="1:5" ht="25.5">
      <c r="A16" t="s">
        <v>52</v>
      </c>
      <c r="E16" s="36" t="s">
        <v>436</v>
      </c>
    </row>
    <row r="17" spans="1:16" ht="25.5">
      <c r="A17" s="25" t="s">
        <v>45</v>
      </c>
      <c s="29" t="s">
        <v>22</v>
      </c>
      <c s="29" t="s">
        <v>437</v>
      </c>
      <c s="25" t="s">
        <v>47</v>
      </c>
      <c s="30" t="s">
        <v>438</v>
      </c>
      <c s="31" t="s">
        <v>439</v>
      </c>
      <c s="32">
        <v>9.441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38.25">
      <c r="A19" s="37" t="s">
        <v>51</v>
      </c>
      <c r="E19" s="38" t="s">
        <v>440</v>
      </c>
    </row>
    <row r="20" spans="1:5" ht="165.75">
      <c r="A20" t="s">
        <v>52</v>
      </c>
      <c r="E20" s="36" t="s">
        <v>441</v>
      </c>
    </row>
    <row r="21" spans="1:16" ht="25.5">
      <c r="A21" s="25" t="s">
        <v>45</v>
      </c>
      <c s="29" t="s">
        <v>33</v>
      </c>
      <c s="29" t="s">
        <v>442</v>
      </c>
      <c s="25" t="s">
        <v>47</v>
      </c>
      <c s="30" t="s">
        <v>443</v>
      </c>
      <c s="31" t="s">
        <v>439</v>
      </c>
      <c s="32">
        <v>206.384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51">
      <c r="A23" s="37" t="s">
        <v>51</v>
      </c>
      <c r="E23" s="38" t="s">
        <v>444</v>
      </c>
    </row>
    <row r="24" spans="1:5" ht="165.75">
      <c r="A24" t="s">
        <v>52</v>
      </c>
      <c r="E24" s="36" t="s">
        <v>441</v>
      </c>
    </row>
    <row r="25" spans="1:16" ht="25.5">
      <c r="A25" s="25" t="s">
        <v>45</v>
      </c>
      <c s="29" t="s">
        <v>35</v>
      </c>
      <c s="29" t="s">
        <v>445</v>
      </c>
      <c s="25" t="s">
        <v>47</v>
      </c>
      <c s="30" t="s">
        <v>446</v>
      </c>
      <c s="31" t="s">
        <v>439</v>
      </c>
      <c s="32">
        <v>0.27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38.25">
      <c r="A27" s="37" t="s">
        <v>51</v>
      </c>
      <c r="E27" s="38" t="s">
        <v>447</v>
      </c>
    </row>
    <row r="28" spans="1:5" ht="165.75">
      <c r="A28" t="s">
        <v>52</v>
      </c>
      <c r="E28" s="36" t="s">
        <v>441</v>
      </c>
    </row>
    <row r="29" spans="1:16" ht="25.5">
      <c r="A29" s="25" t="s">
        <v>45</v>
      </c>
      <c s="29" t="s">
        <v>37</v>
      </c>
      <c s="29" t="s">
        <v>448</v>
      </c>
      <c s="25" t="s">
        <v>47</v>
      </c>
      <c s="30" t="s">
        <v>449</v>
      </c>
      <c s="31" t="s">
        <v>439</v>
      </c>
      <c s="32">
        <v>0.01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25.5">
      <c r="A31" s="37" t="s">
        <v>51</v>
      </c>
      <c r="E31" s="38" t="s">
        <v>450</v>
      </c>
    </row>
    <row r="32" spans="1:5" ht="165.75">
      <c r="A32" t="s">
        <v>52</v>
      </c>
      <c r="E32" s="36" t="s">
        <v>441</v>
      </c>
    </row>
    <row r="33" spans="1:16" ht="25.5">
      <c r="A33" s="25" t="s">
        <v>45</v>
      </c>
      <c s="29" t="s">
        <v>70</v>
      </c>
      <c s="29" t="s">
        <v>451</v>
      </c>
      <c s="25" t="s">
        <v>47</v>
      </c>
      <c s="30" t="s">
        <v>452</v>
      </c>
      <c s="31" t="s">
        <v>439</v>
      </c>
      <c s="32">
        <v>0.01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25.5">
      <c r="A35" s="37" t="s">
        <v>51</v>
      </c>
      <c r="E35" s="38" t="s">
        <v>450</v>
      </c>
    </row>
    <row r="36" spans="1:5" ht="165.75">
      <c r="A36" t="s">
        <v>52</v>
      </c>
      <c r="E36" s="36" t="s">
        <v>441</v>
      </c>
    </row>
    <row r="37" spans="1:16" ht="12.75">
      <c r="A37" s="25" t="s">
        <v>45</v>
      </c>
      <c s="29" t="s">
        <v>73</v>
      </c>
      <c s="29" t="s">
        <v>453</v>
      </c>
      <c s="25" t="s">
        <v>47</v>
      </c>
      <c s="30" t="s">
        <v>454</v>
      </c>
      <c s="31" t="s">
        <v>68</v>
      </c>
      <c s="32">
        <v>1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25.5">
      <c r="A38" s="35" t="s">
        <v>50</v>
      </c>
      <c r="E38" s="36" t="s">
        <v>455</v>
      </c>
    </row>
    <row r="39" spans="1:5" ht="12.75">
      <c r="A39" s="37" t="s">
        <v>51</v>
      </c>
      <c r="E39" s="38" t="s">
        <v>435</v>
      </c>
    </row>
    <row r="40" spans="1:5" ht="12.75">
      <c r="A40" t="s">
        <v>52</v>
      </c>
      <c r="E40" s="36" t="s">
        <v>456</v>
      </c>
    </row>
    <row r="41" spans="1:16" ht="12.75">
      <c r="A41" s="25" t="s">
        <v>45</v>
      </c>
      <c s="29" t="s">
        <v>40</v>
      </c>
      <c s="29" t="s">
        <v>457</v>
      </c>
      <c s="25" t="s">
        <v>47</v>
      </c>
      <c s="30" t="s">
        <v>458</v>
      </c>
      <c s="31" t="s">
        <v>459</v>
      </c>
      <c s="32">
        <v>1</v>
      </c>
      <c s="33">
        <v>0</v>
      </c>
      <c s="34">
        <f>ROUND(ROUND(H41,2)*ROUND(G41,3),2)</f>
      </c>
      <c r="O41">
        <f>(I41*0)/100</f>
      </c>
      <c t="s">
        <v>27</v>
      </c>
    </row>
    <row r="42" spans="1:5" ht="12.75">
      <c r="A42" s="35" t="s">
        <v>50</v>
      </c>
      <c r="E42" s="36" t="s">
        <v>460</v>
      </c>
    </row>
    <row r="43" spans="1:5" ht="12.75">
      <c r="A43" s="37" t="s">
        <v>51</v>
      </c>
      <c r="E43" s="38" t="s">
        <v>435</v>
      </c>
    </row>
    <row r="44" spans="1:5" ht="25.5">
      <c r="A44" t="s">
        <v>52</v>
      </c>
      <c r="E44" s="36" t="s">
        <v>461</v>
      </c>
    </row>
    <row r="45" spans="1:16" ht="25.5">
      <c r="A45" s="25" t="s">
        <v>45</v>
      </c>
      <c s="29" t="s">
        <v>42</v>
      </c>
      <c s="29" t="s">
        <v>462</v>
      </c>
      <c s="25" t="s">
        <v>47</v>
      </c>
      <c s="30" t="s">
        <v>463</v>
      </c>
      <c s="31" t="s">
        <v>459</v>
      </c>
      <c s="32">
        <v>1</v>
      </c>
      <c s="33">
        <v>0</v>
      </c>
      <c s="34">
        <f>ROUND(ROUND(H45,2)*ROUND(G45,3),2)</f>
      </c>
      <c r="O45">
        <f>(I45*0)/100</f>
      </c>
      <c t="s">
        <v>27</v>
      </c>
    </row>
    <row r="46" spans="1:5" ht="12.75">
      <c r="A46" s="35" t="s">
        <v>50</v>
      </c>
      <c r="E46" s="36" t="s">
        <v>464</v>
      </c>
    </row>
    <row r="47" spans="1:5" ht="12.75">
      <c r="A47" s="37" t="s">
        <v>51</v>
      </c>
      <c r="E47" s="38" t="s">
        <v>435</v>
      </c>
    </row>
    <row r="48" spans="1:5" ht="12.75">
      <c r="A48" t="s">
        <v>52</v>
      </c>
      <c r="E48" s="36" t="s">
        <v>431</v>
      </c>
    </row>
    <row r="49" spans="1:16" ht="25.5">
      <c r="A49" s="25" t="s">
        <v>45</v>
      </c>
      <c s="29" t="s">
        <v>83</v>
      </c>
      <c s="29" t="s">
        <v>465</v>
      </c>
      <c s="25" t="s">
        <v>47</v>
      </c>
      <c s="30" t="s">
        <v>466</v>
      </c>
      <c s="31" t="s">
        <v>459</v>
      </c>
      <c s="32">
        <v>1</v>
      </c>
      <c s="33">
        <v>0</v>
      </c>
      <c s="34">
        <f>ROUND(ROUND(H49,2)*ROUND(G49,3),2)</f>
      </c>
      <c r="O49">
        <f>(I49*0)/100</f>
      </c>
      <c t="s">
        <v>27</v>
      </c>
    </row>
    <row r="50" spans="1:5" ht="12.75">
      <c r="A50" s="35" t="s">
        <v>50</v>
      </c>
      <c r="E50" s="36" t="s">
        <v>467</v>
      </c>
    </row>
    <row r="51" spans="1:5" ht="12.75">
      <c r="A51" s="37" t="s">
        <v>51</v>
      </c>
      <c r="E51" s="38" t="s">
        <v>435</v>
      </c>
    </row>
    <row r="52" spans="1:5" ht="12.75">
      <c r="A52" t="s">
        <v>52</v>
      </c>
      <c r="E52" s="36" t="s">
        <v>431</v>
      </c>
    </row>
    <row r="53" spans="1:16" ht="25.5">
      <c r="A53" s="25" t="s">
        <v>45</v>
      </c>
      <c s="29" t="s">
        <v>87</v>
      </c>
      <c s="29" t="s">
        <v>468</v>
      </c>
      <c s="25" t="s">
        <v>47</v>
      </c>
      <c s="30" t="s">
        <v>469</v>
      </c>
      <c s="31" t="s">
        <v>459</v>
      </c>
      <c s="32">
        <v>1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470</v>
      </c>
    </row>
    <row r="55" spans="1:5" ht="12.75">
      <c r="A55" s="37" t="s">
        <v>51</v>
      </c>
      <c r="E55" s="38" t="s">
        <v>435</v>
      </c>
    </row>
    <row r="56" spans="1:5" ht="12.75">
      <c r="A56" t="s">
        <v>52</v>
      </c>
      <c r="E56" s="36" t="s">
        <v>431</v>
      </c>
    </row>
    <row r="57" spans="1:16" ht="12.75">
      <c r="A57" s="25" t="s">
        <v>45</v>
      </c>
      <c s="29" t="s">
        <v>91</v>
      </c>
      <c s="29" t="s">
        <v>471</v>
      </c>
      <c s="25" t="s">
        <v>47</v>
      </c>
      <c s="30" t="s">
        <v>472</v>
      </c>
      <c s="31" t="s">
        <v>360</v>
      </c>
      <c s="32">
        <v>15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47</v>
      </c>
    </row>
    <row r="59" spans="1:5" ht="12.75">
      <c r="A59" s="37" t="s">
        <v>51</v>
      </c>
      <c r="E59" s="38" t="s">
        <v>473</v>
      </c>
    </row>
    <row r="60" spans="1:5" ht="12.75">
      <c r="A60" t="s">
        <v>52</v>
      </c>
      <c r="E60" s="36" t="s">
        <v>47</v>
      </c>
    </row>
    <row r="61" spans="1:16" ht="12.75">
      <c r="A61" s="25" t="s">
        <v>45</v>
      </c>
      <c s="29" t="s">
        <v>95</v>
      </c>
      <c s="29" t="s">
        <v>474</v>
      </c>
      <c s="25" t="s">
        <v>47</v>
      </c>
      <c s="30" t="s">
        <v>475</v>
      </c>
      <c s="31" t="s">
        <v>360</v>
      </c>
      <c s="32">
        <v>15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47</v>
      </c>
    </row>
    <row r="63" spans="1:5" ht="12.75">
      <c r="A63" s="37" t="s">
        <v>51</v>
      </c>
      <c r="E63" s="38" t="s">
        <v>473</v>
      </c>
    </row>
    <row r="64" spans="1:5" ht="12.75">
      <c r="A64" t="s">
        <v>52</v>
      </c>
      <c r="E64" s="36" t="s">
        <v>47</v>
      </c>
    </row>
    <row r="65" spans="1:18" ht="12.75" customHeight="1">
      <c r="A65" s="6" t="s">
        <v>43</v>
      </c>
      <c s="6"/>
      <c s="40" t="s">
        <v>35</v>
      </c>
      <c s="6"/>
      <c s="27" t="s">
        <v>476</v>
      </c>
      <c s="6"/>
      <c s="6"/>
      <c s="6"/>
      <c s="41">
        <f>0+Q65</f>
      </c>
      <c r="O65">
        <f>0+R65</f>
      </c>
      <c r="Q65">
        <f>0+I66+I70+I74+I78+I82+I86+I90+I94+I98+I102+I106+I110+I114</f>
      </c>
      <c>
        <f>0+O66+O70+O74+O78+O82+O86+O90+O94+O98+O102+O106+O110+O114</f>
      </c>
    </row>
    <row r="66" spans="1:16" ht="12.75">
      <c r="A66" s="25" t="s">
        <v>45</v>
      </c>
      <c s="29" t="s">
        <v>98</v>
      </c>
      <c s="29" t="s">
        <v>477</v>
      </c>
      <c s="25" t="s">
        <v>47</v>
      </c>
      <c s="30" t="s">
        <v>478</v>
      </c>
      <c s="31" t="s">
        <v>49</v>
      </c>
      <c s="32">
        <v>67.5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38.25">
      <c r="A68" s="37" t="s">
        <v>51</v>
      </c>
      <c r="E68" s="38" t="s">
        <v>479</v>
      </c>
    </row>
    <row r="69" spans="1:5" ht="89.25">
      <c r="A69" t="s">
        <v>52</v>
      </c>
      <c r="E69" s="36" t="s">
        <v>480</v>
      </c>
    </row>
    <row r="70" spans="1:16" ht="12.75">
      <c r="A70" s="25" t="s">
        <v>45</v>
      </c>
      <c s="29" t="s">
        <v>101</v>
      </c>
      <c s="29" t="s">
        <v>481</v>
      </c>
      <c s="25" t="s">
        <v>47</v>
      </c>
      <c s="30" t="s">
        <v>482</v>
      </c>
      <c s="31" t="s">
        <v>49</v>
      </c>
      <c s="32">
        <v>198.064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51">
      <c r="A72" s="37" t="s">
        <v>51</v>
      </c>
      <c r="E72" s="38" t="s">
        <v>483</v>
      </c>
    </row>
    <row r="73" spans="1:5" ht="89.25">
      <c r="A73" t="s">
        <v>52</v>
      </c>
      <c r="E73" s="36" t="s">
        <v>484</v>
      </c>
    </row>
    <row r="74" spans="1:16" ht="12.75">
      <c r="A74" s="25" t="s">
        <v>45</v>
      </c>
      <c s="29" t="s">
        <v>104</v>
      </c>
      <c s="29" t="s">
        <v>485</v>
      </c>
      <c s="25" t="s">
        <v>47</v>
      </c>
      <c s="30" t="s">
        <v>486</v>
      </c>
      <c s="31" t="s">
        <v>58</v>
      </c>
      <c s="32">
        <v>15.6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38.25">
      <c r="A76" s="37" t="s">
        <v>51</v>
      </c>
      <c r="E76" s="38" t="s">
        <v>487</v>
      </c>
    </row>
    <row r="77" spans="1:5" ht="306">
      <c r="A77" t="s">
        <v>52</v>
      </c>
      <c r="E77" s="36" t="s">
        <v>488</v>
      </c>
    </row>
    <row r="78" spans="1:16" ht="12.75">
      <c r="A78" s="25" t="s">
        <v>45</v>
      </c>
      <c s="29" t="s">
        <v>108</v>
      </c>
      <c s="29" t="s">
        <v>489</v>
      </c>
      <c s="25" t="s">
        <v>47</v>
      </c>
      <c s="30" t="s">
        <v>490</v>
      </c>
      <c s="31" t="s">
        <v>58</v>
      </c>
      <c s="32">
        <v>9.4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25.5">
      <c r="A80" s="37" t="s">
        <v>51</v>
      </c>
      <c r="E80" s="38" t="s">
        <v>491</v>
      </c>
    </row>
    <row r="81" spans="1:5" ht="306">
      <c r="A81" t="s">
        <v>52</v>
      </c>
      <c r="E81" s="36" t="s">
        <v>488</v>
      </c>
    </row>
    <row r="82" spans="1:16" ht="25.5">
      <c r="A82" s="25" t="s">
        <v>45</v>
      </c>
      <c s="29" t="s">
        <v>111</v>
      </c>
      <c s="29" t="s">
        <v>492</v>
      </c>
      <c s="25" t="s">
        <v>493</v>
      </c>
      <c s="30" t="s">
        <v>494</v>
      </c>
      <c s="31" t="s">
        <v>58</v>
      </c>
      <c s="32">
        <v>218.445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25.5">
      <c r="A84" s="37" t="s">
        <v>51</v>
      </c>
      <c r="E84" s="38" t="s">
        <v>495</v>
      </c>
    </row>
    <row r="85" spans="1:5" ht="114.75">
      <c r="A85" t="s">
        <v>52</v>
      </c>
      <c r="E85" s="36" t="s">
        <v>496</v>
      </c>
    </row>
    <row r="86" spans="1:16" ht="25.5">
      <c r="A86" s="25" t="s">
        <v>45</v>
      </c>
      <c s="29" t="s">
        <v>115</v>
      </c>
      <c s="29" t="s">
        <v>497</v>
      </c>
      <c s="25" t="s">
        <v>493</v>
      </c>
      <c s="30" t="s">
        <v>498</v>
      </c>
      <c s="31" t="s">
        <v>58</v>
      </c>
      <c s="32">
        <v>218.445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51</v>
      </c>
      <c r="E88" s="38" t="s">
        <v>499</v>
      </c>
    </row>
    <row r="89" spans="1:5" ht="102">
      <c r="A89" t="s">
        <v>52</v>
      </c>
      <c r="E89" s="36" t="s">
        <v>500</v>
      </c>
    </row>
    <row r="90" spans="1:16" ht="12.75">
      <c r="A90" s="25" t="s">
        <v>45</v>
      </c>
      <c s="29" t="s">
        <v>193</v>
      </c>
      <c s="29" t="s">
        <v>501</v>
      </c>
      <c s="25" t="s">
        <v>47</v>
      </c>
      <c s="30" t="s">
        <v>502</v>
      </c>
      <c s="31" t="s">
        <v>58</v>
      </c>
      <c s="32">
        <v>10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25.5">
      <c r="A91" s="35" t="s">
        <v>50</v>
      </c>
      <c r="E91" s="36" t="s">
        <v>503</v>
      </c>
    </row>
    <row r="92" spans="1:5" ht="12.75">
      <c r="A92" s="37" t="s">
        <v>51</v>
      </c>
      <c r="E92" s="38" t="s">
        <v>504</v>
      </c>
    </row>
    <row r="93" spans="1:5" ht="153">
      <c r="A93" t="s">
        <v>52</v>
      </c>
      <c r="E93" s="36" t="s">
        <v>505</v>
      </c>
    </row>
    <row r="94" spans="1:16" ht="12.75">
      <c r="A94" s="25" t="s">
        <v>45</v>
      </c>
      <c s="29" t="s">
        <v>120</v>
      </c>
      <c s="29" t="s">
        <v>506</v>
      </c>
      <c s="25" t="s">
        <v>47</v>
      </c>
      <c s="30" t="s">
        <v>507</v>
      </c>
      <c s="31" t="s">
        <v>508</v>
      </c>
      <c s="32">
        <v>9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12.75">
      <c r="A96" s="37" t="s">
        <v>51</v>
      </c>
      <c r="E96" s="38" t="s">
        <v>509</v>
      </c>
    </row>
    <row r="97" spans="1:5" ht="140.25">
      <c r="A97" t="s">
        <v>52</v>
      </c>
      <c r="E97" s="36" t="s">
        <v>510</v>
      </c>
    </row>
    <row r="98" spans="1:16" ht="12.75">
      <c r="A98" s="25" t="s">
        <v>45</v>
      </c>
      <c s="29" t="s">
        <v>123</v>
      </c>
      <c s="29" t="s">
        <v>511</v>
      </c>
      <c s="25" t="s">
        <v>47</v>
      </c>
      <c s="30" t="s">
        <v>512</v>
      </c>
      <c s="31" t="s">
        <v>68</v>
      </c>
      <c s="32">
        <v>4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25.5">
      <c r="A100" s="37" t="s">
        <v>51</v>
      </c>
      <c r="E100" s="38" t="s">
        <v>513</v>
      </c>
    </row>
    <row r="101" spans="1:5" ht="267.75">
      <c r="A101" t="s">
        <v>52</v>
      </c>
      <c r="E101" s="36" t="s">
        <v>514</v>
      </c>
    </row>
    <row r="102" spans="1:16" ht="25.5">
      <c r="A102" s="25" t="s">
        <v>45</v>
      </c>
      <c s="29" t="s">
        <v>127</v>
      </c>
      <c s="29" t="s">
        <v>515</v>
      </c>
      <c s="25" t="s">
        <v>47</v>
      </c>
      <c s="30" t="s">
        <v>516</v>
      </c>
      <c s="31" t="s">
        <v>58</v>
      </c>
      <c s="32">
        <v>218.445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47</v>
      </c>
    </row>
    <row r="104" spans="1:5" ht="12.75">
      <c r="A104" s="37" t="s">
        <v>51</v>
      </c>
      <c r="E104" s="38" t="s">
        <v>517</v>
      </c>
    </row>
    <row r="105" spans="1:5" ht="191.25">
      <c r="A105" t="s">
        <v>52</v>
      </c>
      <c r="E105" s="36" t="s">
        <v>518</v>
      </c>
    </row>
    <row r="106" spans="1:16" ht="12.75">
      <c r="A106" s="25" t="s">
        <v>45</v>
      </c>
      <c s="29" t="s">
        <v>131</v>
      </c>
      <c s="29" t="s">
        <v>519</v>
      </c>
      <c s="25" t="s">
        <v>47</v>
      </c>
      <c s="30" t="s">
        <v>520</v>
      </c>
      <c s="31" t="s">
        <v>68</v>
      </c>
      <c s="32">
        <v>6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47</v>
      </c>
    </row>
    <row r="108" spans="1:5" ht="25.5">
      <c r="A108" s="37" t="s">
        <v>51</v>
      </c>
      <c r="E108" s="38" t="s">
        <v>521</v>
      </c>
    </row>
    <row r="109" spans="1:5" ht="12.75">
      <c r="A109" t="s">
        <v>52</v>
      </c>
      <c r="E109" s="36" t="s">
        <v>47</v>
      </c>
    </row>
    <row r="110" spans="1:16" ht="12.75">
      <c r="A110" s="25" t="s">
        <v>45</v>
      </c>
      <c s="29" t="s">
        <v>135</v>
      </c>
      <c s="29" t="s">
        <v>522</v>
      </c>
      <c s="25" t="s">
        <v>47</v>
      </c>
      <c s="30" t="s">
        <v>523</v>
      </c>
      <c s="31" t="s">
        <v>508</v>
      </c>
      <c s="32">
        <v>9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25.5">
      <c r="A111" s="35" t="s">
        <v>50</v>
      </c>
      <c r="E111" s="36" t="s">
        <v>524</v>
      </c>
    </row>
    <row r="112" spans="1:5" ht="25.5">
      <c r="A112" s="37" t="s">
        <v>51</v>
      </c>
      <c r="E112" s="38" t="s">
        <v>525</v>
      </c>
    </row>
    <row r="113" spans="1:5" ht="12.75">
      <c r="A113" t="s">
        <v>52</v>
      </c>
      <c r="E113" s="36" t="s">
        <v>47</v>
      </c>
    </row>
    <row r="114" spans="1:16" ht="12.75">
      <c r="A114" s="25" t="s">
        <v>45</v>
      </c>
      <c s="29" t="s">
        <v>138</v>
      </c>
      <c s="29" t="s">
        <v>526</v>
      </c>
      <c s="25" t="s">
        <v>47</v>
      </c>
      <c s="30" t="s">
        <v>527</v>
      </c>
      <c s="31" t="s">
        <v>68</v>
      </c>
      <c s="32">
        <v>193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47</v>
      </c>
    </row>
    <row r="116" spans="1:5" ht="38.25">
      <c r="A116" s="37" t="s">
        <v>51</v>
      </c>
      <c r="E116" s="38" t="s">
        <v>528</v>
      </c>
    </row>
    <row r="117" spans="1:5" ht="12.75">
      <c r="A117" t="s">
        <v>52</v>
      </c>
      <c r="E117" s="36" t="s">
        <v>47</v>
      </c>
    </row>
    <row r="118" spans="1:18" ht="12.75" customHeight="1">
      <c r="A118" s="6" t="s">
        <v>43</v>
      </c>
      <c s="6"/>
      <c s="40" t="s">
        <v>40</v>
      </c>
      <c s="6"/>
      <c s="27" t="s">
        <v>529</v>
      </c>
      <c s="6"/>
      <c s="6"/>
      <c s="6"/>
      <c s="41">
        <f>0+Q118</f>
      </c>
      <c r="O118">
        <f>0+R118</f>
      </c>
      <c r="Q118">
        <f>0+I119+I123+I127+I131+I135+I139+I143+I147+I151+I155+I159+I163+I167</f>
      </c>
      <c>
        <f>0+O119+O123+O127+O131+O135+O139+O143+O147+O151+O155+O159+O163+O167</f>
      </c>
    </row>
    <row r="119" spans="1:16" ht="12.75">
      <c r="A119" s="25" t="s">
        <v>45</v>
      </c>
      <c s="29" t="s">
        <v>142</v>
      </c>
      <c s="29" t="s">
        <v>530</v>
      </c>
      <c s="25" t="s">
        <v>47</v>
      </c>
      <c s="30" t="s">
        <v>531</v>
      </c>
      <c s="31" t="s">
        <v>58</v>
      </c>
      <c s="32">
        <v>9.4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47</v>
      </c>
    </row>
    <row r="121" spans="1:5" ht="25.5">
      <c r="A121" s="37" t="s">
        <v>51</v>
      </c>
      <c r="E121" s="38" t="s">
        <v>532</v>
      </c>
    </row>
    <row r="122" spans="1:5" ht="140.25">
      <c r="A122" t="s">
        <v>52</v>
      </c>
      <c r="E122" s="36" t="s">
        <v>533</v>
      </c>
    </row>
    <row r="123" spans="1:16" ht="12.75">
      <c r="A123" s="25" t="s">
        <v>45</v>
      </c>
      <c s="29" t="s">
        <v>146</v>
      </c>
      <c s="29" t="s">
        <v>534</v>
      </c>
      <c s="25" t="s">
        <v>47</v>
      </c>
      <c s="30" t="s">
        <v>535</v>
      </c>
      <c s="31" t="s">
        <v>68</v>
      </c>
      <c s="32">
        <v>3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47</v>
      </c>
    </row>
    <row r="125" spans="1:5" ht="12.75">
      <c r="A125" s="37" t="s">
        <v>51</v>
      </c>
      <c r="E125" s="38" t="s">
        <v>536</v>
      </c>
    </row>
    <row r="126" spans="1:5" ht="89.25">
      <c r="A126" t="s">
        <v>52</v>
      </c>
      <c r="E126" s="36" t="s">
        <v>537</v>
      </c>
    </row>
    <row r="127" spans="1:16" ht="12.75">
      <c r="A127" s="25" t="s">
        <v>45</v>
      </c>
      <c s="29" t="s">
        <v>151</v>
      </c>
      <c s="29" t="s">
        <v>538</v>
      </c>
      <c s="25" t="s">
        <v>47</v>
      </c>
      <c s="30" t="s">
        <v>539</v>
      </c>
      <c s="31" t="s">
        <v>68</v>
      </c>
      <c s="32">
        <v>1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47</v>
      </c>
    </row>
    <row r="129" spans="1:5" ht="12.75">
      <c r="A129" s="37" t="s">
        <v>51</v>
      </c>
      <c r="E129" s="38" t="s">
        <v>540</v>
      </c>
    </row>
    <row r="130" spans="1:5" ht="127.5">
      <c r="A130" t="s">
        <v>52</v>
      </c>
      <c r="E130" s="36" t="s">
        <v>541</v>
      </c>
    </row>
    <row r="131" spans="1:16" ht="12.75">
      <c r="A131" s="25" t="s">
        <v>45</v>
      </c>
      <c s="29" t="s">
        <v>156</v>
      </c>
      <c s="29" t="s">
        <v>542</v>
      </c>
      <c s="25" t="s">
        <v>47</v>
      </c>
      <c s="30" t="s">
        <v>543</v>
      </c>
      <c s="31" t="s">
        <v>68</v>
      </c>
      <c s="32">
        <v>1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47</v>
      </c>
    </row>
    <row r="133" spans="1:5" ht="12.75">
      <c r="A133" s="37" t="s">
        <v>51</v>
      </c>
      <c r="E133" s="38" t="s">
        <v>544</v>
      </c>
    </row>
    <row r="134" spans="1:5" ht="114.75">
      <c r="A134" t="s">
        <v>52</v>
      </c>
      <c r="E134" s="36" t="s">
        <v>545</v>
      </c>
    </row>
    <row r="135" spans="1:16" ht="12.75">
      <c r="A135" s="25" t="s">
        <v>45</v>
      </c>
      <c s="29" t="s">
        <v>160</v>
      </c>
      <c s="29" t="s">
        <v>546</v>
      </c>
      <c s="25" t="s">
        <v>47</v>
      </c>
      <c s="30" t="s">
        <v>547</v>
      </c>
      <c s="31" t="s">
        <v>68</v>
      </c>
      <c s="32">
        <v>2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548</v>
      </c>
    </row>
    <row r="137" spans="1:5" ht="12.75">
      <c r="A137" s="37" t="s">
        <v>51</v>
      </c>
      <c r="E137" s="38" t="s">
        <v>549</v>
      </c>
    </row>
    <row r="138" spans="1:5" ht="178.5">
      <c r="A138" t="s">
        <v>52</v>
      </c>
      <c r="E138" s="36" t="s">
        <v>550</v>
      </c>
    </row>
    <row r="139" spans="1:16" ht="12.75">
      <c r="A139" s="25" t="s">
        <v>45</v>
      </c>
      <c s="29" t="s">
        <v>163</v>
      </c>
      <c s="29" t="s">
        <v>551</v>
      </c>
      <c s="25" t="s">
        <v>47</v>
      </c>
      <c s="30" t="s">
        <v>552</v>
      </c>
      <c s="31" t="s">
        <v>63</v>
      </c>
      <c s="32">
        <v>61.1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47</v>
      </c>
    </row>
    <row r="141" spans="1:5" ht="38.25">
      <c r="A141" s="37" t="s">
        <v>51</v>
      </c>
      <c r="E141" s="38" t="s">
        <v>553</v>
      </c>
    </row>
    <row r="142" spans="1:5" ht="12.75">
      <c r="A142" t="s">
        <v>52</v>
      </c>
      <c r="E142" s="36" t="s">
        <v>47</v>
      </c>
    </row>
    <row r="143" spans="1:16" ht="12.75">
      <c r="A143" s="25" t="s">
        <v>45</v>
      </c>
      <c s="29" t="s">
        <v>166</v>
      </c>
      <c s="29" t="s">
        <v>554</v>
      </c>
      <c s="25" t="s">
        <v>47</v>
      </c>
      <c s="30" t="s">
        <v>555</v>
      </c>
      <c s="31" t="s">
        <v>49</v>
      </c>
      <c s="32">
        <v>113.75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47</v>
      </c>
    </row>
    <row r="145" spans="1:5" ht="38.25">
      <c r="A145" s="37" t="s">
        <v>51</v>
      </c>
      <c r="E145" s="38" t="s">
        <v>556</v>
      </c>
    </row>
    <row r="146" spans="1:5" ht="140.25">
      <c r="A146" t="s">
        <v>52</v>
      </c>
      <c r="E146" s="36" t="s">
        <v>557</v>
      </c>
    </row>
    <row r="147" spans="1:16" ht="12.75">
      <c r="A147" s="25" t="s">
        <v>45</v>
      </c>
      <c s="29" t="s">
        <v>170</v>
      </c>
      <c s="29" t="s">
        <v>558</v>
      </c>
      <c s="25" t="s">
        <v>47</v>
      </c>
      <c s="30" t="s">
        <v>559</v>
      </c>
      <c s="31" t="s">
        <v>58</v>
      </c>
      <c s="32">
        <v>25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47</v>
      </c>
    </row>
    <row r="149" spans="1:5" ht="25.5">
      <c r="A149" s="37" t="s">
        <v>51</v>
      </c>
      <c r="E149" s="38" t="s">
        <v>560</v>
      </c>
    </row>
    <row r="150" spans="1:5" ht="178.5">
      <c r="A150" t="s">
        <v>52</v>
      </c>
      <c r="E150" s="36" t="s">
        <v>561</v>
      </c>
    </row>
    <row r="151" spans="1:16" ht="25.5">
      <c r="A151" s="25" t="s">
        <v>45</v>
      </c>
      <c s="29" t="s">
        <v>173</v>
      </c>
      <c s="29" t="s">
        <v>562</v>
      </c>
      <c s="25" t="s">
        <v>47</v>
      </c>
      <c s="30" t="s">
        <v>563</v>
      </c>
      <c s="31" t="s">
        <v>564</v>
      </c>
      <c s="32">
        <v>212.59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50</v>
      </c>
      <c r="E152" s="36" t="s">
        <v>47</v>
      </c>
    </row>
    <row r="153" spans="1:5" ht="51">
      <c r="A153" s="37" t="s">
        <v>51</v>
      </c>
      <c r="E153" s="38" t="s">
        <v>565</v>
      </c>
    </row>
    <row r="154" spans="1:5" ht="114.75">
      <c r="A154" t="s">
        <v>52</v>
      </c>
      <c r="E154" s="36" t="s">
        <v>566</v>
      </c>
    </row>
    <row r="155" spans="1:16" ht="12.75">
      <c r="A155" s="25" t="s">
        <v>45</v>
      </c>
      <c s="29" t="s">
        <v>178</v>
      </c>
      <c s="29" t="s">
        <v>567</v>
      </c>
      <c s="25" t="s">
        <v>47</v>
      </c>
      <c s="30" t="s">
        <v>568</v>
      </c>
      <c s="31" t="s">
        <v>63</v>
      </c>
      <c s="32">
        <v>15</v>
      </c>
      <c s="33">
        <v>0</v>
      </c>
      <c s="34">
        <f>ROUND(ROUND(H155,2)*ROUND(G155,3),2)</f>
      </c>
      <c r="O155">
        <f>(I155*21)/100</f>
      </c>
      <c t="s">
        <v>23</v>
      </c>
    </row>
    <row r="156" spans="1:5" ht="12.75">
      <c r="A156" s="35" t="s">
        <v>50</v>
      </c>
      <c r="E156" s="36" t="s">
        <v>47</v>
      </c>
    </row>
    <row r="157" spans="1:5" ht="12.75">
      <c r="A157" s="37" t="s">
        <v>51</v>
      </c>
      <c r="E157" s="38" t="s">
        <v>569</v>
      </c>
    </row>
    <row r="158" spans="1:5" ht="178.5">
      <c r="A158" t="s">
        <v>52</v>
      </c>
      <c r="E158" s="36" t="s">
        <v>570</v>
      </c>
    </row>
    <row r="159" spans="1:16" ht="25.5">
      <c r="A159" s="25" t="s">
        <v>45</v>
      </c>
      <c s="29" t="s">
        <v>182</v>
      </c>
      <c s="29" t="s">
        <v>571</v>
      </c>
      <c s="25" t="s">
        <v>47</v>
      </c>
      <c s="30" t="s">
        <v>572</v>
      </c>
      <c s="31" t="s">
        <v>564</v>
      </c>
      <c s="32">
        <v>82.5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12.75">
      <c r="A160" s="35" t="s">
        <v>50</v>
      </c>
      <c r="E160" s="36" t="s">
        <v>47</v>
      </c>
    </row>
    <row r="161" spans="1:5" ht="25.5">
      <c r="A161" s="37" t="s">
        <v>51</v>
      </c>
      <c r="E161" s="38" t="s">
        <v>573</v>
      </c>
    </row>
    <row r="162" spans="1:5" ht="140.25">
      <c r="A162" t="s">
        <v>52</v>
      </c>
      <c r="E162" s="36" t="s">
        <v>574</v>
      </c>
    </row>
    <row r="163" spans="1:16" ht="12.75">
      <c r="A163" s="25" t="s">
        <v>45</v>
      </c>
      <c s="29" t="s">
        <v>186</v>
      </c>
      <c s="29" t="s">
        <v>575</v>
      </c>
      <c s="25" t="s">
        <v>47</v>
      </c>
      <c s="30" t="s">
        <v>576</v>
      </c>
      <c s="31" t="s">
        <v>68</v>
      </c>
      <c s="32">
        <v>10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12.75">
      <c r="A164" s="35" t="s">
        <v>50</v>
      </c>
      <c r="E164" s="36" t="s">
        <v>47</v>
      </c>
    </row>
    <row r="165" spans="1:5" ht="25.5">
      <c r="A165" s="37" t="s">
        <v>51</v>
      </c>
      <c r="E165" s="38" t="s">
        <v>577</v>
      </c>
    </row>
    <row r="166" spans="1:5" ht="127.5">
      <c r="A166" t="s">
        <v>52</v>
      </c>
      <c r="E166" s="36" t="s">
        <v>578</v>
      </c>
    </row>
    <row r="167" spans="1:16" ht="12.75">
      <c r="A167" s="25" t="s">
        <v>45</v>
      </c>
      <c s="29" t="s">
        <v>190</v>
      </c>
      <c s="29" t="s">
        <v>579</v>
      </c>
      <c s="25" t="s">
        <v>47</v>
      </c>
      <c s="30" t="s">
        <v>580</v>
      </c>
      <c s="31" t="s">
        <v>63</v>
      </c>
      <c s="32">
        <v>58.8</v>
      </c>
      <c s="33">
        <v>0</v>
      </c>
      <c s="34">
        <f>ROUND(ROUND(H167,2)*ROUND(G167,3),2)</f>
      </c>
      <c r="O167">
        <f>(I167*21)/100</f>
      </c>
      <c t="s">
        <v>23</v>
      </c>
    </row>
    <row r="168" spans="1:5" ht="12.75">
      <c r="A168" s="35" t="s">
        <v>50</v>
      </c>
      <c r="E168" s="36" t="s">
        <v>47</v>
      </c>
    </row>
    <row r="169" spans="1:5" ht="12.75">
      <c r="A169" s="37" t="s">
        <v>51</v>
      </c>
      <c r="E169" s="38" t="s">
        <v>581</v>
      </c>
    </row>
    <row r="170" spans="1:5" ht="178.5">
      <c r="A170" t="s">
        <v>52</v>
      </c>
      <c r="E170" s="36" t="s">
        <v>582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0+O8+O49+O86+O107+O124+O141+O166+O187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583</v>
      </c>
      <c s="42">
        <f>0+I8+I49+I86+I107+I124+I141+I166+I187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583</v>
      </c>
      <c s="6"/>
      <c s="18" t="s">
        <v>584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426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25.5">
      <c r="A9" s="25" t="s">
        <v>45</v>
      </c>
      <c s="29" t="s">
        <v>29</v>
      </c>
      <c s="29" t="s">
        <v>585</v>
      </c>
      <c s="25" t="s">
        <v>47</v>
      </c>
      <c s="30" t="s">
        <v>586</v>
      </c>
      <c s="31" t="s">
        <v>439</v>
      </c>
      <c s="32">
        <v>1235.235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242.25">
      <c r="A11" s="37" t="s">
        <v>51</v>
      </c>
      <c r="E11" s="38" t="s">
        <v>587</v>
      </c>
    </row>
    <row r="12" spans="1:5" ht="165.75">
      <c r="A12" t="s">
        <v>52</v>
      </c>
      <c r="E12" s="36" t="s">
        <v>441</v>
      </c>
    </row>
    <row r="13" spans="1:16" ht="25.5">
      <c r="A13" s="25" t="s">
        <v>45</v>
      </c>
      <c s="29" t="s">
        <v>23</v>
      </c>
      <c s="29" t="s">
        <v>588</v>
      </c>
      <c s="25" t="s">
        <v>47</v>
      </c>
      <c s="30" t="s">
        <v>589</v>
      </c>
      <c s="31" t="s">
        <v>439</v>
      </c>
      <c s="32">
        <v>39.641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14.75">
      <c r="A15" s="37" t="s">
        <v>51</v>
      </c>
      <c r="E15" s="38" t="s">
        <v>590</v>
      </c>
    </row>
    <row r="16" spans="1:5" ht="165.75">
      <c r="A16" t="s">
        <v>52</v>
      </c>
      <c r="E16" s="36" t="s">
        <v>441</v>
      </c>
    </row>
    <row r="17" spans="1:16" ht="25.5">
      <c r="A17" s="25" t="s">
        <v>45</v>
      </c>
      <c s="29" t="s">
        <v>22</v>
      </c>
      <c s="29" t="s">
        <v>437</v>
      </c>
      <c s="25" t="s">
        <v>47</v>
      </c>
      <c s="30" t="s">
        <v>438</v>
      </c>
      <c s="31" t="s">
        <v>439</v>
      </c>
      <c s="32">
        <v>1.063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25.5">
      <c r="A19" s="37" t="s">
        <v>51</v>
      </c>
      <c r="E19" s="38" t="s">
        <v>591</v>
      </c>
    </row>
    <row r="20" spans="1:5" ht="165.75">
      <c r="A20" t="s">
        <v>52</v>
      </c>
      <c r="E20" s="36" t="s">
        <v>441</v>
      </c>
    </row>
    <row r="21" spans="1:16" ht="12.75">
      <c r="A21" s="25" t="s">
        <v>45</v>
      </c>
      <c s="29" t="s">
        <v>33</v>
      </c>
      <c s="29" t="s">
        <v>453</v>
      </c>
      <c s="25" t="s">
        <v>47</v>
      </c>
      <c s="30" t="s">
        <v>454</v>
      </c>
      <c s="31" t="s">
        <v>68</v>
      </c>
      <c s="32">
        <v>1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25.5">
      <c r="A22" s="35" t="s">
        <v>50</v>
      </c>
      <c r="E22" s="36" t="s">
        <v>592</v>
      </c>
    </row>
    <row r="23" spans="1:5" ht="12.75">
      <c r="A23" s="37" t="s">
        <v>51</v>
      </c>
      <c r="E23" s="38" t="s">
        <v>435</v>
      </c>
    </row>
    <row r="24" spans="1:5" ht="12.75">
      <c r="A24" t="s">
        <v>52</v>
      </c>
      <c r="E24" s="36" t="s">
        <v>456</v>
      </c>
    </row>
    <row r="25" spans="1:16" ht="25.5">
      <c r="A25" s="25" t="s">
        <v>45</v>
      </c>
      <c s="29" t="s">
        <v>35</v>
      </c>
      <c s="29" t="s">
        <v>593</v>
      </c>
      <c s="25" t="s">
        <v>47</v>
      </c>
      <c s="30" t="s">
        <v>594</v>
      </c>
      <c s="31" t="s">
        <v>68</v>
      </c>
      <c s="32">
        <v>2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595</v>
      </c>
    </row>
    <row r="27" spans="1:5" ht="12.75">
      <c r="A27" s="37" t="s">
        <v>51</v>
      </c>
      <c r="E27" s="38" t="s">
        <v>596</v>
      </c>
    </row>
    <row r="28" spans="1:5" ht="12.75">
      <c r="A28" t="s">
        <v>52</v>
      </c>
      <c r="E28" s="36" t="s">
        <v>456</v>
      </c>
    </row>
    <row r="29" spans="1:16" ht="12.75">
      <c r="A29" s="25" t="s">
        <v>45</v>
      </c>
      <c s="29" t="s">
        <v>37</v>
      </c>
      <c s="29" t="s">
        <v>597</v>
      </c>
      <c s="25" t="s">
        <v>47</v>
      </c>
      <c s="30" t="s">
        <v>598</v>
      </c>
      <c s="31" t="s">
        <v>459</v>
      </c>
      <c s="32">
        <v>2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38.25">
      <c r="A30" s="35" t="s">
        <v>50</v>
      </c>
      <c r="E30" s="36" t="s">
        <v>599</v>
      </c>
    </row>
    <row r="31" spans="1:5" ht="38.25">
      <c r="A31" s="37" t="s">
        <v>51</v>
      </c>
      <c r="E31" s="38" t="s">
        <v>600</v>
      </c>
    </row>
    <row r="32" spans="1:5" ht="12.75">
      <c r="A32" t="s">
        <v>52</v>
      </c>
      <c r="E32" s="36" t="s">
        <v>601</v>
      </c>
    </row>
    <row r="33" spans="1:16" ht="12.75">
      <c r="A33" s="25" t="s">
        <v>45</v>
      </c>
      <c s="29" t="s">
        <v>70</v>
      </c>
      <c s="29" t="s">
        <v>602</v>
      </c>
      <c s="25" t="s">
        <v>47</v>
      </c>
      <c s="30" t="s">
        <v>603</v>
      </c>
      <c s="31" t="s">
        <v>68</v>
      </c>
      <c s="32">
        <v>25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89.25">
      <c r="A34" s="35" t="s">
        <v>50</v>
      </c>
      <c r="E34" s="36" t="s">
        <v>604</v>
      </c>
    </row>
    <row r="35" spans="1:5" ht="12.75">
      <c r="A35" s="37" t="s">
        <v>51</v>
      </c>
      <c r="E35" s="38" t="s">
        <v>605</v>
      </c>
    </row>
    <row r="36" spans="1:5" ht="12.75">
      <c r="A36" t="s">
        <v>52</v>
      </c>
      <c r="E36" s="36" t="s">
        <v>47</v>
      </c>
    </row>
    <row r="37" spans="1:16" ht="12.75">
      <c r="A37" s="25" t="s">
        <v>45</v>
      </c>
      <c s="29" t="s">
        <v>73</v>
      </c>
      <c s="29" t="s">
        <v>606</v>
      </c>
      <c s="25" t="s">
        <v>47</v>
      </c>
      <c s="30" t="s">
        <v>607</v>
      </c>
      <c s="31" t="s">
        <v>459</v>
      </c>
      <c s="32">
        <v>1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12.75">
      <c r="A38" s="35" t="s">
        <v>50</v>
      </c>
      <c r="E38" s="36" t="s">
        <v>47</v>
      </c>
    </row>
    <row r="39" spans="1:5" ht="12.75">
      <c r="A39" s="37" t="s">
        <v>51</v>
      </c>
      <c r="E39" s="38" t="s">
        <v>435</v>
      </c>
    </row>
    <row r="40" spans="1:5" ht="12.75">
      <c r="A40" t="s">
        <v>52</v>
      </c>
      <c r="E40" s="36" t="s">
        <v>431</v>
      </c>
    </row>
    <row r="41" spans="1:16" ht="12.75">
      <c r="A41" s="25" t="s">
        <v>45</v>
      </c>
      <c s="29" t="s">
        <v>40</v>
      </c>
      <c s="29" t="s">
        <v>608</v>
      </c>
      <c s="25" t="s">
        <v>47</v>
      </c>
      <c s="30" t="s">
        <v>609</v>
      </c>
      <c s="31" t="s">
        <v>63</v>
      </c>
      <c s="32">
        <v>10.25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38.25">
      <c r="A42" s="35" t="s">
        <v>50</v>
      </c>
      <c r="E42" s="36" t="s">
        <v>610</v>
      </c>
    </row>
    <row r="43" spans="1:5" ht="12.75">
      <c r="A43" s="37" t="s">
        <v>51</v>
      </c>
      <c r="E43" s="38" t="s">
        <v>611</v>
      </c>
    </row>
    <row r="44" spans="1:5" ht="12.75">
      <c r="A44" t="s">
        <v>52</v>
      </c>
      <c r="E44" s="36" t="s">
        <v>47</v>
      </c>
    </row>
    <row r="45" spans="1:16" ht="25.5">
      <c r="A45" s="25" t="s">
        <v>45</v>
      </c>
      <c s="29" t="s">
        <v>42</v>
      </c>
      <c s="29" t="s">
        <v>612</v>
      </c>
      <c s="25" t="s">
        <v>47</v>
      </c>
      <c s="30" t="s">
        <v>613</v>
      </c>
      <c s="31" t="s">
        <v>58</v>
      </c>
      <c s="32">
        <v>50.11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63.75">
      <c r="A46" s="35" t="s">
        <v>50</v>
      </c>
      <c r="E46" s="36" t="s">
        <v>614</v>
      </c>
    </row>
    <row r="47" spans="1:5" ht="12.75">
      <c r="A47" s="37" t="s">
        <v>51</v>
      </c>
      <c r="E47" s="38" t="s">
        <v>615</v>
      </c>
    </row>
    <row r="48" spans="1:5" ht="12.75">
      <c r="A48" t="s">
        <v>52</v>
      </c>
      <c r="E48" s="36" t="s">
        <v>47</v>
      </c>
    </row>
    <row r="49" spans="1:18" ht="12.75" customHeight="1">
      <c r="A49" s="6" t="s">
        <v>43</v>
      </c>
      <c s="6"/>
      <c s="40" t="s">
        <v>29</v>
      </c>
      <c s="6"/>
      <c s="27" t="s">
        <v>44</v>
      </c>
      <c s="6"/>
      <c s="6"/>
      <c s="6"/>
      <c s="41">
        <f>0+Q49</f>
      </c>
      <c r="O49">
        <f>0+R49</f>
      </c>
      <c r="Q49">
        <f>0+I50+I54+I58+I62+I66+I70+I74+I78+I82</f>
      </c>
      <c>
        <f>0+O50+O54+O58+O62+O66+O70+O74+O78+O82</f>
      </c>
    </row>
    <row r="50" spans="1:16" ht="12.75">
      <c r="A50" s="25" t="s">
        <v>45</v>
      </c>
      <c s="29" t="s">
        <v>83</v>
      </c>
      <c s="29" t="s">
        <v>616</v>
      </c>
      <c s="25" t="s">
        <v>47</v>
      </c>
      <c s="30" t="s">
        <v>617</v>
      </c>
      <c s="31" t="s">
        <v>49</v>
      </c>
      <c s="32">
        <v>461.141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40.25">
      <c r="A52" s="37" t="s">
        <v>51</v>
      </c>
      <c r="E52" s="38" t="s">
        <v>618</v>
      </c>
    </row>
    <row r="53" spans="1:5" ht="382.5">
      <c r="A53" t="s">
        <v>52</v>
      </c>
      <c r="E53" s="36" t="s">
        <v>619</v>
      </c>
    </row>
    <row r="54" spans="1:16" ht="12.75">
      <c r="A54" s="25" t="s">
        <v>45</v>
      </c>
      <c s="29" t="s">
        <v>87</v>
      </c>
      <c s="29" t="s">
        <v>620</v>
      </c>
      <c s="25" t="s">
        <v>47</v>
      </c>
      <c s="30" t="s">
        <v>621</v>
      </c>
      <c s="31" t="s">
        <v>49</v>
      </c>
      <c s="32">
        <v>58.125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622</v>
      </c>
    </row>
    <row r="57" spans="1:5" ht="63.75">
      <c r="A57" t="s">
        <v>52</v>
      </c>
      <c r="E57" s="36" t="s">
        <v>623</v>
      </c>
    </row>
    <row r="58" spans="1:16" ht="12.75">
      <c r="A58" s="25" t="s">
        <v>45</v>
      </c>
      <c s="29" t="s">
        <v>91</v>
      </c>
      <c s="29" t="s">
        <v>624</v>
      </c>
      <c s="25" t="s">
        <v>47</v>
      </c>
      <c s="30" t="s">
        <v>625</v>
      </c>
      <c s="31" t="s">
        <v>49</v>
      </c>
      <c s="32">
        <v>62.879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63.75">
      <c r="A60" s="37" t="s">
        <v>51</v>
      </c>
      <c r="E60" s="38" t="s">
        <v>626</v>
      </c>
    </row>
    <row r="61" spans="1:5" ht="318.75">
      <c r="A61" t="s">
        <v>52</v>
      </c>
      <c r="E61" s="36" t="s">
        <v>627</v>
      </c>
    </row>
    <row r="62" spans="1:16" ht="12.75">
      <c r="A62" s="25" t="s">
        <v>45</v>
      </c>
      <c s="29" t="s">
        <v>95</v>
      </c>
      <c s="29" t="s">
        <v>628</v>
      </c>
      <c s="25" t="s">
        <v>47</v>
      </c>
      <c s="30" t="s">
        <v>629</v>
      </c>
      <c s="31" t="s">
        <v>49</v>
      </c>
      <c s="32">
        <v>15.72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63.75">
      <c r="A64" s="37" t="s">
        <v>51</v>
      </c>
      <c r="E64" s="38" t="s">
        <v>630</v>
      </c>
    </row>
    <row r="65" spans="1:5" ht="344.25">
      <c r="A65" t="s">
        <v>52</v>
      </c>
      <c r="E65" s="36" t="s">
        <v>631</v>
      </c>
    </row>
    <row r="66" spans="1:16" ht="12.75">
      <c r="A66" s="25" t="s">
        <v>45</v>
      </c>
      <c s="29" t="s">
        <v>98</v>
      </c>
      <c s="29" t="s">
        <v>632</v>
      </c>
      <c s="25" t="s">
        <v>47</v>
      </c>
      <c s="30" t="s">
        <v>633</v>
      </c>
      <c s="31" t="s">
        <v>49</v>
      </c>
      <c s="32">
        <v>6.061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25.5">
      <c r="A68" s="37" t="s">
        <v>51</v>
      </c>
      <c r="E68" s="38" t="s">
        <v>634</v>
      </c>
    </row>
    <row r="69" spans="1:5" ht="344.25">
      <c r="A69" t="s">
        <v>52</v>
      </c>
      <c r="E69" s="36" t="s">
        <v>635</v>
      </c>
    </row>
    <row r="70" spans="1:16" ht="12.75">
      <c r="A70" s="25" t="s">
        <v>45</v>
      </c>
      <c s="29" t="s">
        <v>101</v>
      </c>
      <c s="29" t="s">
        <v>636</v>
      </c>
      <c s="25" t="s">
        <v>47</v>
      </c>
      <c s="30" t="s">
        <v>637</v>
      </c>
      <c s="31" t="s">
        <v>49</v>
      </c>
      <c s="32">
        <v>1.515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25.5">
      <c r="A72" s="37" t="s">
        <v>51</v>
      </c>
      <c r="E72" s="38" t="s">
        <v>638</v>
      </c>
    </row>
    <row r="73" spans="1:5" ht="344.25">
      <c r="A73" t="s">
        <v>52</v>
      </c>
      <c r="E73" s="36" t="s">
        <v>631</v>
      </c>
    </row>
    <row r="74" spans="1:16" ht="12.75">
      <c r="A74" s="25" t="s">
        <v>45</v>
      </c>
      <c s="29" t="s">
        <v>104</v>
      </c>
      <c s="29" t="s">
        <v>639</v>
      </c>
      <c s="25" t="s">
        <v>47</v>
      </c>
      <c s="30" t="s">
        <v>640</v>
      </c>
      <c s="31" t="s">
        <v>63</v>
      </c>
      <c s="32">
        <v>184.2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38.25">
      <c r="A76" s="37" t="s">
        <v>51</v>
      </c>
      <c r="E76" s="38" t="s">
        <v>641</v>
      </c>
    </row>
    <row r="77" spans="1:5" ht="38.25">
      <c r="A77" t="s">
        <v>52</v>
      </c>
      <c r="E77" s="36" t="s">
        <v>64</v>
      </c>
    </row>
    <row r="78" spans="1:16" ht="12.75">
      <c r="A78" s="25" t="s">
        <v>45</v>
      </c>
      <c s="29" t="s">
        <v>108</v>
      </c>
      <c s="29" t="s">
        <v>642</v>
      </c>
      <c s="25" t="s">
        <v>47</v>
      </c>
      <c s="30" t="s">
        <v>643</v>
      </c>
      <c s="31" t="s">
        <v>63</v>
      </c>
      <c s="32">
        <v>249.65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25.5">
      <c r="A79" s="35" t="s">
        <v>50</v>
      </c>
      <c r="E79" s="36" t="s">
        <v>644</v>
      </c>
    </row>
    <row r="80" spans="1:5" ht="25.5">
      <c r="A80" s="37" t="s">
        <v>51</v>
      </c>
      <c r="E80" s="38" t="s">
        <v>645</v>
      </c>
    </row>
    <row r="81" spans="1:5" ht="38.25">
      <c r="A81" t="s">
        <v>52</v>
      </c>
      <c r="E81" s="36" t="s">
        <v>646</v>
      </c>
    </row>
    <row r="82" spans="1:16" ht="12.75">
      <c r="A82" s="25" t="s">
        <v>45</v>
      </c>
      <c s="29" t="s">
        <v>111</v>
      </c>
      <c s="29" t="s">
        <v>647</v>
      </c>
      <c s="25" t="s">
        <v>47</v>
      </c>
      <c s="30" t="s">
        <v>648</v>
      </c>
      <c s="31" t="s">
        <v>63</v>
      </c>
      <c s="32">
        <v>249.65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25.5">
      <c r="A83" s="35" t="s">
        <v>50</v>
      </c>
      <c r="E83" s="36" t="s">
        <v>644</v>
      </c>
    </row>
    <row r="84" spans="1:5" ht="12.75">
      <c r="A84" s="37" t="s">
        <v>51</v>
      </c>
      <c r="E84" s="38" t="s">
        <v>649</v>
      </c>
    </row>
    <row r="85" spans="1:5" ht="12.75">
      <c r="A85" t="s">
        <v>52</v>
      </c>
      <c r="E85" s="36" t="s">
        <v>47</v>
      </c>
    </row>
    <row r="86" spans="1:18" ht="12.75" customHeight="1">
      <c r="A86" s="6" t="s">
        <v>43</v>
      </c>
      <c s="6"/>
      <c s="40" t="s">
        <v>23</v>
      </c>
      <c s="6"/>
      <c s="27" t="s">
        <v>650</v>
      </c>
      <c s="6"/>
      <c s="6"/>
      <c s="6"/>
      <c s="41">
        <f>0+Q86</f>
      </c>
      <c r="O86">
        <f>0+R86</f>
      </c>
      <c r="Q86">
        <f>0+I87+I91+I95+I99+I103</f>
      </c>
      <c>
        <f>0+O87+O91+O95+O99+O103</f>
      </c>
    </row>
    <row r="87" spans="1:16" ht="12.75">
      <c r="A87" s="25" t="s">
        <v>45</v>
      </c>
      <c s="29" t="s">
        <v>115</v>
      </c>
      <c s="29" t="s">
        <v>651</v>
      </c>
      <c s="25" t="s">
        <v>47</v>
      </c>
      <c s="30" t="s">
        <v>652</v>
      </c>
      <c s="31" t="s">
        <v>63</v>
      </c>
      <c s="32">
        <v>82.5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47</v>
      </c>
    </row>
    <row r="89" spans="1:5" ht="12.75">
      <c r="A89" s="37" t="s">
        <v>51</v>
      </c>
      <c r="E89" s="38" t="s">
        <v>653</v>
      </c>
    </row>
    <row r="90" spans="1:5" ht="25.5">
      <c r="A90" t="s">
        <v>52</v>
      </c>
      <c r="E90" s="36" t="s">
        <v>654</v>
      </c>
    </row>
    <row r="91" spans="1:16" ht="12.75">
      <c r="A91" s="25" t="s">
        <v>45</v>
      </c>
      <c s="29" t="s">
        <v>120</v>
      </c>
      <c s="29" t="s">
        <v>655</v>
      </c>
      <c s="25" t="s">
        <v>47</v>
      </c>
      <c s="30" t="s">
        <v>656</v>
      </c>
      <c s="31" t="s">
        <v>49</v>
      </c>
      <c s="32">
        <v>1.496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47</v>
      </c>
    </row>
    <row r="93" spans="1:5" ht="12.75">
      <c r="A93" s="37" t="s">
        <v>51</v>
      </c>
      <c r="E93" s="38" t="s">
        <v>657</v>
      </c>
    </row>
    <row r="94" spans="1:5" ht="369.75">
      <c r="A94" t="s">
        <v>52</v>
      </c>
      <c r="E94" s="36" t="s">
        <v>658</v>
      </c>
    </row>
    <row r="95" spans="1:16" ht="12.75">
      <c r="A95" s="25" t="s">
        <v>45</v>
      </c>
      <c s="29" t="s">
        <v>123</v>
      </c>
      <c s="29" t="s">
        <v>659</v>
      </c>
      <c s="25" t="s">
        <v>47</v>
      </c>
      <c s="30" t="s">
        <v>660</v>
      </c>
      <c s="31" t="s">
        <v>439</v>
      </c>
      <c s="32">
        <v>0.034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50</v>
      </c>
      <c r="E96" s="36" t="s">
        <v>47</v>
      </c>
    </row>
    <row r="97" spans="1:5" ht="12.75">
      <c r="A97" s="37" t="s">
        <v>51</v>
      </c>
      <c r="E97" s="38" t="s">
        <v>661</v>
      </c>
    </row>
    <row r="98" spans="1:5" ht="267.75">
      <c r="A98" t="s">
        <v>52</v>
      </c>
      <c r="E98" s="36" t="s">
        <v>662</v>
      </c>
    </row>
    <row r="99" spans="1:16" ht="12.75">
      <c r="A99" s="25" t="s">
        <v>45</v>
      </c>
      <c s="29" t="s">
        <v>127</v>
      </c>
      <c s="29" t="s">
        <v>663</v>
      </c>
      <c s="25" t="s">
        <v>47</v>
      </c>
      <c s="30" t="s">
        <v>664</v>
      </c>
      <c s="31" t="s">
        <v>63</v>
      </c>
      <c s="32">
        <v>132.55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38.25">
      <c r="A100" s="35" t="s">
        <v>50</v>
      </c>
      <c r="E100" s="36" t="s">
        <v>665</v>
      </c>
    </row>
    <row r="101" spans="1:5" ht="12.75">
      <c r="A101" s="37" t="s">
        <v>51</v>
      </c>
      <c r="E101" s="38" t="s">
        <v>666</v>
      </c>
    </row>
    <row r="102" spans="1:5" ht="102">
      <c r="A102" t="s">
        <v>52</v>
      </c>
      <c r="E102" s="36" t="s">
        <v>667</v>
      </c>
    </row>
    <row r="103" spans="1:16" ht="12.75">
      <c r="A103" s="25" t="s">
        <v>45</v>
      </c>
      <c s="29" t="s">
        <v>131</v>
      </c>
      <c s="29" t="s">
        <v>668</v>
      </c>
      <c s="25" t="s">
        <v>47</v>
      </c>
      <c s="30" t="s">
        <v>669</v>
      </c>
      <c s="31" t="s">
        <v>63</v>
      </c>
      <c s="32">
        <v>25.8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670</v>
      </c>
    </row>
    <row r="105" spans="1:5" ht="38.25">
      <c r="A105" s="37" t="s">
        <v>51</v>
      </c>
      <c r="E105" s="38" t="s">
        <v>671</v>
      </c>
    </row>
    <row r="106" spans="1:5" ht="102">
      <c r="A106" t="s">
        <v>52</v>
      </c>
      <c r="E106" s="36" t="s">
        <v>672</v>
      </c>
    </row>
    <row r="107" spans="1:18" ht="12.75" customHeight="1">
      <c r="A107" s="6" t="s">
        <v>43</v>
      </c>
      <c s="6"/>
      <c s="40" t="s">
        <v>22</v>
      </c>
      <c s="6"/>
      <c s="27" t="s">
        <v>673</v>
      </c>
      <c s="6"/>
      <c s="6"/>
      <c s="6"/>
      <c s="41">
        <f>0+Q107</f>
      </c>
      <c r="O107">
        <f>0+R107</f>
      </c>
      <c r="Q107">
        <f>0+I108+I112+I116+I120</f>
      </c>
      <c>
        <f>0+O108+O112+O116+O120</f>
      </c>
    </row>
    <row r="108" spans="1:16" ht="25.5">
      <c r="A108" s="25" t="s">
        <v>45</v>
      </c>
      <c s="29" t="s">
        <v>135</v>
      </c>
      <c s="29" t="s">
        <v>674</v>
      </c>
      <c s="25" t="s">
        <v>47</v>
      </c>
      <c s="30" t="s">
        <v>675</v>
      </c>
      <c s="31" t="s">
        <v>49</v>
      </c>
      <c s="32">
        <v>10.5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25.5">
      <c r="A109" s="35" t="s">
        <v>50</v>
      </c>
      <c r="E109" s="36" t="s">
        <v>676</v>
      </c>
    </row>
    <row r="110" spans="1:5" ht="38.25">
      <c r="A110" s="37" t="s">
        <v>51</v>
      </c>
      <c r="E110" s="38" t="s">
        <v>677</v>
      </c>
    </row>
    <row r="111" spans="1:5" ht="25.5">
      <c r="A111" t="s">
        <v>52</v>
      </c>
      <c r="E111" s="36" t="s">
        <v>678</v>
      </c>
    </row>
    <row r="112" spans="1:16" ht="12.75">
      <c r="A112" s="25" t="s">
        <v>45</v>
      </c>
      <c s="29" t="s">
        <v>138</v>
      </c>
      <c s="29" t="s">
        <v>679</v>
      </c>
      <c s="25" t="s">
        <v>47</v>
      </c>
      <c s="30" t="s">
        <v>680</v>
      </c>
      <c s="31" t="s">
        <v>49</v>
      </c>
      <c s="32">
        <v>6.935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47</v>
      </c>
    </row>
    <row r="114" spans="1:5" ht="25.5">
      <c r="A114" s="37" t="s">
        <v>51</v>
      </c>
      <c r="E114" s="38" t="s">
        <v>681</v>
      </c>
    </row>
    <row r="115" spans="1:5" ht="369.75">
      <c r="A115" t="s">
        <v>52</v>
      </c>
      <c r="E115" s="36" t="s">
        <v>682</v>
      </c>
    </row>
    <row r="116" spans="1:16" ht="12.75">
      <c r="A116" s="25" t="s">
        <v>45</v>
      </c>
      <c s="29" t="s">
        <v>142</v>
      </c>
      <c s="29" t="s">
        <v>683</v>
      </c>
      <c s="25" t="s">
        <v>47</v>
      </c>
      <c s="30" t="s">
        <v>684</v>
      </c>
      <c s="31" t="s">
        <v>439</v>
      </c>
      <c s="32">
        <v>0.28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47</v>
      </c>
    </row>
    <row r="118" spans="1:5" ht="12.75">
      <c r="A118" s="37" t="s">
        <v>51</v>
      </c>
      <c r="E118" s="38" t="s">
        <v>685</v>
      </c>
    </row>
    <row r="119" spans="1:5" ht="267.75">
      <c r="A119" t="s">
        <v>52</v>
      </c>
      <c r="E119" s="36" t="s">
        <v>662</v>
      </c>
    </row>
    <row r="120" spans="1:16" ht="12.75">
      <c r="A120" s="25" t="s">
        <v>45</v>
      </c>
      <c s="29" t="s">
        <v>146</v>
      </c>
      <c s="29" t="s">
        <v>686</v>
      </c>
      <c s="25" t="s">
        <v>47</v>
      </c>
      <c s="30" t="s">
        <v>687</v>
      </c>
      <c s="31" t="s">
        <v>94</v>
      </c>
      <c s="32">
        <v>895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50</v>
      </c>
      <c r="E121" s="36" t="s">
        <v>47</v>
      </c>
    </row>
    <row r="122" spans="1:5" ht="12.75">
      <c r="A122" s="37" t="s">
        <v>51</v>
      </c>
      <c r="E122" s="38" t="s">
        <v>688</v>
      </c>
    </row>
    <row r="123" spans="1:5" ht="293.25">
      <c r="A123" t="s">
        <v>52</v>
      </c>
      <c r="E123" s="36" t="s">
        <v>689</v>
      </c>
    </row>
    <row r="124" spans="1:18" ht="12.75" customHeight="1">
      <c r="A124" s="6" t="s">
        <v>43</v>
      </c>
      <c s="6"/>
      <c s="40" t="s">
        <v>33</v>
      </c>
      <c s="6"/>
      <c s="27" t="s">
        <v>690</v>
      </c>
      <c s="6"/>
      <c s="6"/>
      <c s="6"/>
      <c s="41">
        <f>0+Q124</f>
      </c>
      <c r="O124">
        <f>0+R124</f>
      </c>
      <c r="Q124">
        <f>0+I125+I129+I133+I137</f>
      </c>
      <c>
        <f>0+O125+O129+O133+O137</f>
      </c>
    </row>
    <row r="125" spans="1:16" ht="12.75">
      <c r="A125" s="25" t="s">
        <v>45</v>
      </c>
      <c s="29" t="s">
        <v>151</v>
      </c>
      <c s="29" t="s">
        <v>691</v>
      </c>
      <c s="25" t="s">
        <v>47</v>
      </c>
      <c s="30" t="s">
        <v>692</v>
      </c>
      <c s="31" t="s">
        <v>49</v>
      </c>
      <c s="32">
        <v>15.731</v>
      </c>
      <c s="33">
        <v>0</v>
      </c>
      <c s="34">
        <f>ROUND(ROUND(H125,2)*ROUND(G125,3),2)</f>
      </c>
      <c r="O125">
        <f>(I125*0)/100</f>
      </c>
      <c t="s">
        <v>27</v>
      </c>
    </row>
    <row r="126" spans="1:5" ht="12.75">
      <c r="A126" s="35" t="s">
        <v>50</v>
      </c>
      <c r="E126" s="36" t="s">
        <v>47</v>
      </c>
    </row>
    <row r="127" spans="1:5" ht="63.75">
      <c r="A127" s="37" t="s">
        <v>51</v>
      </c>
      <c r="E127" s="38" t="s">
        <v>693</v>
      </c>
    </row>
    <row r="128" spans="1:5" ht="395.25">
      <c r="A128" t="s">
        <v>52</v>
      </c>
      <c r="E128" s="36" t="s">
        <v>694</v>
      </c>
    </row>
    <row r="129" spans="1:16" ht="12.75">
      <c r="A129" s="25" t="s">
        <v>45</v>
      </c>
      <c s="29" t="s">
        <v>156</v>
      </c>
      <c s="29" t="s">
        <v>695</v>
      </c>
      <c s="25" t="s">
        <v>47</v>
      </c>
      <c s="30" t="s">
        <v>696</v>
      </c>
      <c s="31" t="s">
        <v>49</v>
      </c>
      <c s="32">
        <v>2.92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50</v>
      </c>
      <c r="E130" s="36" t="s">
        <v>47</v>
      </c>
    </row>
    <row r="131" spans="1:5" ht="51">
      <c r="A131" s="37" t="s">
        <v>51</v>
      </c>
      <c r="E131" s="38" t="s">
        <v>697</v>
      </c>
    </row>
    <row r="132" spans="1:5" ht="395.25">
      <c r="A132" t="s">
        <v>52</v>
      </c>
      <c r="E132" s="36" t="s">
        <v>694</v>
      </c>
    </row>
    <row r="133" spans="1:16" ht="12.75">
      <c r="A133" s="25" t="s">
        <v>45</v>
      </c>
      <c s="29" t="s">
        <v>160</v>
      </c>
      <c s="29" t="s">
        <v>698</v>
      </c>
      <c s="25" t="s">
        <v>47</v>
      </c>
      <c s="30" t="s">
        <v>699</v>
      </c>
      <c s="31" t="s">
        <v>49</v>
      </c>
      <c s="32">
        <v>88.308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50</v>
      </c>
      <c r="E134" s="36" t="s">
        <v>47</v>
      </c>
    </row>
    <row r="135" spans="1:5" ht="114.75">
      <c r="A135" s="37" t="s">
        <v>51</v>
      </c>
      <c r="E135" s="38" t="s">
        <v>700</v>
      </c>
    </row>
    <row r="136" spans="1:5" ht="38.25">
      <c r="A136" t="s">
        <v>52</v>
      </c>
      <c r="E136" s="36" t="s">
        <v>701</v>
      </c>
    </row>
    <row r="137" spans="1:16" ht="12.75">
      <c r="A137" s="25" t="s">
        <v>45</v>
      </c>
      <c s="29" t="s">
        <v>163</v>
      </c>
      <c s="29" t="s">
        <v>702</v>
      </c>
      <c s="25" t="s">
        <v>47</v>
      </c>
      <c s="30" t="s">
        <v>703</v>
      </c>
      <c s="31" t="s">
        <v>49</v>
      </c>
      <c s="32">
        <v>2.88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47</v>
      </c>
    </row>
    <row r="139" spans="1:5" ht="25.5">
      <c r="A139" s="37" t="s">
        <v>51</v>
      </c>
      <c r="E139" s="38" t="s">
        <v>704</v>
      </c>
    </row>
    <row r="140" spans="1:5" ht="102">
      <c r="A140" t="s">
        <v>52</v>
      </c>
      <c r="E140" s="36" t="s">
        <v>705</v>
      </c>
    </row>
    <row r="141" spans="1:18" ht="12.75" customHeight="1">
      <c r="A141" s="6" t="s">
        <v>43</v>
      </c>
      <c s="6"/>
      <c s="40" t="s">
        <v>35</v>
      </c>
      <c s="6"/>
      <c s="27" t="s">
        <v>476</v>
      </c>
      <c s="6"/>
      <c s="6"/>
      <c s="6"/>
      <c s="41">
        <f>0+Q141</f>
      </c>
      <c r="O141">
        <f>0+R141</f>
      </c>
      <c r="Q141">
        <f>0+I142+I146+I150+I154+I158+I162</f>
      </c>
      <c>
        <f>0+O142+O146+O150+O154+O158+O162</f>
      </c>
    </row>
    <row r="142" spans="1:16" ht="25.5">
      <c r="A142" s="25" t="s">
        <v>45</v>
      </c>
      <c s="29" t="s">
        <v>166</v>
      </c>
      <c s="29" t="s">
        <v>706</v>
      </c>
      <c s="25" t="s">
        <v>47</v>
      </c>
      <c s="30" t="s">
        <v>707</v>
      </c>
      <c s="31" t="s">
        <v>49</v>
      </c>
      <c s="32">
        <v>155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47</v>
      </c>
    </row>
    <row r="144" spans="1:5" ht="25.5">
      <c r="A144" s="37" t="s">
        <v>51</v>
      </c>
      <c r="E144" s="38" t="s">
        <v>708</v>
      </c>
    </row>
    <row r="145" spans="1:5" ht="267.75">
      <c r="A145" t="s">
        <v>52</v>
      </c>
      <c r="E145" s="36" t="s">
        <v>709</v>
      </c>
    </row>
    <row r="146" spans="1:16" ht="12.75">
      <c r="A146" s="25" t="s">
        <v>45</v>
      </c>
      <c s="29" t="s">
        <v>170</v>
      </c>
      <c s="29" t="s">
        <v>710</v>
      </c>
      <c s="25" t="s">
        <v>47</v>
      </c>
      <c s="30" t="s">
        <v>711</v>
      </c>
      <c s="31" t="s">
        <v>63</v>
      </c>
      <c s="32">
        <v>155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47</v>
      </c>
    </row>
    <row r="148" spans="1:5" ht="12.75">
      <c r="A148" s="37" t="s">
        <v>51</v>
      </c>
      <c r="E148" s="38" t="s">
        <v>712</v>
      </c>
    </row>
    <row r="149" spans="1:5" ht="178.5">
      <c r="A149" t="s">
        <v>52</v>
      </c>
      <c r="E149" s="36" t="s">
        <v>713</v>
      </c>
    </row>
    <row r="150" spans="1:16" ht="12.75">
      <c r="A150" s="25" t="s">
        <v>45</v>
      </c>
      <c s="29" t="s">
        <v>173</v>
      </c>
      <c s="29" t="s">
        <v>481</v>
      </c>
      <c s="25" t="s">
        <v>47</v>
      </c>
      <c s="30" t="s">
        <v>482</v>
      </c>
      <c s="31" t="s">
        <v>49</v>
      </c>
      <c s="32">
        <v>5.9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714</v>
      </c>
    </row>
    <row r="152" spans="1:5" ht="12.75">
      <c r="A152" s="37" t="s">
        <v>51</v>
      </c>
      <c r="E152" s="38" t="s">
        <v>715</v>
      </c>
    </row>
    <row r="153" spans="1:5" ht="89.25">
      <c r="A153" t="s">
        <v>52</v>
      </c>
      <c r="E153" s="36" t="s">
        <v>484</v>
      </c>
    </row>
    <row r="154" spans="1:16" ht="25.5">
      <c r="A154" s="25" t="s">
        <v>45</v>
      </c>
      <c s="29" t="s">
        <v>178</v>
      </c>
      <c s="29" t="s">
        <v>716</v>
      </c>
      <c s="25" t="s">
        <v>47</v>
      </c>
      <c s="30" t="s">
        <v>717</v>
      </c>
      <c s="31" t="s">
        <v>63</v>
      </c>
      <c s="32">
        <v>17.378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</v>
      </c>
    </row>
    <row r="156" spans="1:5" ht="12.75">
      <c r="A156" s="37" t="s">
        <v>51</v>
      </c>
      <c r="E156" s="38" t="s">
        <v>718</v>
      </c>
    </row>
    <row r="157" spans="1:5" ht="153">
      <c r="A157" t="s">
        <v>52</v>
      </c>
      <c r="E157" s="36" t="s">
        <v>719</v>
      </c>
    </row>
    <row r="158" spans="1:16" ht="25.5">
      <c r="A158" s="25" t="s">
        <v>45</v>
      </c>
      <c s="29" t="s">
        <v>182</v>
      </c>
      <c s="29" t="s">
        <v>720</v>
      </c>
      <c s="25" t="s">
        <v>47</v>
      </c>
      <c s="30" t="s">
        <v>721</v>
      </c>
      <c s="31" t="s">
        <v>63</v>
      </c>
      <c s="32">
        <v>0.84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722</v>
      </c>
    </row>
    <row r="160" spans="1:5" ht="12.75">
      <c r="A160" s="37" t="s">
        <v>51</v>
      </c>
      <c r="E160" s="38" t="s">
        <v>723</v>
      </c>
    </row>
    <row r="161" spans="1:5" ht="153">
      <c r="A161" t="s">
        <v>52</v>
      </c>
      <c r="E161" s="36" t="s">
        <v>719</v>
      </c>
    </row>
    <row r="162" spans="1:16" ht="25.5">
      <c r="A162" s="25" t="s">
        <v>45</v>
      </c>
      <c s="29" t="s">
        <v>186</v>
      </c>
      <c s="29" t="s">
        <v>724</v>
      </c>
      <c s="25" t="s">
        <v>47</v>
      </c>
      <c s="30" t="s">
        <v>717</v>
      </c>
      <c s="31" t="s">
        <v>63</v>
      </c>
      <c s="32">
        <v>1.68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725</v>
      </c>
    </row>
    <row r="164" spans="1:5" ht="12.75">
      <c r="A164" s="37" t="s">
        <v>51</v>
      </c>
      <c r="E164" s="38" t="s">
        <v>726</v>
      </c>
    </row>
    <row r="165" spans="1:5" ht="12.75">
      <c r="A165" t="s">
        <v>52</v>
      </c>
      <c r="E165" s="36" t="s">
        <v>47</v>
      </c>
    </row>
    <row r="166" spans="1:18" ht="12.75" customHeight="1">
      <c r="A166" s="6" t="s">
        <v>43</v>
      </c>
      <c s="6"/>
      <c s="40" t="s">
        <v>73</v>
      </c>
      <c s="6"/>
      <c s="27" t="s">
        <v>727</v>
      </c>
      <c s="6"/>
      <c s="6"/>
      <c s="6"/>
      <c s="41">
        <f>0+Q166</f>
      </c>
      <c r="O166">
        <f>0+R166</f>
      </c>
      <c r="Q166">
        <f>0+I167+I171+I175+I179+I183</f>
      </c>
      <c>
        <f>0+O167+O171+O175+O179+O183</f>
      </c>
    </row>
    <row r="167" spans="1:16" ht="12.75">
      <c r="A167" s="25" t="s">
        <v>45</v>
      </c>
      <c s="29" t="s">
        <v>190</v>
      </c>
      <c s="29" t="s">
        <v>728</v>
      </c>
      <c s="25" t="s">
        <v>47</v>
      </c>
      <c s="30" t="s">
        <v>729</v>
      </c>
      <c s="31" t="s">
        <v>58</v>
      </c>
      <c s="32">
        <v>6.2</v>
      </c>
      <c s="33">
        <v>0</v>
      </c>
      <c s="34">
        <f>ROUND(ROUND(H167,2)*ROUND(G167,3),2)</f>
      </c>
      <c r="O167">
        <f>(I167*21)/100</f>
      </c>
      <c t="s">
        <v>23</v>
      </c>
    </row>
    <row r="168" spans="1:5" ht="12.75">
      <c r="A168" s="35" t="s">
        <v>50</v>
      </c>
      <c r="E168" s="36" t="s">
        <v>47</v>
      </c>
    </row>
    <row r="169" spans="1:5" ht="12.75">
      <c r="A169" s="37" t="s">
        <v>51</v>
      </c>
      <c r="E169" s="38" t="s">
        <v>730</v>
      </c>
    </row>
    <row r="170" spans="1:5" ht="255">
      <c r="A170" t="s">
        <v>52</v>
      </c>
      <c r="E170" s="36" t="s">
        <v>731</v>
      </c>
    </row>
    <row r="171" spans="1:16" ht="12.75">
      <c r="A171" s="25" t="s">
        <v>45</v>
      </c>
      <c s="29" t="s">
        <v>193</v>
      </c>
      <c s="29" t="s">
        <v>732</v>
      </c>
      <c s="25" t="s">
        <v>47</v>
      </c>
      <c s="30" t="s">
        <v>733</v>
      </c>
      <c s="31" t="s">
        <v>58</v>
      </c>
      <c s="32">
        <v>25</v>
      </c>
      <c s="33">
        <v>0</v>
      </c>
      <c s="34">
        <f>ROUND(ROUND(H171,2)*ROUND(G171,3),2)</f>
      </c>
      <c r="O171">
        <f>(I171*21)/100</f>
      </c>
      <c t="s">
        <v>23</v>
      </c>
    </row>
    <row r="172" spans="1:5" ht="12.75">
      <c r="A172" s="35" t="s">
        <v>50</v>
      </c>
      <c r="E172" s="36" t="s">
        <v>47</v>
      </c>
    </row>
    <row r="173" spans="1:5" ht="25.5">
      <c r="A173" s="37" t="s">
        <v>51</v>
      </c>
      <c r="E173" s="38" t="s">
        <v>734</v>
      </c>
    </row>
    <row r="174" spans="1:5" ht="242.25">
      <c r="A174" t="s">
        <v>52</v>
      </c>
      <c r="E174" s="36" t="s">
        <v>735</v>
      </c>
    </row>
    <row r="175" spans="1:16" ht="12.75">
      <c r="A175" s="25" t="s">
        <v>45</v>
      </c>
      <c s="29" t="s">
        <v>196</v>
      </c>
      <c s="29" t="s">
        <v>736</v>
      </c>
      <c s="25" t="s">
        <v>47</v>
      </c>
      <c s="30" t="s">
        <v>737</v>
      </c>
      <c s="31" t="s">
        <v>58</v>
      </c>
      <c s="32">
        <v>135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12.75">
      <c r="A176" s="35" t="s">
        <v>50</v>
      </c>
      <c r="E176" s="36" t="s">
        <v>47</v>
      </c>
    </row>
    <row r="177" spans="1:5" ht="12.75">
      <c r="A177" s="37" t="s">
        <v>51</v>
      </c>
      <c r="E177" s="38" t="s">
        <v>738</v>
      </c>
    </row>
    <row r="178" spans="1:5" ht="242.25">
      <c r="A178" t="s">
        <v>52</v>
      </c>
      <c r="E178" s="36" t="s">
        <v>739</v>
      </c>
    </row>
    <row r="179" spans="1:16" ht="12.75">
      <c r="A179" s="25" t="s">
        <v>45</v>
      </c>
      <c s="29" t="s">
        <v>200</v>
      </c>
      <c s="29" t="s">
        <v>740</v>
      </c>
      <c s="25" t="s">
        <v>47</v>
      </c>
      <c s="30" t="s">
        <v>741</v>
      </c>
      <c s="31" t="s">
        <v>68</v>
      </c>
      <c s="32">
        <v>2</v>
      </c>
      <c s="33">
        <v>0</v>
      </c>
      <c s="34">
        <f>ROUND(ROUND(H179,2)*ROUND(G179,3),2)</f>
      </c>
      <c r="O179">
        <f>(I179*21)/100</f>
      </c>
      <c t="s">
        <v>23</v>
      </c>
    </row>
    <row r="180" spans="1:5" ht="12.75">
      <c r="A180" s="35" t="s">
        <v>50</v>
      </c>
      <c r="E180" s="36" t="s">
        <v>47</v>
      </c>
    </row>
    <row r="181" spans="1:5" ht="12.75">
      <c r="A181" s="37" t="s">
        <v>51</v>
      </c>
      <c r="E181" s="38" t="s">
        <v>742</v>
      </c>
    </row>
    <row r="182" spans="1:5" ht="102">
      <c r="A182" t="s">
        <v>52</v>
      </c>
      <c r="E182" s="36" t="s">
        <v>743</v>
      </c>
    </row>
    <row r="183" spans="1:16" ht="12.75">
      <c r="A183" s="25" t="s">
        <v>45</v>
      </c>
      <c s="29" t="s">
        <v>203</v>
      </c>
      <c s="29" t="s">
        <v>744</v>
      </c>
      <c s="25" t="s">
        <v>47</v>
      </c>
      <c s="30" t="s">
        <v>745</v>
      </c>
      <c s="31" t="s">
        <v>68</v>
      </c>
      <c s="32">
        <v>1</v>
      </c>
      <c s="33">
        <v>0</v>
      </c>
      <c s="34">
        <f>ROUND(ROUND(H183,2)*ROUND(G183,3),2)</f>
      </c>
      <c r="O183">
        <f>(I183*21)/100</f>
      </c>
      <c t="s">
        <v>23</v>
      </c>
    </row>
    <row r="184" spans="1:5" ht="12.75">
      <c r="A184" s="35" t="s">
        <v>50</v>
      </c>
      <c r="E184" s="36" t="s">
        <v>47</v>
      </c>
    </row>
    <row r="185" spans="1:5" ht="12.75">
      <c r="A185" s="37" t="s">
        <v>51</v>
      </c>
      <c r="E185" s="38" t="s">
        <v>746</v>
      </c>
    </row>
    <row r="186" spans="1:5" ht="63.75">
      <c r="A186" t="s">
        <v>52</v>
      </c>
      <c r="E186" s="36" t="s">
        <v>747</v>
      </c>
    </row>
    <row r="187" spans="1:18" ht="12.75" customHeight="1">
      <c r="A187" s="6" t="s">
        <v>43</v>
      </c>
      <c s="6"/>
      <c s="40" t="s">
        <v>40</v>
      </c>
      <c s="6"/>
      <c s="27" t="s">
        <v>529</v>
      </c>
      <c s="6"/>
      <c s="6"/>
      <c s="6"/>
      <c s="41">
        <f>0+Q187</f>
      </c>
      <c r="O187">
        <f>0+R187</f>
      </c>
      <c r="Q187">
        <f>0+I188+I192+I196+I200</f>
      </c>
      <c>
        <f>0+O188+O192+O196+O200</f>
      </c>
    </row>
    <row r="188" spans="1:16" ht="12.75">
      <c r="A188" s="25" t="s">
        <v>45</v>
      </c>
      <c s="29" t="s">
        <v>206</v>
      </c>
      <c s="29" t="s">
        <v>748</v>
      </c>
      <c s="25" t="s">
        <v>47</v>
      </c>
      <c s="30" t="s">
        <v>749</v>
      </c>
      <c s="31" t="s">
        <v>58</v>
      </c>
      <c s="32">
        <v>25.45</v>
      </c>
      <c s="33">
        <v>0</v>
      </c>
      <c s="34">
        <f>ROUND(ROUND(H188,2)*ROUND(G188,3),2)</f>
      </c>
      <c r="O188">
        <f>(I188*21)/100</f>
      </c>
      <c t="s">
        <v>23</v>
      </c>
    </row>
    <row r="189" spans="1:5" ht="12.75">
      <c r="A189" s="35" t="s">
        <v>50</v>
      </c>
      <c r="E189" s="36" t="s">
        <v>47</v>
      </c>
    </row>
    <row r="190" spans="1:5" ht="12.75">
      <c r="A190" s="37" t="s">
        <v>51</v>
      </c>
      <c r="E190" s="38" t="s">
        <v>750</v>
      </c>
    </row>
    <row r="191" spans="1:5" ht="51">
      <c r="A191" t="s">
        <v>52</v>
      </c>
      <c r="E191" s="36" t="s">
        <v>751</v>
      </c>
    </row>
    <row r="192" spans="1:16" ht="12.75">
      <c r="A192" s="25" t="s">
        <v>45</v>
      </c>
      <c s="29" t="s">
        <v>209</v>
      </c>
      <c s="29" t="s">
        <v>752</v>
      </c>
      <c s="25" t="s">
        <v>47</v>
      </c>
      <c s="30" t="s">
        <v>753</v>
      </c>
      <c s="31" t="s">
        <v>58</v>
      </c>
      <c s="32">
        <v>7.5</v>
      </c>
      <c s="33">
        <v>0</v>
      </c>
      <c s="34">
        <f>ROUND(ROUND(H192,2)*ROUND(G192,3),2)</f>
      </c>
      <c r="O192">
        <f>(I192*21)/100</f>
      </c>
      <c t="s">
        <v>23</v>
      </c>
    </row>
    <row r="193" spans="1:5" ht="12.75">
      <c r="A193" s="35" t="s">
        <v>50</v>
      </c>
      <c r="E193" s="36" t="s">
        <v>47</v>
      </c>
    </row>
    <row r="194" spans="1:5" ht="12.75">
      <c r="A194" s="37" t="s">
        <v>51</v>
      </c>
      <c r="E194" s="38" t="s">
        <v>754</v>
      </c>
    </row>
    <row r="195" spans="1:5" ht="89.25">
      <c r="A195" t="s">
        <v>52</v>
      </c>
      <c r="E195" s="36" t="s">
        <v>755</v>
      </c>
    </row>
    <row r="196" spans="1:16" ht="12.75">
      <c r="A196" s="25" t="s">
        <v>45</v>
      </c>
      <c s="29" t="s">
        <v>212</v>
      </c>
      <c s="29" t="s">
        <v>756</v>
      </c>
      <c s="25" t="s">
        <v>47</v>
      </c>
      <c s="30" t="s">
        <v>757</v>
      </c>
      <c s="31" t="s">
        <v>58</v>
      </c>
      <c s="32">
        <v>58.6</v>
      </c>
      <c s="33">
        <v>0</v>
      </c>
      <c s="34">
        <f>ROUND(ROUND(H196,2)*ROUND(G196,3),2)</f>
      </c>
      <c r="O196">
        <f>(I196*21)/100</f>
      </c>
      <c t="s">
        <v>23</v>
      </c>
    </row>
    <row r="197" spans="1:5" ht="12.75">
      <c r="A197" s="35" t="s">
        <v>50</v>
      </c>
      <c r="E197" s="36" t="s">
        <v>47</v>
      </c>
    </row>
    <row r="198" spans="1:5" ht="12.75">
      <c r="A198" s="37" t="s">
        <v>51</v>
      </c>
      <c r="E198" s="38" t="s">
        <v>758</v>
      </c>
    </row>
    <row r="199" spans="1:5" ht="89.25">
      <c r="A199" t="s">
        <v>52</v>
      </c>
      <c r="E199" s="36" t="s">
        <v>755</v>
      </c>
    </row>
    <row r="200" spans="1:16" ht="12.75">
      <c r="A200" s="25" t="s">
        <v>45</v>
      </c>
      <c s="29" t="s">
        <v>215</v>
      </c>
      <c s="29" t="s">
        <v>759</v>
      </c>
      <c s="25" t="s">
        <v>47</v>
      </c>
      <c s="30" t="s">
        <v>760</v>
      </c>
      <c s="31" t="s">
        <v>49</v>
      </c>
      <c s="32">
        <v>0.425</v>
      </c>
      <c s="33">
        <v>0</v>
      </c>
      <c s="34">
        <f>ROUND(ROUND(H200,2)*ROUND(G200,3),2)</f>
      </c>
      <c r="O200">
        <f>(I200*21)/100</f>
      </c>
      <c t="s">
        <v>23</v>
      </c>
    </row>
    <row r="201" spans="1:5" ht="12.75">
      <c r="A201" s="35" t="s">
        <v>50</v>
      </c>
      <c r="E201" s="36" t="s">
        <v>47</v>
      </c>
    </row>
    <row r="202" spans="1:5" ht="25.5">
      <c r="A202" s="37" t="s">
        <v>51</v>
      </c>
      <c r="E202" s="38" t="s">
        <v>761</v>
      </c>
    </row>
    <row r="203" spans="1:5" ht="114.75">
      <c r="A203" t="s">
        <v>52</v>
      </c>
      <c r="E203" s="36" t="s">
        <v>762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0+O8+O49+O86+O103+O144+O153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763</v>
      </c>
      <c s="42">
        <f>0+I8+I49+I86+I103+I144+I153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763</v>
      </c>
      <c s="6"/>
      <c s="18" t="s">
        <v>764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426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25.5">
      <c r="A9" s="25" t="s">
        <v>45</v>
      </c>
      <c s="29" t="s">
        <v>29</v>
      </c>
      <c s="29" t="s">
        <v>585</v>
      </c>
      <c s="25" t="s">
        <v>47</v>
      </c>
      <c s="30" t="s">
        <v>586</v>
      </c>
      <c s="31" t="s">
        <v>439</v>
      </c>
      <c s="32">
        <v>134.48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02">
      <c r="A11" s="37" t="s">
        <v>51</v>
      </c>
      <c r="E11" s="38" t="s">
        <v>765</v>
      </c>
    </row>
    <row r="12" spans="1:5" ht="165.75">
      <c r="A12" t="s">
        <v>52</v>
      </c>
      <c r="E12" s="36" t="s">
        <v>441</v>
      </c>
    </row>
    <row r="13" spans="1:16" ht="25.5">
      <c r="A13" s="25" t="s">
        <v>45</v>
      </c>
      <c s="29" t="s">
        <v>23</v>
      </c>
      <c s="29" t="s">
        <v>588</v>
      </c>
      <c s="25" t="s">
        <v>47</v>
      </c>
      <c s="30" t="s">
        <v>589</v>
      </c>
      <c s="31" t="s">
        <v>439</v>
      </c>
      <c s="32">
        <v>102.603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89.25">
      <c r="A15" s="37" t="s">
        <v>51</v>
      </c>
      <c r="E15" s="38" t="s">
        <v>766</v>
      </c>
    </row>
    <row r="16" spans="1:5" ht="165.75">
      <c r="A16" t="s">
        <v>52</v>
      </c>
      <c r="E16" s="36" t="s">
        <v>441</v>
      </c>
    </row>
    <row r="17" spans="1:16" ht="25.5">
      <c r="A17" s="25" t="s">
        <v>45</v>
      </c>
      <c s="29" t="s">
        <v>22</v>
      </c>
      <c s="29" t="s">
        <v>767</v>
      </c>
      <c s="25" t="s">
        <v>47</v>
      </c>
      <c s="30" t="s">
        <v>768</v>
      </c>
      <c s="31" t="s">
        <v>439</v>
      </c>
      <c s="32">
        <v>48.809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769</v>
      </c>
    </row>
    <row r="20" spans="1:5" ht="165.75">
      <c r="A20" t="s">
        <v>52</v>
      </c>
      <c r="E20" s="36" t="s">
        <v>441</v>
      </c>
    </row>
    <row r="21" spans="1:16" ht="25.5">
      <c r="A21" s="25" t="s">
        <v>45</v>
      </c>
      <c s="29" t="s">
        <v>33</v>
      </c>
      <c s="29" t="s">
        <v>437</v>
      </c>
      <c s="25" t="s">
        <v>47</v>
      </c>
      <c s="30" t="s">
        <v>438</v>
      </c>
      <c s="31" t="s">
        <v>439</v>
      </c>
      <c s="32">
        <v>10.875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51">
      <c r="A23" s="37" t="s">
        <v>51</v>
      </c>
      <c r="E23" s="38" t="s">
        <v>770</v>
      </c>
    </row>
    <row r="24" spans="1:5" ht="165.75">
      <c r="A24" t="s">
        <v>52</v>
      </c>
      <c r="E24" s="36" t="s">
        <v>441</v>
      </c>
    </row>
    <row r="25" spans="1:16" ht="12.75">
      <c r="A25" s="25" t="s">
        <v>45</v>
      </c>
      <c s="29" t="s">
        <v>35</v>
      </c>
      <c s="29" t="s">
        <v>453</v>
      </c>
      <c s="25" t="s">
        <v>47</v>
      </c>
      <c s="30" t="s">
        <v>454</v>
      </c>
      <c s="31" t="s">
        <v>68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25.5">
      <c r="A26" s="35" t="s">
        <v>50</v>
      </c>
      <c r="E26" s="36" t="s">
        <v>771</v>
      </c>
    </row>
    <row r="27" spans="1:5" ht="12.75">
      <c r="A27" s="37" t="s">
        <v>51</v>
      </c>
      <c r="E27" s="38" t="s">
        <v>435</v>
      </c>
    </row>
    <row r="28" spans="1:5" ht="12.75">
      <c r="A28" t="s">
        <v>52</v>
      </c>
      <c r="E28" s="36" t="s">
        <v>456</v>
      </c>
    </row>
    <row r="29" spans="1:16" ht="25.5">
      <c r="A29" s="25" t="s">
        <v>45</v>
      </c>
      <c s="29" t="s">
        <v>37</v>
      </c>
      <c s="29" t="s">
        <v>593</v>
      </c>
      <c s="25" t="s">
        <v>47</v>
      </c>
      <c s="30" t="s">
        <v>594</v>
      </c>
      <c s="31" t="s">
        <v>68</v>
      </c>
      <c s="32">
        <v>2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50</v>
      </c>
      <c r="E30" s="36" t="s">
        <v>595</v>
      </c>
    </row>
    <row r="31" spans="1:5" ht="12.75">
      <c r="A31" s="37" t="s">
        <v>51</v>
      </c>
      <c r="E31" s="38" t="s">
        <v>772</v>
      </c>
    </row>
    <row r="32" spans="1:5" ht="12.75">
      <c r="A32" t="s">
        <v>52</v>
      </c>
      <c r="E32" s="36" t="s">
        <v>456</v>
      </c>
    </row>
    <row r="33" spans="1:16" ht="12.75">
      <c r="A33" s="25" t="s">
        <v>45</v>
      </c>
      <c s="29" t="s">
        <v>70</v>
      </c>
      <c s="29" t="s">
        <v>597</v>
      </c>
      <c s="25" t="s">
        <v>47</v>
      </c>
      <c s="30" t="s">
        <v>598</v>
      </c>
      <c s="31" t="s">
        <v>459</v>
      </c>
      <c s="32">
        <v>2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63.75">
      <c r="A34" s="35" t="s">
        <v>50</v>
      </c>
      <c r="E34" s="36" t="s">
        <v>773</v>
      </c>
    </row>
    <row r="35" spans="1:5" ht="38.25">
      <c r="A35" s="37" t="s">
        <v>51</v>
      </c>
      <c r="E35" s="38" t="s">
        <v>600</v>
      </c>
    </row>
    <row r="36" spans="1:5" ht="12.75">
      <c r="A36" t="s">
        <v>52</v>
      </c>
      <c r="E36" s="36" t="s">
        <v>601</v>
      </c>
    </row>
    <row r="37" spans="1:16" ht="12.75">
      <c r="A37" s="25" t="s">
        <v>45</v>
      </c>
      <c s="29" t="s">
        <v>40</v>
      </c>
      <c s="29" t="s">
        <v>774</v>
      </c>
      <c s="25" t="s">
        <v>47</v>
      </c>
      <c s="30" t="s">
        <v>775</v>
      </c>
      <c s="31" t="s">
        <v>459</v>
      </c>
      <c s="32">
        <v>1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38.25">
      <c r="A38" s="35" t="s">
        <v>50</v>
      </c>
      <c r="E38" s="36" t="s">
        <v>776</v>
      </c>
    </row>
    <row r="39" spans="1:5" ht="12.75">
      <c r="A39" s="37" t="s">
        <v>51</v>
      </c>
      <c r="E39" s="38" t="s">
        <v>435</v>
      </c>
    </row>
    <row r="40" spans="1:5" ht="12.75">
      <c r="A40" t="s">
        <v>52</v>
      </c>
      <c r="E40" s="36" t="s">
        <v>431</v>
      </c>
    </row>
    <row r="41" spans="1:16" ht="12.75">
      <c r="A41" s="25" t="s">
        <v>45</v>
      </c>
      <c s="29" t="s">
        <v>42</v>
      </c>
      <c s="29" t="s">
        <v>606</v>
      </c>
      <c s="25" t="s">
        <v>47</v>
      </c>
      <c s="30" t="s">
        <v>607</v>
      </c>
      <c s="31" t="s">
        <v>459</v>
      </c>
      <c s="32">
        <v>1</v>
      </c>
      <c s="33">
        <v>0</v>
      </c>
      <c s="34">
        <f>ROUND(ROUND(H41,2)*ROUND(G41,3),2)</f>
      </c>
      <c r="O41">
        <f>(I41*0)/100</f>
      </c>
      <c t="s">
        <v>27</v>
      </c>
    </row>
    <row r="42" spans="1:5" ht="12.75">
      <c r="A42" s="35" t="s">
        <v>50</v>
      </c>
      <c r="E42" s="36" t="s">
        <v>47</v>
      </c>
    </row>
    <row r="43" spans="1:5" ht="12.75">
      <c r="A43" s="37" t="s">
        <v>51</v>
      </c>
      <c r="E43" s="38" t="s">
        <v>435</v>
      </c>
    </row>
    <row r="44" spans="1:5" ht="12.75">
      <c r="A44" t="s">
        <v>52</v>
      </c>
      <c r="E44" s="36" t="s">
        <v>431</v>
      </c>
    </row>
    <row r="45" spans="1:16" ht="12.75">
      <c r="A45" s="25" t="s">
        <v>45</v>
      </c>
      <c s="29" t="s">
        <v>83</v>
      </c>
      <c s="29" t="s">
        <v>777</v>
      </c>
      <c s="25" t="s">
        <v>47</v>
      </c>
      <c s="30" t="s">
        <v>778</v>
      </c>
      <c s="31" t="s">
        <v>58</v>
      </c>
      <c s="32">
        <v>7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47</v>
      </c>
    </row>
    <row r="47" spans="1:5" ht="12.75">
      <c r="A47" s="37" t="s">
        <v>51</v>
      </c>
      <c r="E47" s="38" t="s">
        <v>779</v>
      </c>
    </row>
    <row r="48" spans="1:5" ht="12.75">
      <c r="A48" t="s">
        <v>52</v>
      </c>
      <c r="E48" s="36" t="s">
        <v>47</v>
      </c>
    </row>
    <row r="49" spans="1:18" ht="12.75" customHeight="1">
      <c r="A49" s="6" t="s">
        <v>43</v>
      </c>
      <c s="6"/>
      <c s="40" t="s">
        <v>29</v>
      </c>
      <c s="6"/>
      <c s="27" t="s">
        <v>44</v>
      </c>
      <c s="6"/>
      <c s="6"/>
      <c s="6"/>
      <c s="41">
        <f>0+Q49</f>
      </c>
      <c r="O49">
        <f>0+R49</f>
      </c>
      <c r="Q49">
        <f>0+I50+I54+I58+I62+I66+I70+I74+I78+I82</f>
      </c>
      <c>
        <f>0+O50+O54+O58+O62+O66+O70+O74+O78+O82</f>
      </c>
    </row>
    <row r="50" spans="1:16" ht="25.5">
      <c r="A50" s="25" t="s">
        <v>45</v>
      </c>
      <c s="29" t="s">
        <v>87</v>
      </c>
      <c s="29" t="s">
        <v>780</v>
      </c>
      <c s="25" t="s">
        <v>47</v>
      </c>
      <c s="30" t="s">
        <v>781</v>
      </c>
      <c s="31" t="s">
        <v>49</v>
      </c>
      <c s="32">
        <v>19.428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7" t="s">
        <v>51</v>
      </c>
      <c r="E52" s="38" t="s">
        <v>782</v>
      </c>
    </row>
    <row r="53" spans="1:5" ht="63.75">
      <c r="A53" t="s">
        <v>52</v>
      </c>
      <c r="E53" s="36" t="s">
        <v>783</v>
      </c>
    </row>
    <row r="54" spans="1:16" ht="12.75">
      <c r="A54" s="25" t="s">
        <v>45</v>
      </c>
      <c s="29" t="s">
        <v>91</v>
      </c>
      <c s="29" t="s">
        <v>784</v>
      </c>
      <c s="25" t="s">
        <v>47</v>
      </c>
      <c s="30" t="s">
        <v>785</v>
      </c>
      <c s="31" t="s">
        <v>49</v>
      </c>
      <c s="32">
        <v>19.523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51">
      <c r="A56" s="37" t="s">
        <v>51</v>
      </c>
      <c r="E56" s="38" t="s">
        <v>786</v>
      </c>
    </row>
    <row r="57" spans="1:5" ht="63.75">
      <c r="A57" t="s">
        <v>52</v>
      </c>
      <c r="E57" s="36" t="s">
        <v>783</v>
      </c>
    </row>
    <row r="58" spans="1:16" ht="12.75">
      <c r="A58" s="25" t="s">
        <v>45</v>
      </c>
      <c s="29" t="s">
        <v>95</v>
      </c>
      <c s="29" t="s">
        <v>616</v>
      </c>
      <c s="25" t="s">
        <v>47</v>
      </c>
      <c s="30" t="s">
        <v>617</v>
      </c>
      <c s="31" t="s">
        <v>49</v>
      </c>
      <c s="32">
        <v>21.195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787</v>
      </c>
    </row>
    <row r="61" spans="1:5" ht="382.5">
      <c r="A61" t="s">
        <v>52</v>
      </c>
      <c r="E61" s="36" t="s">
        <v>619</v>
      </c>
    </row>
    <row r="62" spans="1:16" ht="12.75">
      <c r="A62" s="25" t="s">
        <v>45</v>
      </c>
      <c s="29" t="s">
        <v>98</v>
      </c>
      <c s="29" t="s">
        <v>788</v>
      </c>
      <c s="25" t="s">
        <v>47</v>
      </c>
      <c s="30" t="s">
        <v>789</v>
      </c>
      <c s="31" t="s">
        <v>49</v>
      </c>
      <c s="32">
        <v>21.195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12.75">
      <c r="A64" s="37" t="s">
        <v>51</v>
      </c>
      <c r="E64" s="38" t="s">
        <v>787</v>
      </c>
    </row>
    <row r="65" spans="1:5" ht="382.5">
      <c r="A65" t="s">
        <v>52</v>
      </c>
      <c r="E65" s="36" t="s">
        <v>790</v>
      </c>
    </row>
    <row r="66" spans="1:16" ht="12.75">
      <c r="A66" s="25" t="s">
        <v>45</v>
      </c>
      <c s="29" t="s">
        <v>101</v>
      </c>
      <c s="29" t="s">
        <v>624</v>
      </c>
      <c s="25" t="s">
        <v>47</v>
      </c>
      <c s="30" t="s">
        <v>625</v>
      </c>
      <c s="31" t="s">
        <v>49</v>
      </c>
      <c s="32">
        <v>23.415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63.75">
      <c r="A68" s="37" t="s">
        <v>51</v>
      </c>
      <c r="E68" s="38" t="s">
        <v>791</v>
      </c>
    </row>
    <row r="69" spans="1:5" ht="318.75">
      <c r="A69" t="s">
        <v>52</v>
      </c>
      <c r="E69" s="36" t="s">
        <v>627</v>
      </c>
    </row>
    <row r="70" spans="1:16" ht="12.75">
      <c r="A70" s="25" t="s">
        <v>45</v>
      </c>
      <c s="29" t="s">
        <v>104</v>
      </c>
      <c s="29" t="s">
        <v>628</v>
      </c>
      <c s="25" t="s">
        <v>47</v>
      </c>
      <c s="30" t="s">
        <v>629</v>
      </c>
      <c s="31" t="s">
        <v>49</v>
      </c>
      <c s="32">
        <v>23.415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63.75">
      <c r="A72" s="37" t="s">
        <v>51</v>
      </c>
      <c r="E72" s="38" t="s">
        <v>791</v>
      </c>
    </row>
    <row r="73" spans="1:5" ht="344.25">
      <c r="A73" t="s">
        <v>52</v>
      </c>
      <c r="E73" s="36" t="s">
        <v>631</v>
      </c>
    </row>
    <row r="74" spans="1:16" ht="12.75">
      <c r="A74" s="25" t="s">
        <v>45</v>
      </c>
      <c s="29" t="s">
        <v>108</v>
      </c>
      <c s="29" t="s">
        <v>792</v>
      </c>
      <c s="25" t="s">
        <v>47</v>
      </c>
      <c s="30" t="s">
        <v>793</v>
      </c>
      <c s="31" t="s">
        <v>49</v>
      </c>
      <c s="32">
        <v>30</v>
      </c>
      <c s="33">
        <v>0</v>
      </c>
      <c s="34">
        <f>ROUND(ROUND(H74,2)*ROUND(G74,3),2)</f>
      </c>
      <c r="O74">
        <f>(I74*0)/100</f>
      </c>
      <c t="s">
        <v>27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794</v>
      </c>
    </row>
    <row r="77" spans="1:5" ht="242.25">
      <c r="A77" t="s">
        <v>52</v>
      </c>
      <c r="E77" s="36" t="s">
        <v>795</v>
      </c>
    </row>
    <row r="78" spans="1:16" ht="12.75">
      <c r="A78" s="25" t="s">
        <v>45</v>
      </c>
      <c s="29" t="s">
        <v>111</v>
      </c>
      <c s="29" t="s">
        <v>639</v>
      </c>
      <c s="25" t="s">
        <v>47</v>
      </c>
      <c s="30" t="s">
        <v>640</v>
      </c>
      <c s="31" t="s">
        <v>63</v>
      </c>
      <c s="32">
        <v>129.523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25.5">
      <c r="A80" s="37" t="s">
        <v>51</v>
      </c>
      <c r="E80" s="38" t="s">
        <v>796</v>
      </c>
    </row>
    <row r="81" spans="1:5" ht="38.25">
      <c r="A81" t="s">
        <v>52</v>
      </c>
      <c r="E81" s="36" t="s">
        <v>64</v>
      </c>
    </row>
    <row r="82" spans="1:16" ht="12.75">
      <c r="A82" s="25" t="s">
        <v>45</v>
      </c>
      <c s="29" t="s">
        <v>115</v>
      </c>
      <c s="29" t="s">
        <v>61</v>
      </c>
      <c s="25" t="s">
        <v>47</v>
      </c>
      <c s="30" t="s">
        <v>62</v>
      </c>
      <c s="31" t="s">
        <v>63</v>
      </c>
      <c s="32">
        <v>64.761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797</v>
      </c>
    </row>
    <row r="85" spans="1:5" ht="38.25">
      <c r="A85" t="s">
        <v>52</v>
      </c>
      <c r="E85" s="36" t="s">
        <v>64</v>
      </c>
    </row>
    <row r="86" spans="1:18" ht="12.75" customHeight="1">
      <c r="A86" s="6" t="s">
        <v>43</v>
      </c>
      <c s="6"/>
      <c s="40" t="s">
        <v>33</v>
      </c>
      <c s="6"/>
      <c s="27" t="s">
        <v>690</v>
      </c>
      <c s="6"/>
      <c s="6"/>
      <c s="6"/>
      <c s="41">
        <f>0+Q86</f>
      </c>
      <c r="O86">
        <f>0+R86</f>
      </c>
      <c r="Q86">
        <f>0+I87+I91+I95+I99</f>
      </c>
      <c>
        <f>0+O87+O91+O95+O99</f>
      </c>
    </row>
    <row r="87" spans="1:16" ht="12.75">
      <c r="A87" s="25" t="s">
        <v>45</v>
      </c>
      <c s="29" t="s">
        <v>120</v>
      </c>
      <c s="29" t="s">
        <v>691</v>
      </c>
      <c s="25" t="s">
        <v>47</v>
      </c>
      <c s="30" t="s">
        <v>692</v>
      </c>
      <c s="31" t="s">
        <v>49</v>
      </c>
      <c s="32">
        <v>2.676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47</v>
      </c>
    </row>
    <row r="89" spans="1:5" ht="51">
      <c r="A89" s="37" t="s">
        <v>51</v>
      </c>
      <c r="E89" s="38" t="s">
        <v>798</v>
      </c>
    </row>
    <row r="90" spans="1:5" ht="395.25">
      <c r="A90" t="s">
        <v>52</v>
      </c>
      <c r="E90" s="36" t="s">
        <v>694</v>
      </c>
    </row>
    <row r="91" spans="1:16" ht="12.75">
      <c r="A91" s="25" t="s">
        <v>45</v>
      </c>
      <c s="29" t="s">
        <v>123</v>
      </c>
      <c s="29" t="s">
        <v>799</v>
      </c>
      <c s="25" t="s">
        <v>47</v>
      </c>
      <c s="30" t="s">
        <v>800</v>
      </c>
      <c s="31" t="s">
        <v>49</v>
      </c>
      <c s="32">
        <v>1.62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47</v>
      </c>
    </row>
    <row r="93" spans="1:5" ht="12.75">
      <c r="A93" s="37" t="s">
        <v>51</v>
      </c>
      <c r="E93" s="38" t="s">
        <v>801</v>
      </c>
    </row>
    <row r="94" spans="1:5" ht="395.25">
      <c r="A94" t="s">
        <v>52</v>
      </c>
      <c r="E94" s="36" t="s">
        <v>694</v>
      </c>
    </row>
    <row r="95" spans="1:16" ht="12.75">
      <c r="A95" s="25" t="s">
        <v>45</v>
      </c>
      <c s="29" t="s">
        <v>127</v>
      </c>
      <c s="29" t="s">
        <v>802</v>
      </c>
      <c s="25" t="s">
        <v>47</v>
      </c>
      <c s="30" t="s">
        <v>803</v>
      </c>
      <c s="31" t="s">
        <v>49</v>
      </c>
      <c s="32">
        <v>7.2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50</v>
      </c>
      <c r="E96" s="36" t="s">
        <v>47</v>
      </c>
    </row>
    <row r="97" spans="1:5" ht="12.75">
      <c r="A97" s="37" t="s">
        <v>51</v>
      </c>
      <c r="E97" s="38" t="s">
        <v>804</v>
      </c>
    </row>
    <row r="98" spans="1:5" ht="395.25">
      <c r="A98" t="s">
        <v>52</v>
      </c>
      <c r="E98" s="36" t="s">
        <v>694</v>
      </c>
    </row>
    <row r="99" spans="1:16" ht="12.75">
      <c r="A99" s="25" t="s">
        <v>45</v>
      </c>
      <c s="29" t="s">
        <v>131</v>
      </c>
      <c s="29" t="s">
        <v>698</v>
      </c>
      <c s="25" t="s">
        <v>47</v>
      </c>
      <c s="30" t="s">
        <v>699</v>
      </c>
      <c s="31" t="s">
        <v>49</v>
      </c>
      <c s="32">
        <v>2.385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47</v>
      </c>
    </row>
    <row r="101" spans="1:5" ht="38.25">
      <c r="A101" s="37" t="s">
        <v>51</v>
      </c>
      <c r="E101" s="38" t="s">
        <v>805</v>
      </c>
    </row>
    <row r="102" spans="1:5" ht="38.25">
      <c r="A102" t="s">
        <v>52</v>
      </c>
      <c r="E102" s="36" t="s">
        <v>701</v>
      </c>
    </row>
    <row r="103" spans="1:18" ht="12.75" customHeight="1">
      <c r="A103" s="6" t="s">
        <v>43</v>
      </c>
      <c s="6"/>
      <c s="40" t="s">
        <v>35</v>
      </c>
      <c s="6"/>
      <c s="27" t="s">
        <v>476</v>
      </c>
      <c s="6"/>
      <c s="6"/>
      <c s="6"/>
      <c s="41">
        <f>0+Q103</f>
      </c>
      <c r="O103">
        <f>0+R103</f>
      </c>
      <c r="Q103">
        <f>0+I104+I108+I112+I116+I120+I124+I128+I132+I136+I140</f>
      </c>
      <c>
        <f>0+O104+O108+O112+O116+O120+O124+O128+O132+O136+O140</f>
      </c>
    </row>
    <row r="104" spans="1:16" ht="12.75">
      <c r="A104" s="25" t="s">
        <v>45</v>
      </c>
      <c s="29" t="s">
        <v>135</v>
      </c>
      <c s="29" t="s">
        <v>806</v>
      </c>
      <c s="25" t="s">
        <v>47</v>
      </c>
      <c s="30" t="s">
        <v>807</v>
      </c>
      <c s="31" t="s">
        <v>63</v>
      </c>
      <c s="32">
        <v>129.522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50</v>
      </c>
      <c r="E105" s="36" t="s">
        <v>47</v>
      </c>
    </row>
    <row r="106" spans="1:5" ht="38.25">
      <c r="A106" s="37" t="s">
        <v>51</v>
      </c>
      <c r="E106" s="38" t="s">
        <v>808</v>
      </c>
    </row>
    <row r="107" spans="1:5" ht="51">
      <c r="A107" t="s">
        <v>52</v>
      </c>
      <c r="E107" s="36" t="s">
        <v>809</v>
      </c>
    </row>
    <row r="108" spans="1:16" ht="12.75">
      <c r="A108" s="25" t="s">
        <v>45</v>
      </c>
      <c s="29" t="s">
        <v>138</v>
      </c>
      <c s="29" t="s">
        <v>810</v>
      </c>
      <c s="25" t="s">
        <v>47</v>
      </c>
      <c s="30" t="s">
        <v>811</v>
      </c>
      <c s="31" t="s">
        <v>63</v>
      </c>
      <c s="32">
        <v>129.522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38.25">
      <c r="A109" s="35" t="s">
        <v>50</v>
      </c>
      <c r="E109" s="36" t="s">
        <v>812</v>
      </c>
    </row>
    <row r="110" spans="1:5" ht="38.25">
      <c r="A110" s="37" t="s">
        <v>51</v>
      </c>
      <c r="E110" s="38" t="s">
        <v>808</v>
      </c>
    </row>
    <row r="111" spans="1:5" ht="51">
      <c r="A111" t="s">
        <v>52</v>
      </c>
      <c r="E111" s="36" t="s">
        <v>809</v>
      </c>
    </row>
    <row r="112" spans="1:16" ht="12.75">
      <c r="A112" s="25" t="s">
        <v>45</v>
      </c>
      <c s="29" t="s">
        <v>142</v>
      </c>
      <c s="29" t="s">
        <v>813</v>
      </c>
      <c s="25" t="s">
        <v>47</v>
      </c>
      <c s="30" t="s">
        <v>814</v>
      </c>
      <c s="31" t="s">
        <v>63</v>
      </c>
      <c s="32">
        <v>13.15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47</v>
      </c>
    </row>
    <row r="114" spans="1:5" ht="12.75">
      <c r="A114" s="37" t="s">
        <v>51</v>
      </c>
      <c r="E114" s="38" t="s">
        <v>815</v>
      </c>
    </row>
    <row r="115" spans="1:5" ht="102">
      <c r="A115" t="s">
        <v>52</v>
      </c>
      <c r="E115" s="36" t="s">
        <v>816</v>
      </c>
    </row>
    <row r="116" spans="1:16" ht="12.75">
      <c r="A116" s="25" t="s">
        <v>45</v>
      </c>
      <c s="29" t="s">
        <v>146</v>
      </c>
      <c s="29" t="s">
        <v>817</v>
      </c>
      <c s="25" t="s">
        <v>47</v>
      </c>
      <c s="30" t="s">
        <v>818</v>
      </c>
      <c s="31" t="s">
        <v>63</v>
      </c>
      <c s="32">
        <v>79.479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47</v>
      </c>
    </row>
    <row r="118" spans="1:5" ht="12.75">
      <c r="A118" s="37" t="s">
        <v>51</v>
      </c>
      <c r="E118" s="38" t="s">
        <v>819</v>
      </c>
    </row>
    <row r="119" spans="1:5" ht="51">
      <c r="A119" t="s">
        <v>52</v>
      </c>
      <c r="E119" s="36" t="s">
        <v>820</v>
      </c>
    </row>
    <row r="120" spans="1:16" ht="12.75">
      <c r="A120" s="25" t="s">
        <v>45</v>
      </c>
      <c s="29" t="s">
        <v>151</v>
      </c>
      <c s="29" t="s">
        <v>821</v>
      </c>
      <c s="25" t="s">
        <v>47</v>
      </c>
      <c s="30" t="s">
        <v>822</v>
      </c>
      <c s="31" t="s">
        <v>63</v>
      </c>
      <c s="32">
        <v>158.958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50</v>
      </c>
      <c r="E121" s="36" t="s">
        <v>47</v>
      </c>
    </row>
    <row r="122" spans="1:5" ht="38.25">
      <c r="A122" s="37" t="s">
        <v>51</v>
      </c>
      <c r="E122" s="38" t="s">
        <v>823</v>
      </c>
    </row>
    <row r="123" spans="1:5" ht="51">
      <c r="A123" t="s">
        <v>52</v>
      </c>
      <c r="E123" s="36" t="s">
        <v>820</v>
      </c>
    </row>
    <row r="124" spans="1:16" ht="12.75">
      <c r="A124" s="25" t="s">
        <v>45</v>
      </c>
      <c s="29" t="s">
        <v>156</v>
      </c>
      <c s="29" t="s">
        <v>824</v>
      </c>
      <c s="25" t="s">
        <v>493</v>
      </c>
      <c s="30" t="s">
        <v>825</v>
      </c>
      <c s="31" t="s">
        <v>49</v>
      </c>
      <c s="32">
        <v>3.179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50</v>
      </c>
      <c r="E125" s="36" t="s">
        <v>47</v>
      </c>
    </row>
    <row r="126" spans="1:5" ht="25.5">
      <c r="A126" s="37" t="s">
        <v>51</v>
      </c>
      <c r="E126" s="38" t="s">
        <v>826</v>
      </c>
    </row>
    <row r="127" spans="1:5" ht="140.25">
      <c r="A127" t="s">
        <v>52</v>
      </c>
      <c r="E127" s="36" t="s">
        <v>827</v>
      </c>
    </row>
    <row r="128" spans="1:16" ht="12.75">
      <c r="A128" s="25" t="s">
        <v>45</v>
      </c>
      <c s="29" t="s">
        <v>160</v>
      </c>
      <c s="29" t="s">
        <v>828</v>
      </c>
      <c s="25" t="s">
        <v>47</v>
      </c>
      <c s="30" t="s">
        <v>829</v>
      </c>
      <c s="31" t="s">
        <v>63</v>
      </c>
      <c s="32">
        <v>79.479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50</v>
      </c>
      <c r="E129" s="36" t="s">
        <v>47</v>
      </c>
    </row>
    <row r="130" spans="1:5" ht="25.5">
      <c r="A130" s="37" t="s">
        <v>51</v>
      </c>
      <c r="E130" s="38" t="s">
        <v>830</v>
      </c>
    </row>
    <row r="131" spans="1:5" ht="140.25">
      <c r="A131" t="s">
        <v>52</v>
      </c>
      <c r="E131" s="36" t="s">
        <v>831</v>
      </c>
    </row>
    <row r="132" spans="1:16" ht="12.75">
      <c r="A132" s="25" t="s">
        <v>45</v>
      </c>
      <c s="29" t="s">
        <v>163</v>
      </c>
      <c s="29" t="s">
        <v>832</v>
      </c>
      <c s="25" t="s">
        <v>47</v>
      </c>
      <c s="30" t="s">
        <v>833</v>
      </c>
      <c s="31" t="s">
        <v>63</v>
      </c>
      <c s="32">
        <v>79.479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50</v>
      </c>
      <c r="E133" s="36" t="s">
        <v>47</v>
      </c>
    </row>
    <row r="134" spans="1:5" ht="25.5">
      <c r="A134" s="37" t="s">
        <v>51</v>
      </c>
      <c r="E134" s="38" t="s">
        <v>834</v>
      </c>
    </row>
    <row r="135" spans="1:5" ht="140.25">
      <c r="A135" t="s">
        <v>52</v>
      </c>
      <c r="E135" s="36" t="s">
        <v>827</v>
      </c>
    </row>
    <row r="136" spans="1:16" ht="12.75">
      <c r="A136" s="25" t="s">
        <v>45</v>
      </c>
      <c s="29" t="s">
        <v>166</v>
      </c>
      <c s="29" t="s">
        <v>835</v>
      </c>
      <c s="25" t="s">
        <v>47</v>
      </c>
      <c s="30" t="s">
        <v>836</v>
      </c>
      <c s="31" t="s">
        <v>63</v>
      </c>
      <c s="32">
        <v>8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50</v>
      </c>
      <c r="E137" s="36" t="s">
        <v>47</v>
      </c>
    </row>
    <row r="138" spans="1:5" ht="12.75">
      <c r="A138" s="37" t="s">
        <v>51</v>
      </c>
      <c r="E138" s="38" t="s">
        <v>837</v>
      </c>
    </row>
    <row r="139" spans="1:5" ht="153">
      <c r="A139" t="s">
        <v>52</v>
      </c>
      <c r="E139" s="36" t="s">
        <v>838</v>
      </c>
    </row>
    <row r="140" spans="1:16" ht="12.75">
      <c r="A140" s="25" t="s">
        <v>45</v>
      </c>
      <c s="29" t="s">
        <v>170</v>
      </c>
      <c s="29" t="s">
        <v>839</v>
      </c>
      <c s="25" t="s">
        <v>47</v>
      </c>
      <c s="30" t="s">
        <v>840</v>
      </c>
      <c s="31" t="s">
        <v>58</v>
      </c>
      <c s="32">
        <v>36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50</v>
      </c>
      <c r="E141" s="36" t="s">
        <v>47</v>
      </c>
    </row>
    <row r="142" spans="1:5" ht="12.75">
      <c r="A142" s="37" t="s">
        <v>51</v>
      </c>
      <c r="E142" s="38" t="s">
        <v>841</v>
      </c>
    </row>
    <row r="143" spans="1:5" ht="38.25">
      <c r="A143" t="s">
        <v>52</v>
      </c>
      <c r="E143" s="36" t="s">
        <v>842</v>
      </c>
    </row>
    <row r="144" spans="1:18" ht="12.75" customHeight="1">
      <c r="A144" s="6" t="s">
        <v>43</v>
      </c>
      <c s="6"/>
      <c s="40" t="s">
        <v>73</v>
      </c>
      <c s="6"/>
      <c s="27" t="s">
        <v>843</v>
      </c>
      <c s="6"/>
      <c s="6"/>
      <c s="6"/>
      <c s="41">
        <f>0+Q144</f>
      </c>
      <c r="O144">
        <f>0+R144</f>
      </c>
      <c r="Q144">
        <f>0+I145+I149</f>
      </c>
      <c>
        <f>0+O145+O149</f>
      </c>
    </row>
    <row r="145" spans="1:16" ht="12.75">
      <c r="A145" s="25" t="s">
        <v>45</v>
      </c>
      <c s="29" t="s">
        <v>173</v>
      </c>
      <c s="29" t="s">
        <v>728</v>
      </c>
      <c s="25" t="s">
        <v>47</v>
      </c>
      <c s="30" t="s">
        <v>729</v>
      </c>
      <c s="31" t="s">
        <v>58</v>
      </c>
      <c s="32">
        <v>2.97</v>
      </c>
      <c s="33">
        <v>0</v>
      </c>
      <c s="34">
        <f>ROUND(ROUND(H145,2)*ROUND(G145,3),2)</f>
      </c>
      <c r="O145">
        <f>(I145*21)/100</f>
      </c>
      <c t="s">
        <v>23</v>
      </c>
    </row>
    <row r="146" spans="1:5" ht="12.75">
      <c r="A146" s="35" t="s">
        <v>50</v>
      </c>
      <c r="E146" s="36" t="s">
        <v>47</v>
      </c>
    </row>
    <row r="147" spans="1:5" ht="12.75">
      <c r="A147" s="37" t="s">
        <v>51</v>
      </c>
      <c r="E147" s="38" t="s">
        <v>844</v>
      </c>
    </row>
    <row r="148" spans="1:5" ht="255">
      <c r="A148" t="s">
        <v>52</v>
      </c>
      <c r="E148" s="36" t="s">
        <v>731</v>
      </c>
    </row>
    <row r="149" spans="1:16" ht="12.75">
      <c r="A149" s="25" t="s">
        <v>45</v>
      </c>
      <c s="29" t="s">
        <v>178</v>
      </c>
      <c s="29" t="s">
        <v>845</v>
      </c>
      <c s="25" t="s">
        <v>47</v>
      </c>
      <c s="30" t="s">
        <v>846</v>
      </c>
      <c s="31" t="s">
        <v>49</v>
      </c>
      <c s="32">
        <v>6</v>
      </c>
      <c s="33">
        <v>0</v>
      </c>
      <c s="34">
        <f>ROUND(ROUND(H149,2)*ROUND(G149,3),2)</f>
      </c>
      <c r="O149">
        <f>(I149*21)/100</f>
      </c>
      <c t="s">
        <v>23</v>
      </c>
    </row>
    <row r="150" spans="1:5" ht="12.75">
      <c r="A150" s="35" t="s">
        <v>50</v>
      </c>
      <c r="E150" s="36" t="s">
        <v>47</v>
      </c>
    </row>
    <row r="151" spans="1:5" ht="25.5">
      <c r="A151" s="37" t="s">
        <v>51</v>
      </c>
      <c r="E151" s="38" t="s">
        <v>847</v>
      </c>
    </row>
    <row r="152" spans="1:5" ht="395.25">
      <c r="A152" t="s">
        <v>52</v>
      </c>
      <c r="E152" s="36" t="s">
        <v>694</v>
      </c>
    </row>
    <row r="153" spans="1:18" ht="12.75" customHeight="1">
      <c r="A153" s="6" t="s">
        <v>43</v>
      </c>
      <c s="6"/>
      <c s="40" t="s">
        <v>40</v>
      </c>
      <c s="6"/>
      <c s="27" t="s">
        <v>529</v>
      </c>
      <c s="6"/>
      <c s="6"/>
      <c s="6"/>
      <c s="41">
        <f>0+Q153</f>
      </c>
      <c r="O153">
        <f>0+R153</f>
      </c>
      <c r="Q153">
        <f>0+I154+I158+I162+I166+I170+I174+I178+I182</f>
      </c>
      <c>
        <f>0+O154+O158+O162+O166+O170+O174+O178+O182</f>
      </c>
    </row>
    <row r="154" spans="1:16" ht="25.5">
      <c r="A154" s="25" t="s">
        <v>45</v>
      </c>
      <c s="29" t="s">
        <v>182</v>
      </c>
      <c s="29" t="s">
        <v>848</v>
      </c>
      <c s="25" t="s">
        <v>47</v>
      </c>
      <c s="30" t="s">
        <v>849</v>
      </c>
      <c s="31" t="s">
        <v>68</v>
      </c>
      <c s="32">
        <v>1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47</v>
      </c>
    </row>
    <row r="156" spans="1:5" ht="12.75">
      <c r="A156" s="37" t="s">
        <v>51</v>
      </c>
      <c r="E156" s="38" t="s">
        <v>850</v>
      </c>
    </row>
    <row r="157" spans="1:5" ht="25.5">
      <c r="A157" t="s">
        <v>52</v>
      </c>
      <c r="E157" s="36" t="s">
        <v>851</v>
      </c>
    </row>
    <row r="158" spans="1:16" ht="12.75">
      <c r="A158" s="25" t="s">
        <v>45</v>
      </c>
      <c s="29" t="s">
        <v>186</v>
      </c>
      <c s="29" t="s">
        <v>852</v>
      </c>
      <c s="25" t="s">
        <v>47</v>
      </c>
      <c s="30" t="s">
        <v>853</v>
      </c>
      <c s="31" t="s">
        <v>63</v>
      </c>
      <c s="32">
        <v>28.5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47</v>
      </c>
    </row>
    <row r="160" spans="1:5" ht="51">
      <c r="A160" s="37" t="s">
        <v>51</v>
      </c>
      <c r="E160" s="38" t="s">
        <v>854</v>
      </c>
    </row>
    <row r="161" spans="1:5" ht="38.25">
      <c r="A161" t="s">
        <v>52</v>
      </c>
      <c r="E161" s="36" t="s">
        <v>855</v>
      </c>
    </row>
    <row r="162" spans="1:16" ht="12.75">
      <c r="A162" s="25" t="s">
        <v>45</v>
      </c>
      <c s="29" t="s">
        <v>190</v>
      </c>
      <c s="29" t="s">
        <v>856</v>
      </c>
      <c s="25" t="s">
        <v>47</v>
      </c>
      <c s="30" t="s">
        <v>857</v>
      </c>
      <c s="31" t="s">
        <v>58</v>
      </c>
      <c s="32">
        <v>12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47</v>
      </c>
    </row>
    <row r="164" spans="1:5" ht="12.75">
      <c r="A164" s="37" t="s">
        <v>51</v>
      </c>
      <c r="E164" s="38" t="s">
        <v>858</v>
      </c>
    </row>
    <row r="165" spans="1:5" ht="63.75">
      <c r="A165" t="s">
        <v>52</v>
      </c>
      <c r="E165" s="36" t="s">
        <v>859</v>
      </c>
    </row>
    <row r="166" spans="1:16" ht="12.75">
      <c r="A166" s="25" t="s">
        <v>45</v>
      </c>
      <c s="29" t="s">
        <v>193</v>
      </c>
      <c s="29" t="s">
        <v>860</v>
      </c>
      <c s="25" t="s">
        <v>47</v>
      </c>
      <c s="30" t="s">
        <v>861</v>
      </c>
      <c s="31" t="s">
        <v>58</v>
      </c>
      <c s="32">
        <v>12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47</v>
      </c>
    </row>
    <row r="168" spans="1:5" ht="12.75">
      <c r="A168" s="37" t="s">
        <v>51</v>
      </c>
      <c r="E168" s="38" t="s">
        <v>862</v>
      </c>
    </row>
    <row r="169" spans="1:5" ht="25.5">
      <c r="A169" t="s">
        <v>52</v>
      </c>
      <c r="E169" s="36" t="s">
        <v>863</v>
      </c>
    </row>
    <row r="170" spans="1:16" ht="12.75">
      <c r="A170" s="25" t="s">
        <v>45</v>
      </c>
      <c s="29" t="s">
        <v>196</v>
      </c>
      <c s="29" t="s">
        <v>864</v>
      </c>
      <c s="25" t="s">
        <v>47</v>
      </c>
      <c s="30" t="s">
        <v>865</v>
      </c>
      <c s="31" t="s">
        <v>63</v>
      </c>
      <c s="32">
        <v>46.2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47</v>
      </c>
    </row>
    <row r="172" spans="1:5" ht="12.75">
      <c r="A172" s="37" t="s">
        <v>51</v>
      </c>
      <c r="E172" s="38" t="s">
        <v>866</v>
      </c>
    </row>
    <row r="173" spans="1:5" ht="280.5">
      <c r="A173" t="s">
        <v>52</v>
      </c>
      <c r="E173" s="36" t="s">
        <v>867</v>
      </c>
    </row>
    <row r="174" spans="1:16" ht="12.75">
      <c r="A174" s="25" t="s">
        <v>45</v>
      </c>
      <c s="29" t="s">
        <v>200</v>
      </c>
      <c s="29" t="s">
        <v>868</v>
      </c>
      <c s="25" t="s">
        <v>47</v>
      </c>
      <c s="30" t="s">
        <v>869</v>
      </c>
      <c s="31" t="s">
        <v>58</v>
      </c>
      <c s="32">
        <v>7.5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50</v>
      </c>
      <c r="E175" s="36" t="s">
        <v>47</v>
      </c>
    </row>
    <row r="176" spans="1:5" ht="12.75">
      <c r="A176" s="37" t="s">
        <v>51</v>
      </c>
      <c r="E176" s="38" t="s">
        <v>870</v>
      </c>
    </row>
    <row r="177" spans="1:5" ht="204">
      <c r="A177" t="s">
        <v>52</v>
      </c>
      <c r="E177" s="36" t="s">
        <v>871</v>
      </c>
    </row>
    <row r="178" spans="1:16" ht="12.75">
      <c r="A178" s="25" t="s">
        <v>45</v>
      </c>
      <c s="29" t="s">
        <v>203</v>
      </c>
      <c s="29" t="s">
        <v>872</v>
      </c>
      <c s="25" t="s">
        <v>47</v>
      </c>
      <c s="30" t="s">
        <v>873</v>
      </c>
      <c s="31" t="s">
        <v>58</v>
      </c>
      <c s="32">
        <v>11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50</v>
      </c>
      <c r="E179" s="36" t="s">
        <v>47</v>
      </c>
    </row>
    <row r="180" spans="1:5" ht="12.75">
      <c r="A180" s="37" t="s">
        <v>51</v>
      </c>
      <c r="E180" s="38" t="s">
        <v>874</v>
      </c>
    </row>
    <row r="181" spans="1:5" ht="114.75">
      <c r="A181" t="s">
        <v>52</v>
      </c>
      <c r="E181" s="36" t="s">
        <v>875</v>
      </c>
    </row>
    <row r="182" spans="1:16" ht="25.5">
      <c r="A182" s="25" t="s">
        <v>45</v>
      </c>
      <c s="29" t="s">
        <v>206</v>
      </c>
      <c s="29" t="s">
        <v>876</v>
      </c>
      <c s="25" t="s">
        <v>47</v>
      </c>
      <c s="30" t="s">
        <v>877</v>
      </c>
      <c s="31" t="s">
        <v>68</v>
      </c>
      <c s="32">
        <v>3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50</v>
      </c>
      <c r="E183" s="36" t="s">
        <v>47</v>
      </c>
    </row>
    <row r="184" spans="1:5" ht="25.5">
      <c r="A184" s="37" t="s">
        <v>51</v>
      </c>
      <c r="E184" s="38" t="s">
        <v>878</v>
      </c>
    </row>
    <row r="185" spans="1:5" ht="12.75">
      <c r="A185" t="s">
        <v>52</v>
      </c>
      <c r="E185" s="36" t="s">
        <v>47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0+O8+O13+O54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879</v>
      </c>
      <c s="42">
        <f>0+I8+I13+I54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879</v>
      </c>
      <c s="6"/>
      <c s="18" t="s">
        <v>880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881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29</v>
      </c>
      <c s="29" t="s">
        <v>588</v>
      </c>
      <c s="25" t="s">
        <v>47</v>
      </c>
      <c s="30" t="s">
        <v>589</v>
      </c>
      <c s="31" t="s">
        <v>439</v>
      </c>
      <c s="32">
        <v>70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882</v>
      </c>
    </row>
    <row r="12" spans="1:5" ht="165.75">
      <c r="A12" t="s">
        <v>52</v>
      </c>
      <c r="E12" s="36" t="s">
        <v>441</v>
      </c>
    </row>
    <row r="13" spans="1:18" ht="12.75" customHeight="1">
      <c r="A13" s="6" t="s">
        <v>43</v>
      </c>
      <c s="6"/>
      <c s="40" t="s">
        <v>23</v>
      </c>
      <c s="6"/>
      <c s="27" t="s">
        <v>883</v>
      </c>
      <c s="6"/>
      <c s="6"/>
      <c s="6"/>
      <c s="41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12.75">
      <c r="A14" s="25" t="s">
        <v>45</v>
      </c>
      <c s="29" t="s">
        <v>23</v>
      </c>
      <c s="29" t="s">
        <v>884</v>
      </c>
      <c s="25" t="s">
        <v>29</v>
      </c>
      <c s="30" t="s">
        <v>885</v>
      </c>
      <c s="31" t="s">
        <v>49</v>
      </c>
      <c s="32">
        <v>180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12.75">
      <c r="A15" s="35" t="s">
        <v>50</v>
      </c>
      <c r="E15" s="36" t="s">
        <v>886</v>
      </c>
    </row>
    <row r="16" spans="1:5" ht="12.75">
      <c r="A16" s="37" t="s">
        <v>51</v>
      </c>
      <c r="E16" s="38" t="s">
        <v>887</v>
      </c>
    </row>
    <row r="17" spans="1:5" ht="12.75">
      <c r="A17" t="s">
        <v>52</v>
      </c>
      <c r="E17" s="36" t="s">
        <v>47</v>
      </c>
    </row>
    <row r="18" spans="1:16" ht="12.75">
      <c r="A18" s="25" t="s">
        <v>45</v>
      </c>
      <c s="29" t="s">
        <v>22</v>
      </c>
      <c s="29" t="s">
        <v>56</v>
      </c>
      <c s="25" t="s">
        <v>29</v>
      </c>
      <c s="30" t="s">
        <v>57</v>
      </c>
      <c s="31" t="s">
        <v>58</v>
      </c>
      <c s="32">
        <v>40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888</v>
      </c>
    </row>
    <row r="20" spans="1:5" ht="12.75">
      <c r="A20" s="37" t="s">
        <v>51</v>
      </c>
      <c r="E20" s="38" t="s">
        <v>887</v>
      </c>
    </row>
    <row r="21" spans="1:5" ht="25.5">
      <c r="A21" t="s">
        <v>52</v>
      </c>
      <c r="E21" s="36" t="s">
        <v>889</v>
      </c>
    </row>
    <row r="22" spans="1:16" ht="12.75">
      <c r="A22" s="25" t="s">
        <v>45</v>
      </c>
      <c s="29" t="s">
        <v>33</v>
      </c>
      <c s="29" t="s">
        <v>59</v>
      </c>
      <c s="25" t="s">
        <v>29</v>
      </c>
      <c s="30" t="s">
        <v>60</v>
      </c>
      <c s="31" t="s">
        <v>49</v>
      </c>
      <c s="32">
        <v>180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890</v>
      </c>
    </row>
    <row r="24" spans="1:5" ht="12.75">
      <c r="A24" s="37" t="s">
        <v>51</v>
      </c>
      <c r="E24" s="38" t="s">
        <v>891</v>
      </c>
    </row>
    <row r="25" spans="1:5" ht="229.5">
      <c r="A25" t="s">
        <v>52</v>
      </c>
      <c r="E25" s="36" t="s">
        <v>892</v>
      </c>
    </row>
    <row r="26" spans="1:16" ht="12.75">
      <c r="A26" s="25" t="s">
        <v>45</v>
      </c>
      <c s="29" t="s">
        <v>35</v>
      </c>
      <c s="29" t="s">
        <v>61</v>
      </c>
      <c s="25" t="s">
        <v>29</v>
      </c>
      <c s="30" t="s">
        <v>62</v>
      </c>
      <c s="31" t="s">
        <v>63</v>
      </c>
      <c s="32">
        <v>570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893</v>
      </c>
    </row>
    <row r="28" spans="1:5" ht="12.75">
      <c r="A28" s="37" t="s">
        <v>51</v>
      </c>
      <c r="E28" s="38" t="s">
        <v>894</v>
      </c>
    </row>
    <row r="29" spans="1:5" ht="38.25">
      <c r="A29" t="s">
        <v>52</v>
      </c>
      <c r="E29" s="36" t="s">
        <v>64</v>
      </c>
    </row>
    <row r="30" spans="1:16" ht="12.75">
      <c r="A30" s="25" t="s">
        <v>45</v>
      </c>
      <c s="29" t="s">
        <v>37</v>
      </c>
      <c s="29" t="s">
        <v>647</v>
      </c>
      <c s="25" t="s">
        <v>29</v>
      </c>
      <c s="30" t="s">
        <v>648</v>
      </c>
      <c s="31" t="s">
        <v>63</v>
      </c>
      <c s="32">
        <v>570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893</v>
      </c>
    </row>
    <row r="32" spans="1:5" ht="12.75">
      <c r="A32" s="37" t="s">
        <v>51</v>
      </c>
      <c r="E32" s="38" t="s">
        <v>894</v>
      </c>
    </row>
    <row r="33" spans="1:5" ht="38.25">
      <c r="A33" t="s">
        <v>52</v>
      </c>
      <c r="E33" s="36" t="s">
        <v>895</v>
      </c>
    </row>
    <row r="34" spans="1:16" ht="12.75">
      <c r="A34" s="25" t="s">
        <v>45</v>
      </c>
      <c s="29" t="s">
        <v>70</v>
      </c>
      <c s="29" t="s">
        <v>66</v>
      </c>
      <c s="25" t="s">
        <v>29</v>
      </c>
      <c s="30" t="s">
        <v>67</v>
      </c>
      <c s="31" t="s">
        <v>68</v>
      </c>
      <c s="32">
        <v>20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896</v>
      </c>
    </row>
    <row r="36" spans="1:5" ht="12.75">
      <c r="A36" s="37" t="s">
        <v>51</v>
      </c>
      <c r="E36" s="38" t="s">
        <v>897</v>
      </c>
    </row>
    <row r="37" spans="1:5" ht="102">
      <c r="A37" t="s">
        <v>52</v>
      </c>
      <c r="E37" s="36" t="s">
        <v>69</v>
      </c>
    </row>
    <row r="38" spans="1:16" ht="12.75">
      <c r="A38" s="25" t="s">
        <v>45</v>
      </c>
      <c s="29" t="s">
        <v>73</v>
      </c>
      <c s="29" t="s">
        <v>71</v>
      </c>
      <c s="25" t="s">
        <v>29</v>
      </c>
      <c s="30" t="s">
        <v>72</v>
      </c>
      <c s="31" t="s">
        <v>58</v>
      </c>
      <c s="32">
        <v>530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898</v>
      </c>
    </row>
    <row r="40" spans="1:5" ht="12.75">
      <c r="A40" s="37" t="s">
        <v>51</v>
      </c>
      <c r="E40" s="38" t="s">
        <v>887</v>
      </c>
    </row>
    <row r="41" spans="1:5" ht="102">
      <c r="A41" t="s">
        <v>52</v>
      </c>
      <c r="E41" s="36" t="s">
        <v>90</v>
      </c>
    </row>
    <row r="42" spans="1:16" ht="12.75">
      <c r="A42" s="25" t="s">
        <v>45</v>
      </c>
      <c s="29" t="s">
        <v>40</v>
      </c>
      <c s="29" t="s">
        <v>899</v>
      </c>
      <c s="25" t="s">
        <v>29</v>
      </c>
      <c s="30" t="s">
        <v>900</v>
      </c>
      <c s="31" t="s">
        <v>58</v>
      </c>
      <c s="32">
        <v>310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901</v>
      </c>
    </row>
    <row r="44" spans="1:5" ht="12.75">
      <c r="A44" s="37" t="s">
        <v>51</v>
      </c>
      <c r="E44" s="38" t="s">
        <v>887</v>
      </c>
    </row>
    <row r="45" spans="1:5" ht="102">
      <c r="A45" t="s">
        <v>52</v>
      </c>
      <c r="E45" s="36" t="s">
        <v>76</v>
      </c>
    </row>
    <row r="46" spans="1:16" ht="12.75">
      <c r="A46" s="25" t="s">
        <v>45</v>
      </c>
      <c s="29" t="s">
        <v>42</v>
      </c>
      <c s="29" t="s">
        <v>77</v>
      </c>
      <c s="25" t="s">
        <v>29</v>
      </c>
      <c s="30" t="s">
        <v>78</v>
      </c>
      <c s="31" t="s">
        <v>58</v>
      </c>
      <c s="32">
        <v>560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902</v>
      </c>
    </row>
    <row r="48" spans="1:5" ht="12.75">
      <c r="A48" s="37" t="s">
        <v>51</v>
      </c>
      <c r="E48" s="38" t="s">
        <v>887</v>
      </c>
    </row>
    <row r="49" spans="1:5" ht="140.25">
      <c r="A49" t="s">
        <v>52</v>
      </c>
      <c r="E49" s="36" t="s">
        <v>79</v>
      </c>
    </row>
    <row r="50" spans="1:16" ht="25.5">
      <c r="A50" s="25" t="s">
        <v>45</v>
      </c>
      <c s="29" t="s">
        <v>83</v>
      </c>
      <c s="29" t="s">
        <v>903</v>
      </c>
      <c s="25" t="s">
        <v>29</v>
      </c>
      <c s="30" t="s">
        <v>904</v>
      </c>
      <c s="31" t="s">
        <v>58</v>
      </c>
      <c s="32">
        <v>560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905</v>
      </c>
    </row>
    <row r="52" spans="1:5" ht="12.75">
      <c r="A52" s="37" t="s">
        <v>51</v>
      </c>
      <c r="E52" s="38" t="s">
        <v>887</v>
      </c>
    </row>
    <row r="53" spans="1:5" ht="12.75">
      <c r="A53" t="s">
        <v>52</v>
      </c>
      <c r="E53" s="36" t="s">
        <v>47</v>
      </c>
    </row>
    <row r="54" spans="1:18" ht="12.75" customHeight="1">
      <c r="A54" s="6" t="s">
        <v>43</v>
      </c>
      <c s="6"/>
      <c s="40" t="s">
        <v>22</v>
      </c>
      <c s="6"/>
      <c s="27" t="s">
        <v>906</v>
      </c>
      <c s="6"/>
      <c s="6"/>
      <c s="6"/>
      <c s="41">
        <f>0+Q54</f>
      </c>
      <c r="O54">
        <f>0+R54</f>
      </c>
      <c r="Q54">
        <f>0+I55+I59+I63+I67+I71+I75+I79+I83+I87+I91+I95+I99+I103+I107+I111+I115+I119+I123+I127+I131+I135+I139+I143+I147+I151+I155+I159+I163+I167+I171+I175+I179</f>
      </c>
      <c>
        <f>0+O55+O59+O63+O67+O71+O75+O79+O83+O87+O91+O95+O99+O103+O107+O111+O115+O119+O123+O127+O131+O135+O139+O143+O147+O151+O155+O159+O163+O167+O171+O175+O179</f>
      </c>
    </row>
    <row r="55" spans="1:16" ht="12.75">
      <c r="A55" s="25" t="s">
        <v>45</v>
      </c>
      <c s="29" t="s">
        <v>87</v>
      </c>
      <c s="29" t="s">
        <v>907</v>
      </c>
      <c s="25" t="s">
        <v>29</v>
      </c>
      <c s="30" t="s">
        <v>908</v>
      </c>
      <c s="31" t="s">
        <v>68</v>
      </c>
      <c s="32">
        <v>1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909</v>
      </c>
    </row>
    <row r="57" spans="1:5" ht="12.75">
      <c r="A57" s="37" t="s">
        <v>51</v>
      </c>
      <c r="E57" s="38" t="s">
        <v>910</v>
      </c>
    </row>
    <row r="58" spans="1:5" ht="12.75">
      <c r="A58" t="s">
        <v>52</v>
      </c>
      <c r="E58" s="36" t="s">
        <v>47</v>
      </c>
    </row>
    <row r="59" spans="1:16" ht="12.75">
      <c r="A59" s="25" t="s">
        <v>45</v>
      </c>
      <c s="29" t="s">
        <v>91</v>
      </c>
      <c s="29" t="s">
        <v>96</v>
      </c>
      <c s="25" t="s">
        <v>29</v>
      </c>
      <c s="30" t="s">
        <v>97</v>
      </c>
      <c s="31" t="s">
        <v>58</v>
      </c>
      <c s="32">
        <v>200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12.75">
      <c r="A60" s="35" t="s">
        <v>50</v>
      </c>
      <c r="E60" s="36" t="s">
        <v>911</v>
      </c>
    </row>
    <row r="61" spans="1:5" ht="12.75">
      <c r="A61" s="37" t="s">
        <v>51</v>
      </c>
      <c r="E61" s="38" t="s">
        <v>887</v>
      </c>
    </row>
    <row r="62" spans="1:5" ht="127.5">
      <c r="A62" t="s">
        <v>52</v>
      </c>
      <c r="E62" s="36" t="s">
        <v>912</v>
      </c>
    </row>
    <row r="63" spans="1:16" ht="12.75">
      <c r="A63" s="25" t="s">
        <v>45</v>
      </c>
      <c s="29" t="s">
        <v>95</v>
      </c>
      <c s="29" t="s">
        <v>913</v>
      </c>
      <c s="25" t="s">
        <v>29</v>
      </c>
      <c s="30" t="s">
        <v>914</v>
      </c>
      <c s="31" t="s">
        <v>68</v>
      </c>
      <c s="32">
        <v>1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12.75">
      <c r="A64" s="35" t="s">
        <v>50</v>
      </c>
      <c r="E64" s="36" t="s">
        <v>915</v>
      </c>
    </row>
    <row r="65" spans="1:5" ht="12.75">
      <c r="A65" s="37" t="s">
        <v>51</v>
      </c>
      <c r="E65" s="38" t="s">
        <v>910</v>
      </c>
    </row>
    <row r="66" spans="1:5" ht="76.5">
      <c r="A66" t="s">
        <v>52</v>
      </c>
      <c r="E66" s="36" t="s">
        <v>916</v>
      </c>
    </row>
    <row r="67" spans="1:16" ht="25.5">
      <c r="A67" s="25" t="s">
        <v>45</v>
      </c>
      <c s="29" t="s">
        <v>98</v>
      </c>
      <c s="29" t="s">
        <v>917</v>
      </c>
      <c s="25" t="s">
        <v>29</v>
      </c>
      <c s="30" t="s">
        <v>918</v>
      </c>
      <c s="31" t="s">
        <v>58</v>
      </c>
      <c s="32">
        <v>260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919</v>
      </c>
    </row>
    <row r="69" spans="1:5" ht="12.75">
      <c r="A69" s="37" t="s">
        <v>51</v>
      </c>
      <c r="E69" s="38" t="s">
        <v>887</v>
      </c>
    </row>
    <row r="70" spans="1:5" ht="12.75">
      <c r="A70" t="s">
        <v>52</v>
      </c>
      <c r="E70" s="36" t="s">
        <v>47</v>
      </c>
    </row>
    <row r="71" spans="1:16" ht="12.75">
      <c r="A71" s="25" t="s">
        <v>45</v>
      </c>
      <c s="29" t="s">
        <v>101</v>
      </c>
      <c s="29" t="s">
        <v>99</v>
      </c>
      <c s="25" t="s">
        <v>29</v>
      </c>
      <c s="30" t="s">
        <v>100</v>
      </c>
      <c s="31" t="s">
        <v>58</v>
      </c>
      <c s="32">
        <v>50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920</v>
      </c>
    </row>
    <row r="73" spans="1:5" ht="12.75">
      <c r="A73" s="37" t="s">
        <v>51</v>
      </c>
      <c r="E73" s="38" t="s">
        <v>921</v>
      </c>
    </row>
    <row r="74" spans="1:5" ht="89.25">
      <c r="A74" t="s">
        <v>52</v>
      </c>
      <c r="E74" s="36" t="s">
        <v>922</v>
      </c>
    </row>
    <row r="75" spans="1:16" ht="12.75">
      <c r="A75" s="25" t="s">
        <v>45</v>
      </c>
      <c s="29" t="s">
        <v>104</v>
      </c>
      <c s="29" t="s">
        <v>102</v>
      </c>
      <c s="25" t="s">
        <v>29</v>
      </c>
      <c s="30" t="s">
        <v>103</v>
      </c>
      <c s="31" t="s">
        <v>58</v>
      </c>
      <c s="32">
        <v>25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50</v>
      </c>
      <c r="E76" s="36" t="s">
        <v>920</v>
      </c>
    </row>
    <row r="77" spans="1:5" ht="12.75">
      <c r="A77" s="37" t="s">
        <v>51</v>
      </c>
      <c r="E77" s="38" t="s">
        <v>921</v>
      </c>
    </row>
    <row r="78" spans="1:5" ht="89.25">
      <c r="A78" t="s">
        <v>52</v>
      </c>
      <c r="E78" s="36" t="s">
        <v>922</v>
      </c>
    </row>
    <row r="79" spans="1:16" ht="12.75">
      <c r="A79" s="25" t="s">
        <v>45</v>
      </c>
      <c s="29" t="s">
        <v>108</v>
      </c>
      <c s="29" t="s">
        <v>923</v>
      </c>
      <c s="25" t="s">
        <v>29</v>
      </c>
      <c s="30" t="s">
        <v>924</v>
      </c>
      <c s="31" t="s">
        <v>58</v>
      </c>
      <c s="32">
        <v>30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920</v>
      </c>
    </row>
    <row r="81" spans="1:5" ht="12.75">
      <c r="A81" s="37" t="s">
        <v>51</v>
      </c>
      <c r="E81" s="38" t="s">
        <v>921</v>
      </c>
    </row>
    <row r="82" spans="1:5" ht="12.75">
      <c r="A82" t="s">
        <v>52</v>
      </c>
      <c r="E82" s="36" t="s">
        <v>47</v>
      </c>
    </row>
    <row r="83" spans="1:16" ht="12.75">
      <c r="A83" s="25" t="s">
        <v>45</v>
      </c>
      <c s="29" t="s">
        <v>111</v>
      </c>
      <c s="29" t="s">
        <v>925</v>
      </c>
      <c s="25" t="s">
        <v>29</v>
      </c>
      <c s="30" t="s">
        <v>926</v>
      </c>
      <c s="31" t="s">
        <v>58</v>
      </c>
      <c s="32">
        <v>520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12.75">
      <c r="A84" s="35" t="s">
        <v>50</v>
      </c>
      <c r="E84" s="36" t="s">
        <v>920</v>
      </c>
    </row>
    <row r="85" spans="1:5" ht="12.75">
      <c r="A85" s="37" t="s">
        <v>51</v>
      </c>
      <c r="E85" s="38" t="s">
        <v>921</v>
      </c>
    </row>
    <row r="86" spans="1:5" ht="12.75">
      <c r="A86" t="s">
        <v>52</v>
      </c>
      <c r="E86" s="36" t="s">
        <v>47</v>
      </c>
    </row>
    <row r="87" spans="1:16" ht="25.5">
      <c r="A87" s="25" t="s">
        <v>45</v>
      </c>
      <c s="29" t="s">
        <v>115</v>
      </c>
      <c s="29" t="s">
        <v>105</v>
      </c>
      <c s="25" t="s">
        <v>29</v>
      </c>
      <c s="30" t="s">
        <v>106</v>
      </c>
      <c s="31" t="s">
        <v>68</v>
      </c>
      <c s="32">
        <v>6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927</v>
      </c>
    </row>
    <row r="89" spans="1:5" ht="12.75">
      <c r="A89" s="37" t="s">
        <v>51</v>
      </c>
      <c r="E89" s="38" t="s">
        <v>910</v>
      </c>
    </row>
    <row r="90" spans="1:5" ht="102">
      <c r="A90" t="s">
        <v>52</v>
      </c>
      <c r="E90" s="36" t="s">
        <v>107</v>
      </c>
    </row>
    <row r="91" spans="1:16" ht="25.5">
      <c r="A91" s="25" t="s">
        <v>45</v>
      </c>
      <c s="29" t="s">
        <v>120</v>
      </c>
      <c s="29" t="s">
        <v>109</v>
      </c>
      <c s="25" t="s">
        <v>29</v>
      </c>
      <c s="30" t="s">
        <v>110</v>
      </c>
      <c s="31" t="s">
        <v>68</v>
      </c>
      <c s="32">
        <v>6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927</v>
      </c>
    </row>
    <row r="93" spans="1:5" ht="12.75">
      <c r="A93" s="37" t="s">
        <v>51</v>
      </c>
      <c r="E93" s="38" t="s">
        <v>910</v>
      </c>
    </row>
    <row r="94" spans="1:5" ht="102">
      <c r="A94" t="s">
        <v>52</v>
      </c>
      <c r="E94" s="36" t="s">
        <v>107</v>
      </c>
    </row>
    <row r="95" spans="1:16" ht="25.5">
      <c r="A95" s="25" t="s">
        <v>45</v>
      </c>
      <c s="29" t="s">
        <v>123</v>
      </c>
      <c s="29" t="s">
        <v>928</v>
      </c>
      <c s="25" t="s">
        <v>29</v>
      </c>
      <c s="30" t="s">
        <v>929</v>
      </c>
      <c s="31" t="s">
        <v>68</v>
      </c>
      <c s="32">
        <v>2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50</v>
      </c>
      <c r="E96" s="36" t="s">
        <v>927</v>
      </c>
    </row>
    <row r="97" spans="1:5" ht="12.75">
      <c r="A97" s="37" t="s">
        <v>51</v>
      </c>
      <c r="E97" s="38" t="s">
        <v>910</v>
      </c>
    </row>
    <row r="98" spans="1:5" ht="102">
      <c r="A98" t="s">
        <v>52</v>
      </c>
      <c r="E98" s="36" t="s">
        <v>107</v>
      </c>
    </row>
    <row r="99" spans="1:16" ht="12.75">
      <c r="A99" s="25" t="s">
        <v>45</v>
      </c>
      <c s="29" t="s">
        <v>127</v>
      </c>
      <c s="29" t="s">
        <v>930</v>
      </c>
      <c s="25" t="s">
        <v>29</v>
      </c>
      <c s="30" t="s">
        <v>931</v>
      </c>
      <c s="31" t="s">
        <v>58</v>
      </c>
      <c s="32">
        <v>310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932</v>
      </c>
    </row>
    <row r="101" spans="1:5" ht="12.75">
      <c r="A101" s="37" t="s">
        <v>51</v>
      </c>
      <c r="E101" s="38" t="s">
        <v>887</v>
      </c>
    </row>
    <row r="102" spans="1:5" ht="12.75">
      <c r="A102" t="s">
        <v>52</v>
      </c>
      <c r="E102" s="36" t="s">
        <v>47</v>
      </c>
    </row>
    <row r="103" spans="1:16" ht="25.5">
      <c r="A103" s="25" t="s">
        <v>45</v>
      </c>
      <c s="29" t="s">
        <v>131</v>
      </c>
      <c s="29" t="s">
        <v>933</v>
      </c>
      <c s="25" t="s">
        <v>29</v>
      </c>
      <c s="30" t="s">
        <v>934</v>
      </c>
      <c s="31" t="s">
        <v>68</v>
      </c>
      <c s="32">
        <v>1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935</v>
      </c>
    </row>
    <row r="105" spans="1:5" ht="12.75">
      <c r="A105" s="37" t="s">
        <v>51</v>
      </c>
      <c r="E105" s="38" t="s">
        <v>910</v>
      </c>
    </row>
    <row r="106" spans="1:5" ht="12.75">
      <c r="A106" t="s">
        <v>52</v>
      </c>
      <c r="E106" s="36" t="s">
        <v>47</v>
      </c>
    </row>
    <row r="107" spans="1:16" ht="12.75">
      <c r="A107" s="25" t="s">
        <v>45</v>
      </c>
      <c s="29" t="s">
        <v>135</v>
      </c>
      <c s="29" t="s">
        <v>936</v>
      </c>
      <c s="25" t="s">
        <v>29</v>
      </c>
      <c s="30" t="s">
        <v>937</v>
      </c>
      <c s="31" t="s">
        <v>68</v>
      </c>
      <c s="32">
        <v>1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50</v>
      </c>
      <c r="E108" s="36" t="s">
        <v>935</v>
      </c>
    </row>
    <row r="109" spans="1:5" ht="12.75">
      <c r="A109" s="37" t="s">
        <v>51</v>
      </c>
      <c r="E109" s="38" t="s">
        <v>910</v>
      </c>
    </row>
    <row r="110" spans="1:5" ht="12.75">
      <c r="A110" t="s">
        <v>52</v>
      </c>
      <c r="E110" s="36" t="s">
        <v>47</v>
      </c>
    </row>
    <row r="111" spans="1:16" ht="12.75">
      <c r="A111" s="25" t="s">
        <v>45</v>
      </c>
      <c s="29" t="s">
        <v>138</v>
      </c>
      <c s="29" t="s">
        <v>938</v>
      </c>
      <c s="25" t="s">
        <v>29</v>
      </c>
      <c s="30" t="s">
        <v>939</v>
      </c>
      <c s="31" t="s">
        <v>68</v>
      </c>
      <c s="32">
        <v>1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50</v>
      </c>
      <c r="E112" s="36" t="s">
        <v>909</v>
      </c>
    </row>
    <row r="113" spans="1:5" ht="12.75">
      <c r="A113" s="37" t="s">
        <v>51</v>
      </c>
      <c r="E113" s="38" t="s">
        <v>910</v>
      </c>
    </row>
    <row r="114" spans="1:5" ht="12.75">
      <c r="A114" t="s">
        <v>52</v>
      </c>
      <c r="E114" s="36" t="s">
        <v>47</v>
      </c>
    </row>
    <row r="115" spans="1:16" ht="12.75">
      <c r="A115" s="25" t="s">
        <v>45</v>
      </c>
      <c s="29" t="s">
        <v>142</v>
      </c>
      <c s="29" t="s">
        <v>940</v>
      </c>
      <c s="25" t="s">
        <v>29</v>
      </c>
      <c s="30" t="s">
        <v>941</v>
      </c>
      <c s="31" t="s">
        <v>68</v>
      </c>
      <c s="32">
        <v>4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50</v>
      </c>
      <c r="E116" s="36" t="s">
        <v>909</v>
      </c>
    </row>
    <row r="117" spans="1:5" ht="12.75">
      <c r="A117" s="37" t="s">
        <v>51</v>
      </c>
      <c r="E117" s="38" t="s">
        <v>910</v>
      </c>
    </row>
    <row r="118" spans="1:5" ht="12.75">
      <c r="A118" t="s">
        <v>52</v>
      </c>
      <c r="E118" s="36" t="s">
        <v>47</v>
      </c>
    </row>
    <row r="119" spans="1:16" ht="12.75">
      <c r="A119" s="25" t="s">
        <v>45</v>
      </c>
      <c s="29" t="s">
        <v>146</v>
      </c>
      <c s="29" t="s">
        <v>942</v>
      </c>
      <c s="25" t="s">
        <v>29</v>
      </c>
      <c s="30" t="s">
        <v>943</v>
      </c>
      <c s="31" t="s">
        <v>68</v>
      </c>
      <c s="32">
        <v>1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909</v>
      </c>
    </row>
    <row r="121" spans="1:5" ht="12.75">
      <c r="A121" s="37" t="s">
        <v>51</v>
      </c>
      <c r="E121" s="38" t="s">
        <v>910</v>
      </c>
    </row>
    <row r="122" spans="1:5" ht="12.75">
      <c r="A122" t="s">
        <v>52</v>
      </c>
      <c r="E122" s="36" t="s">
        <v>47</v>
      </c>
    </row>
    <row r="123" spans="1:16" ht="12.75">
      <c r="A123" s="25" t="s">
        <v>45</v>
      </c>
      <c s="29" t="s">
        <v>151</v>
      </c>
      <c s="29" t="s">
        <v>944</v>
      </c>
      <c s="25" t="s">
        <v>29</v>
      </c>
      <c s="30" t="s">
        <v>945</v>
      </c>
      <c s="31" t="s">
        <v>68</v>
      </c>
      <c s="32">
        <v>1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909</v>
      </c>
    </row>
    <row r="125" spans="1:5" ht="12.75">
      <c r="A125" s="37" t="s">
        <v>51</v>
      </c>
      <c r="E125" s="38" t="s">
        <v>910</v>
      </c>
    </row>
    <row r="126" spans="1:5" ht="12.75">
      <c r="A126" t="s">
        <v>52</v>
      </c>
      <c r="E126" s="36" t="s">
        <v>47</v>
      </c>
    </row>
    <row r="127" spans="1:16" ht="12.75">
      <c r="A127" s="25" t="s">
        <v>45</v>
      </c>
      <c s="29" t="s">
        <v>156</v>
      </c>
      <c s="29" t="s">
        <v>946</v>
      </c>
      <c s="25" t="s">
        <v>29</v>
      </c>
      <c s="30" t="s">
        <v>947</v>
      </c>
      <c s="31" t="s">
        <v>68</v>
      </c>
      <c s="32">
        <v>1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909</v>
      </c>
    </row>
    <row r="129" spans="1:5" ht="12.75">
      <c r="A129" s="37" t="s">
        <v>51</v>
      </c>
      <c r="E129" s="38" t="s">
        <v>910</v>
      </c>
    </row>
    <row r="130" spans="1:5" ht="12.75">
      <c r="A130" t="s">
        <v>52</v>
      </c>
      <c r="E130" s="36" t="s">
        <v>47</v>
      </c>
    </row>
    <row r="131" spans="1:16" ht="12.75">
      <c r="A131" s="25" t="s">
        <v>45</v>
      </c>
      <c s="29" t="s">
        <v>160</v>
      </c>
      <c s="29" t="s">
        <v>948</v>
      </c>
      <c s="25" t="s">
        <v>29</v>
      </c>
      <c s="30" t="s">
        <v>949</v>
      </c>
      <c s="31" t="s">
        <v>68</v>
      </c>
      <c s="32">
        <v>1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909</v>
      </c>
    </row>
    <row r="133" spans="1:5" ht="12.75">
      <c r="A133" s="37" t="s">
        <v>51</v>
      </c>
      <c r="E133" s="38" t="s">
        <v>910</v>
      </c>
    </row>
    <row r="134" spans="1:5" ht="12.75">
      <c r="A134" t="s">
        <v>52</v>
      </c>
      <c r="E134" s="36" t="s">
        <v>47</v>
      </c>
    </row>
    <row r="135" spans="1:16" ht="12.75">
      <c r="A135" s="25" t="s">
        <v>45</v>
      </c>
      <c s="29" t="s">
        <v>163</v>
      </c>
      <c s="29" t="s">
        <v>950</v>
      </c>
      <c s="25" t="s">
        <v>29</v>
      </c>
      <c s="30" t="s">
        <v>951</v>
      </c>
      <c s="31" t="s">
        <v>68</v>
      </c>
      <c s="32">
        <v>1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909</v>
      </c>
    </row>
    <row r="137" spans="1:5" ht="12.75">
      <c r="A137" s="37" t="s">
        <v>51</v>
      </c>
      <c r="E137" s="38" t="s">
        <v>910</v>
      </c>
    </row>
    <row r="138" spans="1:5" ht="12.75">
      <c r="A138" t="s">
        <v>52</v>
      </c>
      <c r="E138" s="36" t="s">
        <v>47</v>
      </c>
    </row>
    <row r="139" spans="1:16" ht="12.75">
      <c r="A139" s="25" t="s">
        <v>45</v>
      </c>
      <c s="29" t="s">
        <v>166</v>
      </c>
      <c s="29" t="s">
        <v>952</v>
      </c>
      <c s="25" t="s">
        <v>29</v>
      </c>
      <c s="30" t="s">
        <v>953</v>
      </c>
      <c s="31" t="s">
        <v>68</v>
      </c>
      <c s="32">
        <v>1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909</v>
      </c>
    </row>
    <row r="141" spans="1:5" ht="12.75">
      <c r="A141" s="37" t="s">
        <v>51</v>
      </c>
      <c r="E141" s="38" t="s">
        <v>910</v>
      </c>
    </row>
    <row r="142" spans="1:5" ht="12.75">
      <c r="A142" t="s">
        <v>52</v>
      </c>
      <c r="E142" s="36" t="s">
        <v>47</v>
      </c>
    </row>
    <row r="143" spans="1:16" ht="12.75">
      <c r="A143" s="25" t="s">
        <v>45</v>
      </c>
      <c s="29" t="s">
        <v>170</v>
      </c>
      <c s="29" t="s">
        <v>954</v>
      </c>
      <c s="25" t="s">
        <v>29</v>
      </c>
      <c s="30" t="s">
        <v>955</v>
      </c>
      <c s="31" t="s">
        <v>68</v>
      </c>
      <c s="32">
        <v>1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909</v>
      </c>
    </row>
    <row r="145" spans="1:5" ht="12.75">
      <c r="A145" s="37" t="s">
        <v>51</v>
      </c>
      <c r="E145" s="38" t="s">
        <v>910</v>
      </c>
    </row>
    <row r="146" spans="1:5" ht="12.75">
      <c r="A146" t="s">
        <v>52</v>
      </c>
      <c r="E146" s="36" t="s">
        <v>47</v>
      </c>
    </row>
    <row r="147" spans="1:16" ht="12.75">
      <c r="A147" s="25" t="s">
        <v>45</v>
      </c>
      <c s="29" t="s">
        <v>173</v>
      </c>
      <c s="29" t="s">
        <v>956</v>
      </c>
      <c s="25" t="s">
        <v>29</v>
      </c>
      <c s="30" t="s">
        <v>957</v>
      </c>
      <c s="31" t="s">
        <v>68</v>
      </c>
      <c s="32">
        <v>1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909</v>
      </c>
    </row>
    <row r="149" spans="1:5" ht="12.75">
      <c r="A149" s="37" t="s">
        <v>51</v>
      </c>
      <c r="E149" s="38" t="s">
        <v>910</v>
      </c>
    </row>
    <row r="150" spans="1:5" ht="12.75">
      <c r="A150" t="s">
        <v>52</v>
      </c>
      <c r="E150" s="36" t="s">
        <v>47</v>
      </c>
    </row>
    <row r="151" spans="1:16" ht="12.75">
      <c r="A151" s="25" t="s">
        <v>45</v>
      </c>
      <c s="29" t="s">
        <v>178</v>
      </c>
      <c s="29" t="s">
        <v>958</v>
      </c>
      <c s="25" t="s">
        <v>29</v>
      </c>
      <c s="30" t="s">
        <v>959</v>
      </c>
      <c s="31" t="s">
        <v>68</v>
      </c>
      <c s="32">
        <v>1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50</v>
      </c>
      <c r="E152" s="36" t="s">
        <v>909</v>
      </c>
    </row>
    <row r="153" spans="1:5" ht="12.75">
      <c r="A153" s="37" t="s">
        <v>51</v>
      </c>
      <c r="E153" s="38" t="s">
        <v>910</v>
      </c>
    </row>
    <row r="154" spans="1:5" ht="12.75">
      <c r="A154" t="s">
        <v>52</v>
      </c>
      <c r="E154" s="36" t="s">
        <v>47</v>
      </c>
    </row>
    <row r="155" spans="1:16" ht="12.75">
      <c r="A155" s="25" t="s">
        <v>45</v>
      </c>
      <c s="29" t="s">
        <v>182</v>
      </c>
      <c s="29" t="s">
        <v>960</v>
      </c>
      <c s="25" t="s">
        <v>29</v>
      </c>
      <c s="30" t="s">
        <v>961</v>
      </c>
      <c s="31" t="s">
        <v>68</v>
      </c>
      <c s="32">
        <v>17</v>
      </c>
      <c s="33">
        <v>0</v>
      </c>
      <c s="34">
        <f>ROUND(ROUND(H155,2)*ROUND(G155,3),2)</f>
      </c>
      <c r="O155">
        <f>(I155*21)/100</f>
      </c>
      <c t="s">
        <v>23</v>
      </c>
    </row>
    <row r="156" spans="1:5" ht="12.75">
      <c r="A156" s="35" t="s">
        <v>50</v>
      </c>
      <c r="E156" s="36" t="s">
        <v>909</v>
      </c>
    </row>
    <row r="157" spans="1:5" ht="12.75">
      <c r="A157" s="37" t="s">
        <v>51</v>
      </c>
      <c r="E157" s="38" t="s">
        <v>910</v>
      </c>
    </row>
    <row r="158" spans="1:5" ht="12.75">
      <c r="A158" t="s">
        <v>52</v>
      </c>
      <c r="E158" s="36" t="s">
        <v>47</v>
      </c>
    </row>
    <row r="159" spans="1:16" ht="12.75">
      <c r="A159" s="25" t="s">
        <v>45</v>
      </c>
      <c s="29" t="s">
        <v>186</v>
      </c>
      <c s="29" t="s">
        <v>962</v>
      </c>
      <c s="25" t="s">
        <v>29</v>
      </c>
      <c s="30" t="s">
        <v>963</v>
      </c>
      <c s="31" t="s">
        <v>68</v>
      </c>
      <c s="32">
        <v>8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12.75">
      <c r="A160" s="35" t="s">
        <v>50</v>
      </c>
      <c r="E160" s="36" t="s">
        <v>909</v>
      </c>
    </row>
    <row r="161" spans="1:5" ht="12.75">
      <c r="A161" s="37" t="s">
        <v>51</v>
      </c>
      <c r="E161" s="38" t="s">
        <v>910</v>
      </c>
    </row>
    <row r="162" spans="1:5" ht="12.75">
      <c r="A162" t="s">
        <v>52</v>
      </c>
      <c r="E162" s="36" t="s">
        <v>47</v>
      </c>
    </row>
    <row r="163" spans="1:16" ht="25.5">
      <c r="A163" s="25" t="s">
        <v>45</v>
      </c>
      <c s="29" t="s">
        <v>190</v>
      </c>
      <c s="29" t="s">
        <v>964</v>
      </c>
      <c s="25" t="s">
        <v>29</v>
      </c>
      <c s="30" t="s">
        <v>965</v>
      </c>
      <c s="31" t="s">
        <v>68</v>
      </c>
      <c s="32">
        <v>1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12.75">
      <c r="A164" s="35" t="s">
        <v>50</v>
      </c>
      <c r="E164" s="36" t="s">
        <v>966</v>
      </c>
    </row>
    <row r="165" spans="1:5" ht="12.75">
      <c r="A165" s="37" t="s">
        <v>51</v>
      </c>
      <c r="E165" s="38" t="s">
        <v>967</v>
      </c>
    </row>
    <row r="166" spans="1:5" ht="102">
      <c r="A166" t="s">
        <v>52</v>
      </c>
      <c r="E166" s="36" t="s">
        <v>968</v>
      </c>
    </row>
    <row r="167" spans="1:16" ht="25.5">
      <c r="A167" s="25" t="s">
        <v>45</v>
      </c>
      <c s="29" t="s">
        <v>193</v>
      </c>
      <c s="29" t="s">
        <v>969</v>
      </c>
      <c s="25" t="s">
        <v>29</v>
      </c>
      <c s="30" t="s">
        <v>970</v>
      </c>
      <c s="31" t="s">
        <v>68</v>
      </c>
      <c s="32">
        <v>1</v>
      </c>
      <c s="33">
        <v>0</v>
      </c>
      <c s="34">
        <f>ROUND(ROUND(H167,2)*ROUND(G167,3),2)</f>
      </c>
      <c r="O167">
        <f>(I167*21)/100</f>
      </c>
      <c t="s">
        <v>23</v>
      </c>
    </row>
    <row r="168" spans="1:5" ht="12.75">
      <c r="A168" s="35" t="s">
        <v>50</v>
      </c>
      <c r="E168" s="36" t="s">
        <v>971</v>
      </c>
    </row>
    <row r="169" spans="1:5" ht="12.75">
      <c r="A169" s="37" t="s">
        <v>51</v>
      </c>
      <c r="E169" s="38" t="s">
        <v>967</v>
      </c>
    </row>
    <row r="170" spans="1:5" ht="12.75">
      <c r="A170" t="s">
        <v>52</v>
      </c>
      <c r="E170" s="36" t="s">
        <v>47</v>
      </c>
    </row>
    <row r="171" spans="1:16" ht="12.75">
      <c r="A171" s="25" t="s">
        <v>45</v>
      </c>
      <c s="29" t="s">
        <v>196</v>
      </c>
      <c s="29" t="s">
        <v>972</v>
      </c>
      <c s="25" t="s">
        <v>29</v>
      </c>
      <c s="30" t="s">
        <v>973</v>
      </c>
      <c s="31" t="s">
        <v>360</v>
      </c>
      <c s="32">
        <v>100</v>
      </c>
      <c s="33">
        <v>0</v>
      </c>
      <c s="34">
        <f>ROUND(ROUND(H171,2)*ROUND(G171,3),2)</f>
      </c>
      <c r="O171">
        <f>(I171*21)/100</f>
      </c>
      <c t="s">
        <v>23</v>
      </c>
    </row>
    <row r="172" spans="1:5" ht="25.5">
      <c r="A172" s="35" t="s">
        <v>50</v>
      </c>
      <c r="E172" s="36" t="s">
        <v>974</v>
      </c>
    </row>
    <row r="173" spans="1:5" ht="12.75">
      <c r="A173" s="37" t="s">
        <v>51</v>
      </c>
      <c r="E173" s="38" t="s">
        <v>47</v>
      </c>
    </row>
    <row r="174" spans="1:5" ht="12.75">
      <c r="A174" t="s">
        <v>52</v>
      </c>
      <c r="E174" s="36" t="s">
        <v>47</v>
      </c>
    </row>
    <row r="175" spans="1:16" ht="12.75">
      <c r="A175" s="25" t="s">
        <v>45</v>
      </c>
      <c s="29" t="s">
        <v>200</v>
      </c>
      <c s="29" t="s">
        <v>975</v>
      </c>
      <c s="25" t="s">
        <v>29</v>
      </c>
      <c s="30" t="s">
        <v>976</v>
      </c>
      <c s="31" t="s">
        <v>68</v>
      </c>
      <c s="32">
        <v>1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12.75">
      <c r="A176" s="35" t="s">
        <v>50</v>
      </c>
      <c r="E176" s="36" t="s">
        <v>977</v>
      </c>
    </row>
    <row r="177" spans="1:5" ht="12.75">
      <c r="A177" s="37" t="s">
        <v>51</v>
      </c>
      <c r="E177" s="38" t="s">
        <v>910</v>
      </c>
    </row>
    <row r="178" spans="1:5" ht="178.5">
      <c r="A178" t="s">
        <v>52</v>
      </c>
      <c r="E178" s="36" t="s">
        <v>185</v>
      </c>
    </row>
    <row r="179" spans="1:16" ht="12.75">
      <c r="A179" s="25" t="s">
        <v>45</v>
      </c>
      <c s="29" t="s">
        <v>203</v>
      </c>
      <c s="29" t="s">
        <v>978</v>
      </c>
      <c s="25" t="s">
        <v>29</v>
      </c>
      <c s="30" t="s">
        <v>979</v>
      </c>
      <c s="31" t="s">
        <v>68</v>
      </c>
      <c s="32">
        <v>0</v>
      </c>
      <c s="33">
        <v>0</v>
      </c>
      <c s="34">
        <f>ROUND(ROUND(H179,2)*ROUND(G179,3),2)</f>
      </c>
      <c r="O179">
        <f>(I179*21)/100</f>
      </c>
      <c t="s">
        <v>23</v>
      </c>
    </row>
    <row r="180" spans="1:5" ht="12.75">
      <c r="A180" s="35" t="s">
        <v>50</v>
      </c>
      <c r="E180" s="36" t="s">
        <v>980</v>
      </c>
    </row>
    <row r="181" spans="1:5" ht="12.75">
      <c r="A181" s="37" t="s">
        <v>51</v>
      </c>
      <c r="E181" s="38" t="s">
        <v>981</v>
      </c>
    </row>
    <row r="182" spans="1:5" ht="127.5">
      <c r="A182" t="s">
        <v>52</v>
      </c>
      <c r="E182" s="36" t="s">
        <v>189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982</v>
      </c>
      <c s="42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982</v>
      </c>
      <c s="6"/>
      <c s="18" t="s">
        <v>983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17</v>
      </c>
      <c s="19"/>
      <c s="27" t="s">
        <v>881</v>
      </c>
      <c s="19"/>
      <c s="19"/>
      <c s="19"/>
      <c s="28">
        <f>0+Q8</f>
      </c>
      <c r="O8">
        <f>0+R8</f>
      </c>
      <c r="Q8">
        <f>0+I9+I13+I17+I21+I25+I29+I33+I37</f>
      </c>
      <c>
        <f>0+O9+O13+O17+O21+O25+O29+O33+O37</f>
      </c>
    </row>
    <row r="9" spans="1:16" ht="25.5">
      <c r="A9" s="25" t="s">
        <v>45</v>
      </c>
      <c s="29" t="s">
        <v>29</v>
      </c>
      <c s="29" t="s">
        <v>585</v>
      </c>
      <c s="25" t="s">
        <v>47</v>
      </c>
      <c s="30" t="s">
        <v>586</v>
      </c>
      <c s="31" t="s">
        <v>439</v>
      </c>
      <c s="32">
        <v>1369.715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47</v>
      </c>
    </row>
    <row r="12" spans="1:5" ht="165.75">
      <c r="A12" t="s">
        <v>52</v>
      </c>
      <c r="E12" s="36" t="s">
        <v>441</v>
      </c>
    </row>
    <row r="13" spans="1:16" ht="25.5">
      <c r="A13" s="25" t="s">
        <v>45</v>
      </c>
      <c s="29" t="s">
        <v>23</v>
      </c>
      <c s="29" t="s">
        <v>588</v>
      </c>
      <c s="25" t="s">
        <v>47</v>
      </c>
      <c s="30" t="s">
        <v>589</v>
      </c>
      <c s="31" t="s">
        <v>439</v>
      </c>
      <c s="32">
        <v>212.244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47</v>
      </c>
    </row>
    <row r="16" spans="1:5" ht="165.75">
      <c r="A16" t="s">
        <v>52</v>
      </c>
      <c r="E16" s="36" t="s">
        <v>441</v>
      </c>
    </row>
    <row r="17" spans="1:16" ht="25.5">
      <c r="A17" s="25" t="s">
        <v>45</v>
      </c>
      <c s="29" t="s">
        <v>22</v>
      </c>
      <c s="29" t="s">
        <v>767</v>
      </c>
      <c s="25" t="s">
        <v>47</v>
      </c>
      <c s="30" t="s">
        <v>768</v>
      </c>
      <c s="31" t="s">
        <v>439</v>
      </c>
      <c s="32">
        <v>48.809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47</v>
      </c>
    </row>
    <row r="20" spans="1:5" ht="165.75">
      <c r="A20" t="s">
        <v>52</v>
      </c>
      <c r="E20" s="36" t="s">
        <v>441</v>
      </c>
    </row>
    <row r="21" spans="1:16" ht="25.5">
      <c r="A21" s="25" t="s">
        <v>45</v>
      </c>
      <c s="29" t="s">
        <v>33</v>
      </c>
      <c s="29" t="s">
        <v>437</v>
      </c>
      <c s="25" t="s">
        <v>47</v>
      </c>
      <c s="30" t="s">
        <v>438</v>
      </c>
      <c s="31" t="s">
        <v>439</v>
      </c>
      <c s="32">
        <v>21.379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47</v>
      </c>
    </row>
    <row r="24" spans="1:5" ht="165.75">
      <c r="A24" t="s">
        <v>52</v>
      </c>
      <c r="E24" s="36" t="s">
        <v>441</v>
      </c>
    </row>
    <row r="25" spans="1:16" ht="25.5">
      <c r="A25" s="25" t="s">
        <v>45</v>
      </c>
      <c s="29" t="s">
        <v>35</v>
      </c>
      <c s="29" t="s">
        <v>442</v>
      </c>
      <c s="25" t="s">
        <v>47</v>
      </c>
      <c s="30" t="s">
        <v>443</v>
      </c>
      <c s="31" t="s">
        <v>439</v>
      </c>
      <c s="32">
        <v>206.384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47</v>
      </c>
    </row>
    <row r="28" spans="1:5" ht="165.75">
      <c r="A28" t="s">
        <v>52</v>
      </c>
      <c r="E28" s="36" t="s">
        <v>441</v>
      </c>
    </row>
    <row r="29" spans="1:16" ht="25.5">
      <c r="A29" s="25" t="s">
        <v>45</v>
      </c>
      <c s="29" t="s">
        <v>37</v>
      </c>
      <c s="29" t="s">
        <v>445</v>
      </c>
      <c s="25" t="s">
        <v>47</v>
      </c>
      <c s="30" t="s">
        <v>446</v>
      </c>
      <c s="31" t="s">
        <v>439</v>
      </c>
      <c s="32">
        <v>0.27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38.25">
      <c r="A31" s="37" t="s">
        <v>51</v>
      </c>
      <c r="E31" s="38" t="s">
        <v>447</v>
      </c>
    </row>
    <row r="32" spans="1:5" ht="165.75">
      <c r="A32" t="s">
        <v>52</v>
      </c>
      <c r="E32" s="36" t="s">
        <v>441</v>
      </c>
    </row>
    <row r="33" spans="1:16" ht="25.5">
      <c r="A33" s="25" t="s">
        <v>45</v>
      </c>
      <c s="29" t="s">
        <v>70</v>
      </c>
      <c s="29" t="s">
        <v>448</v>
      </c>
      <c s="25" t="s">
        <v>47</v>
      </c>
      <c s="30" t="s">
        <v>449</v>
      </c>
      <c s="31" t="s">
        <v>439</v>
      </c>
      <c s="32">
        <v>0.01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12.75">
      <c r="A35" s="37" t="s">
        <v>51</v>
      </c>
      <c r="E35" s="38" t="s">
        <v>47</v>
      </c>
    </row>
    <row r="36" spans="1:5" ht="165.75">
      <c r="A36" t="s">
        <v>52</v>
      </c>
      <c r="E36" s="36" t="s">
        <v>441</v>
      </c>
    </row>
    <row r="37" spans="1:16" ht="25.5">
      <c r="A37" s="25" t="s">
        <v>45</v>
      </c>
      <c s="29" t="s">
        <v>73</v>
      </c>
      <c s="29" t="s">
        <v>451</v>
      </c>
      <c s="25" t="s">
        <v>47</v>
      </c>
      <c s="30" t="s">
        <v>452</v>
      </c>
      <c s="31" t="s">
        <v>439</v>
      </c>
      <c s="32">
        <v>0.01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12.75">
      <c r="A39" s="37" t="s">
        <v>51</v>
      </c>
      <c r="E39" s="38" t="s">
        <v>47</v>
      </c>
    </row>
    <row r="40" spans="1:5" ht="165.75">
      <c r="A40" t="s">
        <v>52</v>
      </c>
      <c r="E40" s="36" t="s">
        <v>441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984</v>
      </c>
      <c s="42">
        <f>0+I8+I25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984</v>
      </c>
      <c s="6"/>
      <c s="18" t="s">
        <v>985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986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987</v>
      </c>
      <c s="25" t="s">
        <v>47</v>
      </c>
      <c s="30" t="s">
        <v>988</v>
      </c>
      <c s="31" t="s">
        <v>459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989</v>
      </c>
    </row>
    <row r="11" spans="1:5" ht="12.75">
      <c r="A11" s="37" t="s">
        <v>51</v>
      </c>
      <c r="E11" s="38" t="s">
        <v>990</v>
      </c>
    </row>
    <row r="12" spans="1:5" ht="12.75">
      <c r="A12" t="s">
        <v>52</v>
      </c>
      <c r="E12" s="36" t="s">
        <v>47</v>
      </c>
    </row>
    <row r="13" spans="1:16" ht="12.75">
      <c r="A13" s="25" t="s">
        <v>45</v>
      </c>
      <c s="29" t="s">
        <v>23</v>
      </c>
      <c s="29" t="s">
        <v>991</v>
      </c>
      <c s="25" t="s">
        <v>47</v>
      </c>
      <c s="30" t="s">
        <v>992</v>
      </c>
      <c s="31" t="s">
        <v>459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993</v>
      </c>
    </row>
    <row r="15" spans="1:5" ht="12.75">
      <c r="A15" s="37" t="s">
        <v>51</v>
      </c>
      <c r="E15" s="38" t="s">
        <v>990</v>
      </c>
    </row>
    <row r="16" spans="1:5" ht="12.75">
      <c r="A16" t="s">
        <v>52</v>
      </c>
      <c r="E16" s="36" t="s">
        <v>47</v>
      </c>
    </row>
    <row r="17" spans="1:16" ht="12.75">
      <c r="A17" s="25" t="s">
        <v>45</v>
      </c>
      <c s="29" t="s">
        <v>22</v>
      </c>
      <c s="29" t="s">
        <v>994</v>
      </c>
      <c s="25" t="s">
        <v>47</v>
      </c>
      <c s="30" t="s">
        <v>995</v>
      </c>
      <c s="31" t="s">
        <v>459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996</v>
      </c>
    </row>
    <row r="19" spans="1:5" ht="12.75">
      <c r="A19" s="37" t="s">
        <v>51</v>
      </c>
      <c r="E19" s="38" t="s">
        <v>990</v>
      </c>
    </row>
    <row r="20" spans="1:5" ht="12.75">
      <c r="A20" t="s">
        <v>52</v>
      </c>
      <c r="E20" s="36" t="s">
        <v>47</v>
      </c>
    </row>
    <row r="21" spans="1:16" ht="12.75">
      <c r="A21" s="25" t="s">
        <v>45</v>
      </c>
      <c s="29" t="s">
        <v>33</v>
      </c>
      <c s="29" t="s">
        <v>997</v>
      </c>
      <c s="25" t="s">
        <v>47</v>
      </c>
      <c s="30" t="s">
        <v>998</v>
      </c>
      <c s="31" t="s">
        <v>459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999</v>
      </c>
    </row>
    <row r="23" spans="1:5" ht="12.75">
      <c r="A23" s="37" t="s">
        <v>51</v>
      </c>
      <c r="E23" s="38" t="s">
        <v>47</v>
      </c>
    </row>
    <row r="24" spans="1:5" ht="12.75">
      <c r="A24" t="s">
        <v>52</v>
      </c>
      <c r="E24" s="36" t="s">
        <v>47</v>
      </c>
    </row>
    <row r="25" spans="1:18" ht="12.75" customHeight="1">
      <c r="A25" s="6" t="s">
        <v>43</v>
      </c>
      <c s="6"/>
      <c s="40" t="s">
        <v>23</v>
      </c>
      <c s="6"/>
      <c s="27" t="s">
        <v>1000</v>
      </c>
      <c s="6"/>
      <c s="6"/>
      <c s="6"/>
      <c s="41">
        <f>0+Q25</f>
      </c>
      <c r="O25">
        <f>0+R25</f>
      </c>
      <c r="Q25">
        <f>0+I26+I30+I34+I38</f>
      </c>
      <c>
        <f>0+O26+O30+O34+O38</f>
      </c>
    </row>
    <row r="26" spans="1:16" ht="12.75">
      <c r="A26" s="25" t="s">
        <v>45</v>
      </c>
      <c s="29" t="s">
        <v>35</v>
      </c>
      <c s="29" t="s">
        <v>1001</v>
      </c>
      <c s="25" t="s">
        <v>47</v>
      </c>
      <c s="30" t="s">
        <v>1002</v>
      </c>
      <c s="31" t="s">
        <v>459</v>
      </c>
      <c s="32">
        <v>1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1003</v>
      </c>
    </row>
    <row r="28" spans="1:5" ht="12.75">
      <c r="A28" s="37" t="s">
        <v>51</v>
      </c>
      <c r="E28" s="38" t="s">
        <v>990</v>
      </c>
    </row>
    <row r="29" spans="1:5" ht="12.75">
      <c r="A29" t="s">
        <v>52</v>
      </c>
      <c r="E29" s="36" t="s">
        <v>47</v>
      </c>
    </row>
    <row r="30" spans="1:16" ht="12.75">
      <c r="A30" s="25" t="s">
        <v>45</v>
      </c>
      <c s="29" t="s">
        <v>37</v>
      </c>
      <c s="29" t="s">
        <v>1004</v>
      </c>
      <c s="25" t="s">
        <v>47</v>
      </c>
      <c s="30" t="s">
        <v>1005</v>
      </c>
      <c s="31" t="s">
        <v>459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1006</v>
      </c>
    </row>
    <row r="32" spans="1:5" ht="12.75">
      <c r="A32" s="37" t="s">
        <v>51</v>
      </c>
      <c r="E32" s="38" t="s">
        <v>990</v>
      </c>
    </row>
    <row r="33" spans="1:5" ht="12.75">
      <c r="A33" t="s">
        <v>52</v>
      </c>
      <c r="E33" s="36" t="s">
        <v>47</v>
      </c>
    </row>
    <row r="34" spans="1:16" ht="12.75">
      <c r="A34" s="25" t="s">
        <v>45</v>
      </c>
      <c s="29" t="s">
        <v>70</v>
      </c>
      <c s="29" t="s">
        <v>1007</v>
      </c>
      <c s="25" t="s">
        <v>47</v>
      </c>
      <c s="30" t="s">
        <v>1008</v>
      </c>
      <c s="31" t="s">
        <v>459</v>
      </c>
      <c s="32">
        <v>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63.75">
      <c r="A35" s="35" t="s">
        <v>50</v>
      </c>
      <c r="E35" s="36" t="s">
        <v>1009</v>
      </c>
    </row>
    <row r="36" spans="1:5" ht="12.75">
      <c r="A36" s="37" t="s">
        <v>51</v>
      </c>
      <c r="E36" s="38" t="s">
        <v>47</v>
      </c>
    </row>
    <row r="37" spans="1:5" ht="12.75">
      <c r="A37" t="s">
        <v>52</v>
      </c>
      <c r="E37" s="36" t="s">
        <v>47</v>
      </c>
    </row>
    <row r="38" spans="1:16" ht="12.75">
      <c r="A38" s="25" t="s">
        <v>45</v>
      </c>
      <c s="29" t="s">
        <v>73</v>
      </c>
      <c s="29" t="s">
        <v>1010</v>
      </c>
      <c s="25" t="s">
        <v>47</v>
      </c>
      <c s="30" t="s">
        <v>1011</v>
      </c>
      <c s="31" t="s">
        <v>459</v>
      </c>
      <c s="32">
        <v>1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1012</v>
      </c>
    </row>
    <row r="40" spans="1:5" ht="12.75">
      <c r="A40" s="37" t="s">
        <v>51</v>
      </c>
      <c r="E40" s="38" t="s">
        <v>990</v>
      </c>
    </row>
    <row r="41" spans="1:5" ht="12.75">
      <c r="A41" t="s">
        <v>52</v>
      </c>
      <c r="E41" s="36" t="s">
        <v>1013</v>
      </c>
    </row>
  </sheetData>
  <sheetProtection password="C42E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