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32" sheetId="2" r:id="rId2"/>
    <sheet name="SO 26-10-02" sheetId="3" r:id="rId3"/>
    <sheet name="SO 26-11-02" sheetId="4" r:id="rId4"/>
    <sheet name="SO 26-13-02" sheetId="5" r:id="rId5"/>
    <sheet name="SO 26-86-02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<sst xmlns="http://schemas.openxmlformats.org/spreadsheetml/2006/main" count="3954" uniqueCount="951">
  <si>
    <t>Firma: DMC Havlíčkův Brod s.r.o.</t>
  </si>
  <si>
    <t>Rekapitulace ceny</t>
  </si>
  <si>
    <t>Stavba: 20052 - 2024 Odstranění TOR na přejezdu P3919 v km 18,481 trati Studenec – Křižanov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</si>
  <si>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</si>
  <si>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</si>
  <si>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</si>
  <si>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</si>
  <si>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</si>
  <si>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</si>
  <si>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</si>
  <si>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</si>
  <si>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</si>
  <si>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</si>
  <si>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</si>
  <si>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</si>
  <si>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20052</t>
  </si>
  <si>
    <t>2024 Odstranění TOR na přejezdu P3919 v km 18,481 trati Studenec – Křižanov</t>
  </si>
  <si>
    <t>O</t>
  </si>
  <si>
    <t>Rozpočet:</t>
  </si>
  <si>
    <t>0,00</t>
  </si>
  <si>
    <t>15,00</t>
  </si>
  <si>
    <t>21,00</t>
  </si>
  <si>
    <t>3</t>
  </si>
  <si>
    <t>2</t>
  </si>
  <si>
    <t>PS 26-01-32</t>
  </si>
  <si>
    <t>PZZ km 18,481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</si>
  <si>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</si>
  <si>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</si>
  <si>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</si>
  <si>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</si>
  <si>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</si>
  <si>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</si>
  <si>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</si>
  <si>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</si>
  <si>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</si>
  <si>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</si>
  <si>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</si>
  <si>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</si>
  <si>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</si>
  <si>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</si>
  <si>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</si>
  <si>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</si>
  <si>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</si>
  <si>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</si>
  <si>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</si>
  <si>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</si>
  <si>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</si>
  <si>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</si>
  <si>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</si>
  <si>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</si>
  <si>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</si>
  <si>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</si>
  <si>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</si>
  <si>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</si>
  <si>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13283</t>
  </si>
  <si>
    <t>HLOUBENÍ RÝH ŠÍŘ DO 2M PAŽ I NEPAŽ TŘ. II</t>
  </si>
  <si>
    <t>13293</t>
  </si>
  <si>
    <t>HLOUBENÍ RÝH ŠÍŘ DO 2M PAŽ I NEPAŽ TŘ. III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</si>
  <si>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</si>
  <si>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</si>
  <si>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</si>
  <si>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</si>
  <si>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</si>
  <si>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</si>
  <si>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</si>
  <si>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18120</t>
  </si>
  <si>
    <t>ÚPRAVA PLÁNĚ SE ZHUTNĚNÍM V HORNINĚ TŘ. II</t>
  </si>
  <si>
    <t>M2</t>
  </si>
  <si>
    <t>položka zahrnuje úpravu pláně včetně vyrovnání výškových rozdílů. Míru zhutnění určuje  
projekt.</t>
  </si>
  <si>
    <t>Kabelizace</t>
  </si>
  <si>
    <t>7</t>
  </si>
  <si>
    <t>701005</t>
  </si>
  <si>
    <t>VYHLEDÁVACÍ MARKER ZEMNÍ S MOŽNOSTÍ ZÁPISU</t>
  </si>
  <si>
    <t>KUS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</si>
  <si>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</si>
  <si>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8</t>
  </si>
  <si>
    <t>702111</t>
  </si>
  <si>
    <t>KABELOVÝ ŽLAB ZEMNÍ VČETNĚ KRYTU SVĚTLÉ ŠÍŘKY DO 120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</si>
  <si>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</si>
  <si>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702212</t>
  </si>
  <si>
    <t>KABELOVÁ CHRÁNIČKA ZEMNÍ DN PŘES 100 DO 200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</si>
  <si>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</si>
  <si>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</si>
  <si>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</si>
  <si>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</si>
  <si>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11</t>
  </si>
  <si>
    <t>702610</t>
  </si>
  <si>
    <t>ODKRYTÍ A ZAKRYTÍ KABELOVÉHO ŽLABU</t>
  </si>
  <si>
    <t>1. Položka obsahuje:  
– pomocné mechanismy  
2. Položka neobsahuje:  
X  
3. Způsob měření:  
Měří se plocha v metrech čtverečných.</t>
  </si>
  <si>
    <t>12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</si>
  <si>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</si>
  <si>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</si>
  <si>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</si>
  <si>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13</t>
  </si>
  <si>
    <t>709110</t>
  </si>
  <si>
    <t>PROVIZORNÍ ZAJIŠTĚNÍ KABELU VE VÝKOPU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</si>
  <si>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</si>
  <si>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14</t>
  </si>
  <si>
    <t>709210</t>
  </si>
  <si>
    <t>KŘIŽOVATKA KABELOVÝCH VEDENÍ SE STÁVAJÍCÍ INŽENÝRSKOU SÍTÍ (KABELEM, POTRUBÍM APOD.)</t>
  </si>
  <si>
    <t>15</t>
  </si>
  <si>
    <t>709513</t>
  </si>
  <si>
    <t>PODPŮRNÉ A POMOCNÉ KONSTRUKCE OCELOVÉ Z PROFILŮ SVAŘOVANÝCH A ŠROUBOVANÝCH S POVRCHOVOU ÚPRAVOU ŽÁROVÝM ZINKOVÁNÍM</t>
  </si>
  <si>
    <t>KG</t>
  </si>
  <si>
    <t>16</t>
  </si>
  <si>
    <t>741911</t>
  </si>
  <si>
    <t>UZEMŇOVACÍ VODIČ V ZEMI FEZN DO 120 MM2</t>
  </si>
  <si>
    <t>1. Položka obsahuje:  
– přípravu podkladu pro osazení  
– měření, dělení, spojování, tvarování  
– ochranný nátěr spojů a při průchodu vodiče nad terén apod. dle příslušných norem  
2. Položka neobsahuje:  
– zemní práce  
– ochranu vodiče - chráničky apod.  
3. Způsob měření:  
Měří se metr délkový.</t>
  </si>
  <si>
    <t>17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</si>
  <si>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</si>
  <si>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</si>
  <si>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</si>
  <si>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18</t>
  </si>
  <si>
    <t>742H12</t>
  </si>
  <si>
    <t>KABEL NN ČTYŘ- A PĚTIŽÍLOVÝ CU S PLASTOVOU IZOLACÍ OD 4 DO 16 MM2</t>
  </si>
  <si>
    <t>19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</si>
  <si>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</si>
  <si>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</si>
  <si>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</si>
  <si>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20</t>
  </si>
  <si>
    <t>742L12</t>
  </si>
  <si>
    <t>UKONČENÍ DVOU AŽ PĚTIŽÍLOVÉHO KABELU V ROZVADĚČI NEBO NA PŘÍSTROJI OD 4 DO 16 MM2</t>
  </si>
  <si>
    <t>21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</si>
  <si>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</si>
  <si>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</si>
  <si>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</si>
  <si>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22</t>
  </si>
  <si>
    <t>75A131</t>
  </si>
  <si>
    <t>KABEL METALICKÝ DVOUPLÁŠŤOVÝ DO 12 PÁRŮ - DODÁVKA</t>
  </si>
  <si>
    <t>KMPÁR</t>
  </si>
  <si>
    <t>1. Položka obsahuje:  
– dodání kabelů podle typu od výrobců včetně mimostaveništní dopravy  
2. Položka neobsahuje:  
X  
3. Způsob měření:  
Měří se n-násobky páru vodičů na kilometr.</t>
  </si>
  <si>
    <t>23</t>
  </si>
  <si>
    <t>75A141</t>
  </si>
  <si>
    <t>KABEL METALICKÝ DVOUPLÁŠŤOVÝ PŘES 12 PÁRŮ - DODÁVKA</t>
  </si>
  <si>
    <t>24</t>
  </si>
  <si>
    <t>75A217</t>
  </si>
  <si>
    <t>ZATAŽENÍ A SPOJKOVÁNÍ KABELŮ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</si>
  <si>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</si>
  <si>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25</t>
  </si>
  <si>
    <t>75A227</t>
  </si>
  <si>
    <t>ZATAŽENÍ A SPOJKOVÁNÍ KABELŮ PŘES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</si>
  <si>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</si>
  <si>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26</t>
  </si>
  <si>
    <t>75A311</t>
  </si>
  <si>
    <t>KABELOVÁ FORMA (UKONČENÍ KABELŮ) PRO KABELY ZABEZPEČOVACÍ DO 12 PÁRŮ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</si>
  <si>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</si>
  <si>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27</t>
  </si>
  <si>
    <t>75A312</t>
  </si>
  <si>
    <t>KABELOVÁ FORMA (UKONČENÍ KABELŮ) PRO KABELY ZABEZPEČOVACÍ PŘES 12 PÁRŮ</t>
  </si>
  <si>
    <t>28</t>
  </si>
  <si>
    <t>75A322</t>
  </si>
  <si>
    <t>SPOJKA ROVNÁ PRO PLASTOVÉ KABELY S JÁDRY O PRŮMĚRU 1 MM2 PŘES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</si>
  <si>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</si>
  <si>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29</t>
  </si>
  <si>
    <t>75A410</t>
  </si>
  <si>
    <t>OZNAČENÍ KABELŮ ZNAČKOVACÍ KABELOVOU OBJÍMKOU</t>
  </si>
  <si>
    <t>1. Položka obsahuje:  
– zhotovení kabelového štítku, vyražení znaku kabelu, ovinutí štítku páskou PVC, připevnění  
objímky na kabel  
– výrobu štítků, použití mechanizmu, dopravu k místnímu použití, mzdy  
2. Položka neobsahuje:  
X  
3. Způsob měření:  
Udává se počet kusů kompletní konstrukce nebo práce.</t>
  </si>
  <si>
    <t>44</t>
  </si>
  <si>
    <t>75B742</t>
  </si>
  <si>
    <t>OCHRANNÁ OPATŘENÍ  PROTI ATMOSFÉRICKÝM VLIVŮM - JEDNOKOLEJNÁ TRAŤ BEZ TRAKCÍ</t>
  </si>
  <si>
    <t>KM</t>
  </si>
  <si>
    <t>1. Položka obsahuje:  
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– montáž dodaného zařízení se všemi pomocnými a doplňujícími pracemi a součástmi, případné použití mechanizmů  
2. Položka neobsahuje:  
X  
3. Způsob měření:  
Udává se délka v km chráněné trati.</t>
  </si>
  <si>
    <t>68</t>
  </si>
  <si>
    <t>75I221</t>
  </si>
  <si>
    <t>KABEL ZEMNÍ DVOUPLÁŠŤOVÝ BEZ PANCÍŘE PRŮMĚRU ŽÍLY 0,8 MM DO 5XN</t>
  </si>
  <si>
    <t>KMČTYŘKA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</si>
  <si>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</si>
  <si>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69</t>
  </si>
  <si>
    <t>75I22X</t>
  </si>
  <si>
    <t>KABEL ZEMNÍ DVOUPLÁŠŤOVÝ BEZ PANCÍŘE PRŮMĚRU ŽÍLY 0,8 MM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</si>
  <si>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</si>
  <si>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70</t>
  </si>
  <si>
    <t>75I322</t>
  </si>
  <si>
    <t>KABEL ZEMNÍ DVOUPLÁŠŤOVÝ S PANCÍŘEM PRŮMĚRU ŽÍLY 0,8 MM DO 25XN</t>
  </si>
  <si>
    <t>71</t>
  </si>
  <si>
    <t>75I32X</t>
  </si>
  <si>
    <t>KABEL ZEMNÍ DVOUPLÁŠŤOVÝ S PANCÍŘEM PRŮMĚRU ŽÍLY 0,8 MM - MONTÁŽ</t>
  </si>
  <si>
    <t>72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</si>
  <si>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</si>
  <si>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</si>
  <si>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</si>
  <si>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73</t>
  </si>
  <si>
    <t>75I91X</t>
  </si>
  <si>
    <t>OPTOTRUBKA HDPE - MONTÁŽ</t>
  </si>
  <si>
    <t>74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</si>
  <si>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</si>
  <si>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</si>
  <si>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</si>
  <si>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</si>
  <si>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</si>
  <si>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</si>
  <si>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</si>
  <si>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</si>
  <si>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76</t>
  </si>
  <si>
    <t>75IA11</t>
  </si>
  <si>
    <t>OPTOTRUBKOVÁ SPOJKA  PRŮMĚRU DO 40 MM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</si>
  <si>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</si>
  <si>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77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</si>
  <si>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</si>
  <si>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</si>
  <si>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</si>
  <si>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78</t>
  </si>
  <si>
    <t>75IA51</t>
  </si>
  <si>
    <t>OPTOTRUBKOVÁ KONCOVKA PRŮMĚRU DO 40 MM</t>
  </si>
  <si>
    <t>79</t>
  </si>
  <si>
    <t>75IA5X</t>
  </si>
  <si>
    <t>OPTOTRUBKOVÁ KONCOVKA - MONTÁŽ</t>
  </si>
  <si>
    <t>80</t>
  </si>
  <si>
    <t>75IEC2</t>
  </si>
  <si>
    <t>VENKOVNÍ TELEFONNÍ OBJEKT NA ZDI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</si>
  <si>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</si>
  <si>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81</t>
  </si>
  <si>
    <t>75IECX</t>
  </si>
  <si>
    <t>VENKOVNÍ TELEFONNÍ OBJEKT - MONTÁŽ</t>
  </si>
  <si>
    <t>82</t>
  </si>
  <si>
    <t>75IF21</t>
  </si>
  <si>
    <t>ROZPOJOVACÍ SVORKOVNICE 2/10, 2/8</t>
  </si>
  <si>
    <t>83</t>
  </si>
  <si>
    <t>75IF2X</t>
  </si>
  <si>
    <t>ROZPOJOVACÍ SVORKOVNICE 2/10, 2/8 - MONTÁŽ</t>
  </si>
  <si>
    <t>84</t>
  </si>
  <si>
    <t>75IF31</t>
  </si>
  <si>
    <t>ZEMNÍCÍ SVORKOVNICE</t>
  </si>
  <si>
    <t>85</t>
  </si>
  <si>
    <t>75IF3X</t>
  </si>
  <si>
    <t>ZEMNÍCÍ SVORKOVNICE - MONTÁŽ</t>
  </si>
  <si>
    <t>86</t>
  </si>
  <si>
    <t>75IF51</t>
  </si>
  <si>
    <t>MONTÁŽNÍ RÁM 15+1</t>
  </si>
  <si>
    <t>87</t>
  </si>
  <si>
    <t>75IF5X</t>
  </si>
  <si>
    <t>MONTÁŽNÍ RÁM 15+1 - MONTÁŽ</t>
  </si>
  <si>
    <t>88</t>
  </si>
  <si>
    <t>75IFA1</t>
  </si>
  <si>
    <t>NOSNÍK BLESKOJISTEK</t>
  </si>
  <si>
    <t>89</t>
  </si>
  <si>
    <t>75IFAX</t>
  </si>
  <si>
    <t>NOSNÍK BLESKOJISTEK - MONTÁŽ</t>
  </si>
  <si>
    <t>90</t>
  </si>
  <si>
    <t>75IFB1</t>
  </si>
  <si>
    <t>BLESKOJISTKA</t>
  </si>
  <si>
    <t>91</t>
  </si>
  <si>
    <t>75IFBX</t>
  </si>
  <si>
    <t>BLESKOJISTKA - MONTÁŽ</t>
  </si>
  <si>
    <t>92</t>
  </si>
  <si>
    <t>75IH11</t>
  </si>
  <si>
    <t>UKONČENÍ KABELU CELOPLASTOVÉHO BEZ PANCÍŘE DO 40 ŽIL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</si>
  <si>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</si>
  <si>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93</t>
  </si>
  <si>
    <t>75IH22</t>
  </si>
  <si>
    <t>UKONČENÍ KABELU CELOPLASTOVÝHO S PANCÍŘEM DO 100 ŽIL</t>
  </si>
  <si>
    <t>94</t>
  </si>
  <si>
    <t>75IH71</t>
  </si>
  <si>
    <t>UKONČENÍ KABELU SMRŠŤOVACÍ KONCOVKA  DO 40 MM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</si>
  <si>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</si>
  <si>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95</t>
  </si>
  <si>
    <t>75IH7X</t>
  </si>
  <si>
    <t>UKONČENÍ KABELU SMRŠŤOVACÍ KONCOVKA  - MONTÁŽ</t>
  </si>
  <si>
    <t>98</t>
  </si>
  <si>
    <t>75K421</t>
  </si>
  <si>
    <t>MĚNIČ NAPĚTÍ 48 V DC/12, 24, 60 V DC DO 100 VA</t>
  </si>
  <si>
    <t>99</t>
  </si>
  <si>
    <t>75K42X</t>
  </si>
  <si>
    <t>MĚNIČ NAPĚTÍ 48 V DC/12, 24, 60 V DC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</si>
  <si>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</si>
  <si>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Vnitřní technologie</t>
  </si>
  <si>
    <t>30</t>
  </si>
  <si>
    <t>75B111</t>
  </si>
  <si>
    <t>VNITŘNÍ KABELOVÉ ROZVODY DO 20 KABELŮ - DODÁVKA</t>
  </si>
  <si>
    <t>1. Položka obsahuje:  
– dodávka kabelů vč. eventuálních konektorů a potřebného pomocného materiálu a jeho dopravy na místo určení  
– kabely včetně pomocného materiálu  
– dopravu do místa určení  
2. Položka neobsahuje:  
X  
3. Způsob měření:  
Měří se v metrech délkových kabelových žlabů nebo jiné kabelové konstrukce.</t>
  </si>
  <si>
    <t>31</t>
  </si>
  <si>
    <t>75B117</t>
  </si>
  <si>
    <t>VNITŘNÍ KABELOVÉ ROZVODY DO 20 KABELŮ - MONTÁŽ</t>
  </si>
  <si>
    <t>1. Položka obsahuje:  
– položení kabelu do rozvodného žlabu, vyformování, vyvázání vč. zapojení na stojany nebo skříně  
– montáž vnitřních kabelových rozvodů obsahuje všechny pomocné a doplňující práce a součásti, případné použití mechanizmů  
2. Položka neobsahuje:  
X  
3. Způsob měření:  
Měří se v metrech délkových kabelových žlabů nebo jiné kabelové konstrukce.</t>
  </si>
  <si>
    <t>32</t>
  </si>
  <si>
    <t>75B211</t>
  </si>
  <si>
    <t>JEDNOTNÉ OVLÁDACÍ PRACOVIŠTĚ (JOP), TECHNOLOGIE, NEZÁLOHOVANÉ - DODÁVKA</t>
  </si>
  <si>
    <t>1. Položka obsahuje:  
– výroba a dodávka počítačového vybavení pracoviště a jejich doprava na místo určení, dodání výpočetní techniky včetně propojovacích vedení a monitorů  
– výrobu a dodání výpočetní techniky, náklady na dopravu do místa určení, případně na použití mechanizmů  
2. Položka neobsahuje:  
– programové vybavení  
- nábytek  
3. Způsob měření:  
Udává se počet kusů kompletní konstrukce nebo práce.</t>
  </si>
  <si>
    <t>33</t>
  </si>
  <si>
    <t>75B217</t>
  </si>
  <si>
    <t>JEDNOTNÉ OVLÁDACÍ PRACOVIŠTĚ (JOP), TECHNOLOGIE, NEZÁLOHOVANÉ - MONTÁŽ</t>
  </si>
  <si>
    <t>1. Položka obsahuje:  
– montáž počítačového vybavení kanceláře  
– montáž výpočetní techniky, včetně propojovacích vedení a monitorů  
– dodávku a montáž vybavení pro jednotné obslužné pracoviště (JOP) se všemi pomocnými a doplňujícími pracemi a součástmi, případné použití mechanizmů, včetně dopravy ze skladu k místu montáže  
2. Položka neobsahuje:  
- montáž nábytku  
3. Způsob měření:  
Udává se počet kusů kompletní konstrukce nebo práce.</t>
  </si>
  <si>
    <t>34</t>
  </si>
  <si>
    <t>75B331</t>
  </si>
  <si>
    <t>ÚPRAVA OVLÁDACÍHO STOLU, KONTROLNÍ SKŘÍNĚ - DODÁVKA</t>
  </si>
  <si>
    <t>1. Položka obsahuje:  
– dodání kompletního (max. 50 tlačítek a světelných buněk) vnitřního zařízení podle typu určeného položkou včetně potřebného pomocného materiálu a jeho dopravy na místo určení  
– pořízení úprav ovládacího stolu (kontrolní skříně) včetně pomocného materiálu a jeho dopravy do místa určení  
2. Položka neobsahuje:  
X  
3. Způsob měření:  
Udává se počet kusů kompletní konstrukce nebo práce.</t>
  </si>
  <si>
    <t>35</t>
  </si>
  <si>
    <t>75B337</t>
  </si>
  <si>
    <t>ÚPRAVA OVLÁDACÍHO STOLU, KONTROLNÍ SKŘÍNĚ - MONTÁŽ</t>
  </si>
  <si>
    <t>1. Položka obsahuje:  
– provedení úprav (max. 50 tlačítek a světelných buněk) ovládacího stolu (kontrolní skříně) včetně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</si>
  <si>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36</t>
  </si>
  <si>
    <t>75B511</t>
  </si>
  <si>
    <t>SKŘÍŇ TECHNOLOGICKÝCH POČÍTAČŮ - DODÁVKA</t>
  </si>
  <si>
    <t>1. Položka obsahuje:  
– dodání kompletního vnitřního zařízení podle typu určeného položkou včetně servisního pracoviště v SU,  potřebného pomocného materiálu a jeho dopravy na místo určení  
– pořízení příslušné skříně technologických počítačů včetně pomocného materiálu a její dopravu do místa určení  
2. Položka neobsahuje:  
X  
3. Způsob měření:  
Udává se počet kusů kompletní konstrukce nebo práce.</t>
  </si>
  <si>
    <t>37</t>
  </si>
  <si>
    <t>75B517</t>
  </si>
  <si>
    <t>SKŘÍŇ TECHNOLOGICKÝCH POČÍTAČŮ - MONTÁŽ</t>
  </si>
  <si>
    <t>1. Položka obsahuje:  
– usazení skříně technologických počítačů na místě určení,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</si>
  <si>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38</t>
  </si>
  <si>
    <t>75B6B1</t>
  </si>
  <si>
    <t>USMĚRŇOVAČ 24 V/100 A - DODÁVKA</t>
  </si>
  <si>
    <t>1. Položka obsahuje:  
– dodání kompletního usměrňovače podle typu včetně potřebného pomocného materiálu a jeho dopravy na místo určení  
– pořízení příslušného usměrňovače, na dopravu do místa určení  
2. Položka neobsahuje:  
X  
3. Způsob měření:  
Udává se počet kusů kompletní konstrukce nebo práce.</t>
  </si>
  <si>
    <t>39</t>
  </si>
  <si>
    <t>75B6G7</t>
  </si>
  <si>
    <t>USMĚRŇOVAČ - MONTÁŽ</t>
  </si>
  <si>
    <t>1. Položka obsahuje:  
– montáž usměrňovače na místo určení, jeho připojení a přezkoušení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</si>
  <si>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40</t>
  </si>
  <si>
    <t>75B6M1</t>
  </si>
  <si>
    <t>BEZÚDRŽBOVÁ BATERIE 24 V/250 AH - DODÁVKA</t>
  </si>
  <si>
    <t>1. Položka obsahuje:  
– dodání kompletní baterie podle typu včetně potřebného pomocného materiálu a jeho dopravy na místo určení  
– pořízení příslušné baterie včetně pomocného materiálu, na dopravu do místa určení  
2. Položka neobsahuje:  
X  
3. Způsob měření:  
Udává se počet kusů kompletní konstrukce nebo práce.</t>
  </si>
  <si>
    <t>41</t>
  </si>
  <si>
    <t>75B6T7</t>
  </si>
  <si>
    <t>BATERIE - MONTÁŽ</t>
  </si>
  <si>
    <t>1. Položka obsahuje:  
– montáž baterie na místo určení, její připojení, dobití na plnou kapacitu a přezkoušení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</si>
  <si>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42</t>
  </si>
  <si>
    <t>75B711</t>
  </si>
  <si>
    <t>PŘEPĚŤOVÁ OCHRANA PRO PRVEK V KOLEJIŠTI - DODÁVKA</t>
  </si>
  <si>
    <t>1. Položka obsahuje:  
– dodávka přepěťové ochrany včetně potřebného pomocného materiálu a dopravy do staveništního skladu  
– dodávku přepěťové ochrany včetně dopravy ze skladu k místu montáže  
2. Položka neobsahuje:  
X  
3. Způsob měření:  
Udává se počet kusů kompletní konstrukce nebo práce.</t>
  </si>
  <si>
    <t>43</t>
  </si>
  <si>
    <t>75B717</t>
  </si>
  <si>
    <t>PŘEPĚŤOVÁ OCHRANA PRO PRVEK V KOLEJIŠTI - MONTÁŽ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</si>
  <si>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</si>
  <si>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45</t>
  </si>
  <si>
    <t>75B871</t>
  </si>
  <si>
    <t>ZAŘÍZENÍ BEZPEČNÉ KOMUNIKACE MEZI ZABEZPEČOVACÍMI ZAŘÍZENÍMI (32 PERIFERIÍ) - DODÁVKA</t>
  </si>
  <si>
    <t>(Položku se doporučuje používat jen při rekonstrukcích.)  
1. Položka obsahuje:  
– dodání kompletního zařízení bezpečné komunikace mezi zabezpečovacími zařízeními podle typu určeného položkou včetně potřebného pomocného materiálu a jeho dopravy na místo určení  
– pořízení příslušného zařízení včetně pomocného materiálu a jeho dopravu do místa určení  
– dodávka základního SW a jeho dopravu do místa určení  
2. Položka neobsahuje:  
X  
3. Způsob měření:  
Udává se počet kusů kompletní konstrukce nebo práce.</t>
  </si>
  <si>
    <t>46</t>
  </si>
  <si>
    <t>75B877</t>
  </si>
  <si>
    <t>ZAŘÍZENÍ BEZPEČNÉ KOMUNIKACE MEZI ZABEZPEČOVACÍMI ZAŘÍZENÍMI (32 PERIFERIÍ) - MONTÁŽ</t>
  </si>
  <si>
    <t>1. Položka obsahuje:  
– usazení zařízení bezpečné komunikace mezi zabezpečovacími zařízeními na místě určení,  
zapojení  
– montáž dodaného zařízení se všemi pomocnými a doplňujícími pracemi a součástmi, případné použití mechanizmů  
– instalace individuálního SW  
2. Položka neobsahuje:  
X  
3. Způsob měření:  
Udává se počet kusů kompletní konstrukce nebo práce.</t>
  </si>
  <si>
    <t>47</t>
  </si>
  <si>
    <t>75C911</t>
  </si>
  <si>
    <t>SNÍMAČ POČÍTAČE NÁPRAV - DODÁVKA</t>
  </si>
  <si>
    <t>1. Položka obsahuje:  
– kompletní dodávka snímače počítače náprav, potřebného pomocného materiálu a dopravy do staveništního skladu  
– dodávku snímače počítače náprav a pomocného materiálu, dopravu do staveništního  
skladu  
2. Položka neobsahuje:  
X  
3. Způsob měření:  
Udává se počet kusů kompletní konstrukce nebo práce.</t>
  </si>
  <si>
    <t>48</t>
  </si>
  <si>
    <t>75C917</t>
  </si>
  <si>
    <t>SNÍMAČ POČÍTAČE NÁPRAV - MONTÁŽ</t>
  </si>
  <si>
    <t>1. Položka obsahuje:  
– montáž snímače počítače náprav včetně zapojení kabelových forem (včetně měření a zapojení po měření), přezkoušení  
– montáž snímače počítače náprav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</si>
  <si>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49</t>
  </si>
  <si>
    <t>75C931</t>
  </si>
  <si>
    <t>SKŘÍŇ S POČÍTAČI NÁPRAV 8 BODŮ/7 ÚSEKŮ - DODÁVKA</t>
  </si>
  <si>
    <t>1. Položka obsahuje:  
– dodávka skříně s počítači náprav 8 bodů/7 úseků včetně potřebného pomocného materiálu a dopravy do staveništního skladu  
– dodávku skříně s počítači náprav 8 bodů/7 úseků do stavědlové ústředny včetně skříně podle určení a pomocného materiálu, dopravu do staveništního skladu  
2. Položka neobsahuje:  
X  
3. Způsob měření:  
Udává se počet kusů kompletní konstrukce nebo práce.</t>
  </si>
  <si>
    <t>50</t>
  </si>
  <si>
    <t>75C937</t>
  </si>
  <si>
    <t>SKŘÍŇ S POČÍTAČI NÁPRAV 8 BODŮ/7 ÚSEKŮ - MONTÁŽ</t>
  </si>
  <si>
    <t>1. Položka obsahuje:  
– montáž skříně s počítači náprav 8 bodů/7 úseků, osazení vnitřních prvků skříně, přezkoušení  
– montáž skříně s počítači náprav 8 bodů/7 úseků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</si>
  <si>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51</t>
  </si>
  <si>
    <t>75D111</t>
  </si>
  <si>
    <t>SKŘÍŇ LOGIKY RELÉOVÉHO PŘEJEZDOVÉHO ZABEZPEČOVACÍHO ZAŘÍZENÍ - DODÁVKA</t>
  </si>
  <si>
    <t>1. Položka obsahuje:  
– dodávka skříně logiky reléového přejezdového zabezpečovacího zařízení, potřebného pomocného materiálu a dopravy do staveništního skladu  
– dodávku skříně logiky reléového přejezdového zabezpečovacího zařízení včetně pomocného materiálu, dopravu do staveništního skladu  
2. Položka neobsahuje:  
X  
3. Způsob měření:  
Udává se počet kusů kompletní konstrukce nebo práce.</t>
  </si>
  <si>
    <t>52</t>
  </si>
  <si>
    <t>75D117</t>
  </si>
  <si>
    <t>SKŘÍŇ LOGIKY RELÉOVÉHO PŘEJEZDOVÉHO ZABEZPEČOVACÍHO ZAŘÍZENÍ - MONTÁŽ</t>
  </si>
  <si>
    <t>1. Položka obsahuje:  
– určení místa umístění, montáž skříně logiky reléového přejezdového zabezpečovacího zařízení včetně potřebných závislostních prvků, zatažení kabelů, kontroly izolačního stavu, případný nátěr, přezkoušení  
– montáž skříně logiky reléového přejezdového zabezpečovacího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</si>
  <si>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53</t>
  </si>
  <si>
    <t>75D131</t>
  </si>
  <si>
    <t>BATERIOVÁ SKŘÍŇ - DODÁVKA</t>
  </si>
  <si>
    <t>1. Položka obsahuje:  
– dodávka bateriové skříně, potřebného pomocného materiálu a dopravy do staveništního  
skladu  
– dodávku bateriové skříně včetně pomocného materiálu, dopravu do staveništního skladu  
2. Položka neobsahuje:  
X  
3. Způsob měření:  
Udává se počet kusů kompletní konstrukce nebo práce.</t>
  </si>
  <si>
    <t>54</t>
  </si>
  <si>
    <t>75D137</t>
  </si>
  <si>
    <t>BATERIOVÁ SKŘÍŇ - MONTÁŽ</t>
  </si>
  <si>
    <t>1. Položka obsahuje:  
– určení místa umístění, montáž bateriové skříně dle typu dané položkou  
– montáž bateriové skříně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</si>
  <si>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</si>
  <si>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</si>
  <si>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</si>
  <si>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– dodávka reléového domku prefabrikovaného, izolovaného, s klimatizací a vnitřní kabelizací, doprava do staveništního skladu  
– dodávku reléového domku prefabrikovaného, izolovaného, s klimatizací a vnitřní kabelizací včetně pomocného materiálu, dopravu do staveništního skladu  
2. Položka neobsahuje:  
X  
3. Způsob měření:  
Udává se počet kusů kompletní konstrukce nebo práce.</t>
  </si>
  <si>
    <t>56</t>
  </si>
  <si>
    <t>75D167</t>
  </si>
  <si>
    <t>RELÉOVÝ DOMEK (DO 9 M2) PREFABRIKOVANÝ - MONTÁŽ</t>
  </si>
  <si>
    <t>1. Položka obsahuje:  
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</si>
  <si>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</si>
  <si>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</si>
  <si>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</si>
  <si>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– dodávka napájecí skříně přejezdového zabezpečovacího zařízení, potřebného pomocného materiálu a dopravy do staveništního skladu  
– dodávku napájecí skříně přejezdového zabezpečovacího zařízení včetně pomocného materiálu, dopravu do staveništního skladu  
2. Položka neobsahuje:  
X  
3. Způsob měření:  
Udává se počet kusů kompletní konstrukce nebo práce.</t>
  </si>
  <si>
    <t>58</t>
  </si>
  <si>
    <t>75D187</t>
  </si>
  <si>
    <t>NAPÁJECÍ SKŘÍŇ PŘEJEZDOVÉHO ZABEZPEČOVACÍHO ZAŘÍZENÍ - MONTÁŽ</t>
  </si>
  <si>
    <t>1. Položka obsahuje:  
– určení místa umístění, montáž napájecí skříně přejezdového zabezpečovacího zařízení dle typu dané položkou  
– montáž napájecí skříně přejezdového zabezpečovacího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</si>
  <si>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59</t>
  </si>
  <si>
    <t>75D211</t>
  </si>
  <si>
    <t>VÝSTRAŽNÍK SE ZÁVOROU, 1 SKŘÍŇ - DODÁVKA</t>
  </si>
  <si>
    <t>1. Položka obsahuje:  
– dodávka výstražníku se závorou 1 skříň podle jeho typu a potřebného pomocného materiálu a dopravy do staveništního skladu  
– dodávku výstražníku se závorou 1 skříň včetně pomocného materiálu, dopravu do místa určení  
2. Položka neobsahuje:  
X  
3. Způsob měření:  
Udává se počet kusů kompletní konstrukce nebo práce.</t>
  </si>
  <si>
    <t>60</t>
  </si>
  <si>
    <t>75D217</t>
  </si>
  <si>
    <t>VÝSTRAŽNÍK SE ZÁVOROU, 1 SKŘÍŇ - MONTÁŽ</t>
  </si>
  <si>
    <t>1. Položka obsahuje:  
– výkop jámy pro BETONOVÝ základ výstražníku  
– usazení betonového základu, montáž výstražníku se závorou 1 skříň, zapojení kabelových forem (včetně měření a zapojení po měření)  
– montáž výstražníku se závorou 1 skříň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</si>
  <si>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100</t>
  </si>
  <si>
    <t>75L3B1</t>
  </si>
  <si>
    <t>MONITOR IS LCD DO 24" PRO PROVOZ 24/7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</si>
  <si>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</si>
  <si>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101</t>
  </si>
  <si>
    <t>75L3BX</t>
  </si>
  <si>
    <t>MONITOR IS - MONTÁŽ</t>
  </si>
  <si>
    <t>102</t>
  </si>
  <si>
    <t>75L3BY</t>
  </si>
  <si>
    <t>MONITOR IS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</si>
  <si>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</si>
  <si>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Zkoušky</t>
  </si>
  <si>
    <t>61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</si>
  <si>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</si>
  <si>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</si>
  <si>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</si>
  <si>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</si>
  <si>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62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</si>
  <si>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</si>
  <si>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</si>
  <si>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</si>
  <si>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63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</si>
  <si>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</si>
  <si>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</si>
  <si>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</si>
  <si>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64</t>
  </si>
  <si>
    <t>75E167</t>
  </si>
  <si>
    <t>OŽIVENÍ, ODZKOUŠENÍ A ZPROVOZNĚNÍ ÚSEKOVÉHO OVLÁDÁNÍ ZA JEDEN ÚSEK</t>
  </si>
  <si>
    <t>1. Položka obsahuje:  
– příprava a provedení celkových zkoušek za 1 jízdní cestu do 30 výhybek  
– kompletní přezkoušení a regulaci  
2. Položka neobsahuje:  
X  
3. Způsob měření:  
Udává se počet kusů kompletní konstrukce nebo práce.</t>
  </si>
  <si>
    <t>65</t>
  </si>
  <si>
    <t>75E197</t>
  </si>
  <si>
    <t>PŘÍPRAVA A CELKOVÉ ZKOUŠKY PŘEJEZDOVÉHO ZABEZPEČOVACÍHO ZAŘÍZENÍ PRO JEDNU KOLEJ</t>
  </si>
  <si>
    <t>1. Položka obsahuje:  
– regulování a aktivování automatického přejezdového zařízení  
– příprava a provedení celkových zkoušek přejezdového zab.zařízení  
– kompletní přezkoušení a regulaci  
2. Položka neobsahuje:  
X  
3. Způsob měření:  
Udává se počet kusů kompletní konstrukce nebo práce.</t>
  </si>
  <si>
    <t>66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</si>
  <si>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</si>
  <si>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</si>
  <si>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</si>
  <si>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67</t>
  </si>
  <si>
    <t>75E1C7</t>
  </si>
  <si>
    <t>PROTOKOL UTZ</t>
  </si>
  <si>
    <t>1. Položka obsahuje:  
– protokol autorizovanou osobou podle požadavku ČSN, včetně hodnocení  
2. Položka neobsahuje:  
X  
3. Způsob měření:  
Udává se počet kusů kompletní konstrukce nebo práce.</t>
  </si>
  <si>
    <t>96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</si>
  <si>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</si>
  <si>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</si>
  <si>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</si>
  <si>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97</t>
  </si>
  <si>
    <t>75IJ15</t>
  </si>
  <si>
    <t>MĚŘENÍ A VYROVNÁNÍ KAPACITNÍCH NEROVNOVÁH NA MÍSTNÍM SDĚLOVACÍM KABELU, KABEL DO 4 KM DÉLKY, 1 ČTYŘKA</t>
  </si>
  <si>
    <t>Dopravní značení</t>
  </si>
  <si>
    <t>103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</si>
  <si>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</si>
  <si>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</si>
  <si>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nezahrnuje dodávku značky</t>
  </si>
  <si>
    <t>104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</si>
  <si>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</si>
  <si>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</si>
  <si>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</si>
  <si>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105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</si>
  <si>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</si>
  <si>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</si>
  <si>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</si>
  <si>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</si>
  <si>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106</t>
  </si>
  <si>
    <t>914412</t>
  </si>
  <si>
    <t>DOPRAVNÍ ZNAČKY 100X150CM OCELOVÉ - MONTÁŽ S PŘEMÍSTĚNÍM</t>
  </si>
  <si>
    <t>107</t>
  </si>
  <si>
    <t>914413</t>
  </si>
  <si>
    <t>DOPRAVNÍ ZNAČKY 100X150CM OCELOVÉ - DEMONTÁŽ</t>
  </si>
  <si>
    <t>108</t>
  </si>
  <si>
    <t>914419</t>
  </si>
  <si>
    <t>DOPRAV ZNAČKY 100X150CM OCEL - NÁJEMNÉ</t>
  </si>
  <si>
    <t>109</t>
  </si>
  <si>
    <t>914441</t>
  </si>
  <si>
    <t>DOPRAV ZNAČKY 100X150CM OCEL FÓLIE TŘ 3 - DODÁVKA A MONT</t>
  </si>
  <si>
    <t>položka zahrnuje:  
- dodávku a montáž značek v požadovaném provedení</t>
  </si>
  <si>
    <t>SO 26-10-02</t>
  </si>
  <si>
    <t>Železniční svršek</t>
  </si>
  <si>
    <t>Všeobecné konstrukce a práce</t>
  </si>
  <si>
    <t>029111</t>
  </si>
  <si>
    <t>OSTATNÍ POŽADAVKY - GEODETICKÉ ZAMĚŘENÍ - DÉLKOVÉ</t>
  </si>
  <si>
    <t>HM</t>
  </si>
  <si>
    <t>5,1*2  (t.j.2x během stavby) =10,200 [A]</t>
  </si>
  <si>
    <t>zahrnuje veškeré náklady spojené s objednatelem požadovanými pracemi</t>
  </si>
  <si>
    <t>R015140</t>
  </si>
  <si>
    <t>POPLATKY ZA LIKVIDACŮ ODPADŮ NEKONTAMINOVANÝCH - 17 01 01  BETON Z DEMOLIC OBJEKTŮ, ZÁKLADŮ TV VČETNĚ DOPRAVY</t>
  </si>
  <si>
    <t>T</t>
  </si>
  <si>
    <t>Poplatek za vybourání stáv.návěstí (3ks), staničníků (3ks), beton.zajišťovacích značek (10ks): 3*0,17*2,5+3*0,397+10*0,15*2,5=6,216 [C]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</si>
  <si>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</si>
  <si>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R015150</t>
  </si>
  <si>
    <t>POPLATKY ZA LIKVIDACŮ ODPADŮ NEKONTAMINOVANÝCH - 17 05 08  ŠTĚRK Z KOLEJIŠTĚ (ODPAD PO RECYKLACI) VČETNĚ DOPRAVY</t>
  </si>
  <si>
    <t>Poplatek za skládku KL vč.dopravy na skládku:  
25,0*2,7*1,9+2*5*0,65*1,9=140,600 [A]</t>
  </si>
  <si>
    <t>R015210</t>
  </si>
  <si>
    <t>POPLATKY ZA LIKVIDACŮ ODPADŮ NEKONTAMINOVANÝCH - 17 01 01  ŽELEZNIČNÍ PRAŽCE BETONOVÉ VČETNĚ DOPRAVY</t>
  </si>
  <si>
    <t>1ks Betonové pražce =1,000 [A] 
0,270 t Hmotnost 1ks pražce =0,270 [B] 
A*B=0,270 [C]</t>
  </si>
  <si>
    <t>R015250</t>
  </si>
  <si>
    <t>POPLATKY ZA LIKVIDACŮ ODPADŮ NEKONTAMINOVANÝCH - 17 02 03  POLYETYLÉNOVÉ PODLOŽKY (ŽEL. SVRŠEK) VČETNĚ DOPRAVY</t>
  </si>
  <si>
    <t>30*2*0.000160=0,010 [A] 
Celkem: A=0,010 [B]</t>
  </si>
  <si>
    <t>R015260</t>
  </si>
  <si>
    <t>POPLATKY ZA LIKVIDACŮ ODPADŮ NEKONTAMINOVANÝCH - 07 02 99  PRYŽOVÉ PODLOŽKY (ŽEL. SVRŠEK) VČETNĚ DOPRAVY</t>
  </si>
  <si>
    <t>R02510</t>
  </si>
  <si>
    <t>ZKOUŠENÍ MATERIÁLŮ ZKUŠEBNOU ZHOTOVITELE - VZORKOVÁNÍ</t>
  </si>
  <si>
    <t>Vzorkování vytěženého kameniva dle vyhlášky č. 294/2005 Sb. (tab. 10.1 a 10.2 nebo 10.4, případně tab.2.1.)  s předpokladem 1 ks / 1000 t.</t>
  </si>
  <si>
    <t>1=1,000 [A]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</si>
  <si>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</si>
  <si>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</si>
  <si>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</si>
  <si>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</si>
  <si>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</si>
  <si>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</si>
  <si>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</si>
  <si>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</si>
  <si>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</si>
  <si>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</si>
  <si>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</si>
  <si>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</si>
  <si>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</si>
  <si>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</si>
  <si>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</si>
  <si>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</si>
  <si>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</si>
  <si>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</si>
  <si>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Zahrnuje veškeré náklady spojené s objednatelem požadovaným dozorem</t>
  </si>
  <si>
    <t>R02960_1</t>
  </si>
  <si>
    <t>OSTATNÍ POŽADAVKY - ODBORNÝ DOZOR</t>
  </si>
  <si>
    <t>zahrnuje veškeré náklady spojené s objednatelem požadovaným dozorem</t>
  </si>
  <si>
    <t>Komunikace</t>
  </si>
  <si>
    <t>512550</t>
  </si>
  <si>
    <t>KOLEJOVÉ LOŽE - ZŘÍZENÍ Z KAMENIVA HRUBÉHO DRCENÉHO (ŠTĚRK)</t>
  </si>
  <si>
    <t>Zřízení nového KL: km 18,470 232-18,495 232 (délka 25,0m)  
25*2,7=67,500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</si>
  <si>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</si>
  <si>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</si>
  <si>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</si>
  <si>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KL při úpravě GPK v km 18,242 233-18,751 975 (509,742m), rozšíření KL (zapuštěné ŠL) vlevo v km 18,479-18,486 (7,0m) a vpravo km 18,470 200-18,486 000 (15,20m) :   
Celkem: 509,742*0,65+(7+15,2)*0,55=343,542 [A]</t>
  </si>
  <si>
    <t>528131</t>
  </si>
  <si>
    <t>KOLEJ 49 E1, ROZD. "C", BEZSTYKOVÁ, PR. BET. PODKLADNICOVÝ, UP. TUHÉ</t>
  </si>
  <si>
    <t>Zřízení nového KR mimo přejezdovou kci v km 18,470 232 -18,478 674 a 18,485 874-18,495 232 : 
8,442+9,358=17,800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</si>
  <si>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</si>
  <si>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</si>
  <si>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</si>
  <si>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pod přejezdovou kci v km 18,478 674-18,485 874: 
7,2=7,200 [A]</t>
  </si>
  <si>
    <t>542121</t>
  </si>
  <si>
    <t>SMĚROVÉ A VÝŠKOVÉ VYROVNÁNÍ KOLEJE NA PRAŽCÍCH BETONOVÝCH DO 0,05 M</t>
  </si>
  <si>
    <t>Úprava GPK v km 18,242 233-18,751 975 (509,742m)   
(1*509,742)=509,742 [A]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</si>
  <si>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</si>
  <si>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</si>
  <si>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</si>
  <si>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 v km 18,242 233-18,751 975 (509,742m): 509,742=509,742 [A]</t>
  </si>
  <si>
    <t>Položka obsahuje:  
- geodetické měření koleje pro následnou směrovou a výškovou úpravu koleje do předepsané  
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</si>
  <si>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543331</t>
  </si>
  <si>
    <t>VÝMĚNA KOLEJNICE 49 E1 JEDNOTLIVĚ</t>
  </si>
  <si>
    <t>Překlenutí stáv svarů vně rozsahu úseku rekonstrukce žel.svršku. Délka 5+5 = 10 bm.</t>
  </si>
  <si>
    <t>5+5=10,000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</si>
  <si>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</si>
  <si>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543430</t>
  </si>
  <si>
    <t>VÝMĚNA PODLOŽEK POD KOLEJNICEMI</t>
  </si>
  <si>
    <t>PÁR</t>
  </si>
  <si>
    <t>Výměna podložek v úseku pod novými kolejnicemi cca km 18,465 500-18,470 232) : 9=9,000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</si>
  <si>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</si>
  <si>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545121</t>
  </si>
  <si>
    <t>SVAR KOLEJNIC (STEJNÉHO TVARU) 49 E1, T JEDNOTLIVĚ</t>
  </si>
  <si>
    <t>Svaření kolejnic po zřízení nového KR a výměně kolejnic: 2*2=4,000 [A] 
4=4,000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</si>
  <si>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</si>
  <si>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549510</t>
  </si>
  <si>
    <t>ŘEZÁNÍ KOLEJNIC BEZ OHLEDU NA TVAR</t>
  </si>
  <si>
    <t>Dělení kolejnic při demontáži KR:  
2*2=4,000 [A]</t>
  </si>
  <si>
    <t>1. Položka obsahuje: – veškeré práce a materiály spojené s řezáním kolejnic – příplatky za ztížené podmínky při práci v koleji, např. překážky po stranách koleje, práci v tunelu apod.2. Položka neobsahuje: X3. Způsob měření:Udává se počet kusů kompletní konstrukce nebo práce.</t>
  </si>
  <si>
    <t>R543411</t>
  </si>
  <si>
    <t>VÝMĚNA UPEVNĚNÍ (ŠROUBŮ, SPON, SVĚREK, KROUŽKŮ) TUHÉHO</t>
  </si>
  <si>
    <t>Demontáž stávajících kolejnic mimo úsek rekonstrukce na úseku nových kolejnic v délce úseku 5,0m a montáž nových kolejnic na stávající beton.pražce.</t>
  </si>
  <si>
    <t>Nové kolejnicové pasy (kolejnice) mimo úsek rekonstrukce (30-25)/0,667 = 7,49:  8=8,000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</si>
  <si>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</si>
  <si>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Ostatní konstrukce a práce</t>
  </si>
  <si>
    <t>921930</t>
  </si>
  <si>
    <t>ANTIKOROZNÍ PROVEDENÍ UPEVŇOVADEL A JINÉHO DROBNÉHO KOLEJIVA</t>
  </si>
  <si>
    <t>Antikorozní provedení v přejezdu min.v km 18,478 674-18,485 874 (7,20m) : 
7,20=7,200 [A]</t>
  </si>
  <si>
    <t>(Položka je příplatkovou jakožto materiálový rozdíl oproti standardnímu upevnění. Samostatně ji tedy nelze použít.)  
1. Položka obsahuje:  
– antikorozní provedení určených částí upevnění žárovým zinkováním nebo jiným vhodným způsobem ve výrobním závodu  
– příplatky za ztížené podmínky vyskytující se při zřízení kolejových vah, např. za překážky na straně koleje apod.  
2. Položka neobsahuje:  
– dodávku materiálu, je součástí položek zřízení koleje nebo přejezdu  
3. Způsob měření:  
Měří se metr délkový.</t>
  </si>
  <si>
    <t>923121</t>
  </si>
  <si>
    <t>HEKTOMETROVNÍK</t>
  </si>
  <si>
    <t>Hektometrovník: Celkem: 2+1=3,000 [A]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</si>
  <si>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</si>
  <si>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925120</t>
  </si>
  <si>
    <t>DRÁŽNÍ STEZKY Z DRTI TL. PŘES 50 MM</t>
  </si>
  <si>
    <t>Drážní stezky vlevo osy od km 18,479 000 - 18,486 000 (mimo přejezd.konstrukci), délka 7,0m a vpravo osy od km 18,470 200 - 18,486 000 (mimo přejezd.konstrukci), délka 15,20m:  
1,3*(7-6)+1,3*(15,2-6)=13,260 [A]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</si>
  <si>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ap.2. Položka neobsahuje: – výplň pod drážní stezkou mezi kolejovým ložem sousedních kolejí, nacení se položkami ve sd 513. Způsob měření:Měří se horní pochozí plocha bez ohledu na tvar dosypávek pod drážní stezkou.</t>
  </si>
  <si>
    <t>965010</t>
  </si>
  <si>
    <t>ODSTRANĚNÍ KOLEJOVÉHO LOŽE A DRÁŽNÍCH STEZEK</t>
  </si>
  <si>
    <t>Odstranění KL v úseku nového svršku a odtěžení nadbytečného materiálu v prostoru drážních stezek v km 18,470 232-18,495 232 (dl.25,0m) : 
25,0*2,7+2*5*0,65=74,000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</si>
  <si>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</si>
  <si>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</si>
  <si>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</si>
  <si>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Demontáž KR v km 18,470 232-18,495 232 (25,0m):  
Celkem: 25=25,000 [B]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</si>
  <si>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</si>
  <si>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</si>
  <si>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</si>
  <si>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</si>
  <si>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Odvoz části KR na základnu v žst Rudíkov (5 km), následně přeprava do žst Velké Meziříčí (11 km) a uložení dle dispozic VPS TO, případně skládka (pryž.a plastové podložky, 20 km): pražce Cekem: 46*270/1000*16=198,720 [A]  ; kolejnice 60*46,95/1000*16=45,072 [B];  pryž.a plast podložky 30,0*0,74/1000*20=0,444 [C]; drobný materiál : 0,75*16=12,000 [D] 
Celkem: A+B+C+D=256,236 [E]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</si>
  <si>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</si>
  <si>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965311</t>
  </si>
  <si>
    <t>ROZEBRÁNÍ PŘEJEZDU, PŘECHODU Z DÍLCŮ</t>
  </si>
  <si>
    <t>Rozebrání stávajícího přejezdu km 18,481 ze žel.beton.panelů: 6*2,5=15,000 [A]</t>
  </si>
  <si>
    <t>1. Položka obsahuje:  
– rozebrání železničního přejezdu nebo přechodu do součástí včetně hrubého očištění  
– naložení vybouraného materiálu na dopravní prostředek  
– příplatky za ztížené podmínky při práci v kolejišti, např. za překážky na straně koleje apod.  
2. Položka neobsahuje:  
– náklady na zřízení a odstranění dopravního značení objízdné trasy  
– odvoz vybouraného materiálu do skladu nebo na likvidaci  
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</si>
  <si>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</si>
  <si>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</si>
  <si>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P3919 (žel.beton.panely 3 panely vnitřní a 6 vnějších) do žst Velké Meziříčí, uložení dle dispozic VPS TO : (3*1,3+6*0,6)*11=82,500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</si>
  <si>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</si>
  <si>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965841</t>
  </si>
  <si>
    <t>DEMONTÁŽ JAKÉKOLIV NÁVĚSTI</t>
  </si>
  <si>
    <t>Demontáž stáv.návěstí (3ks), staničníků (3ks), beton.zajišťovacích značek (10ks):  3+3+10=16,000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</si>
  <si>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</si>
  <si>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R965311</t>
  </si>
  <si>
    <t>ROZEBRÁNÍ A MONTÁŽ PŘEJEZDU PŘI 3.PODBITÍ</t>
  </si>
  <si>
    <t>Nová přejezdová konstrukce: 6,0*3,5*2=42,000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</si>
  <si>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</si>
  <si>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26-11-02</t>
  </si>
  <si>
    <t>Železniční spodek</t>
  </si>
  <si>
    <t>R015111</t>
  </si>
  <si>
    <t>POPLATKY ZA LIKVIDACŮ ODPADŮ NEKONTAMINOVANÝCH - 17 05 04  VYTĚŽENÉ ZEMINY A HORNINY -  I. TŘÍDA TĚŽITELNOSTI VČETNĚ DOPRAVY</t>
  </si>
  <si>
    <t>Odkop pro ZKPP : 113,519=113,519 [A] 
Čištění příkop: 48,50=48,500 [B] 
Odkop rýhy : 22,028=22,028 [C] 
Odkop šachty : 2,646=2,646 [D] 
Objemová hmotnost : 1,80 
Celkem:  Celkem: (A+B+C+D)*1,8=336,047 [E]</t>
  </si>
  <si>
    <t>R015112</t>
  </si>
  <si>
    <t>POPLATKY ZA LIKVIDACŮ ODPADŮ NEKONTAMINOVANÝCH - 17 05 04  VYTĚŽENÉ ZEMINY A HORNINY -  II. TŘÍDA TĚŽITELNOSTI VČETNĚ DOPRAVY</t>
  </si>
  <si>
    <t>Odkop pro ZKPP : 113,519=113,519 [A] 
Čištění příkop: 5,0=5,000 [B] 
Odkop rýhy : 22,028=22,028 [C] 
Odkop šachty : 2,646=2,646 [D] 
Objemová hmotnost : 2,10 
Celkem:  Celkem: (A+B+C+D)*2,1=300,705 [E]</t>
  </si>
  <si>
    <t>R015113</t>
  </si>
  <si>
    <t>POPLATKY ZA LIKVIDACŮ ODPADŮ NEKONTAMINOVANÝCH - 17 05 04  VYTĚŽENÉ ZEMINY A HORNINY -  III. TŘÍDA TĚŽITELNOSTI VČETNĚ DOPRAVY</t>
  </si>
  <si>
    <t>Odtěžení skalního výchozu v km 18,457 vpravo: 6,3=6,300 [A] 
Objemová hmotnost : 2,6=2,600 [B] 
Celkem : Celkem: A*B=16,380 [C]</t>
  </si>
  <si>
    <t>Odstranění základů výstraž.křížů P3919 včetně výstr.křížů (2ks)  : 2*0,5*0,5*0,85*2,5=1,063 [A]</t>
  </si>
  <si>
    <t>Vzorkování vytěžené zeminy dle vyhlášky č. 294/2005 Sb. (tab. 10.1 a 10.2 nebo 10.4, případně tab.2.1.), s předpokladem 1 ks / 1000 t.</t>
  </si>
  <si>
    <t>R02620</t>
  </si>
  <si>
    <t>ZKOUŠENÍ KONSTRUKCÍ A PRACÍ NEZÁVISLOU ZKUŠEBNOU - ZÁTĚŽOVÉ ZKOUŠKY</t>
  </si>
  <si>
    <t>Zátěžové zkoušky pláně</t>
  </si>
  <si>
    <t>Počet: 2=2,000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</si>
  <si>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</si>
  <si>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</si>
  <si>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</si>
  <si>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</si>
  <si>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</si>
  <si>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R02731</t>
  </si>
  <si>
    <t>PRÁCE ZŘIZUJÍCÍ NEBO ZAJIŠŤUJÍCÍ OCHRANU INŽENÝRSKÝCH SÍTÍ</t>
  </si>
  <si>
    <t>Zahrnuje veškeré náklady spojené s ochranou stávajících a budovaných kabelových tras v úseku realizace prací na železničním spodku. 
Poznámka : Rozsah kabel.tras v zájm.prostoru : stávající sdělovací pohozový kabel 5XN (SŽ), Nové kabely : kabely zab.zař. 3 kabely, kabely elektro v 1ks kabelového žlabu.</t>
  </si>
  <si>
    <t>Zahrnuje veškeré náklady spojené s ochranou stávajících a budovaných kabelových tras v úseku km realizace prací na železničním spodku v úseku km 18,470 232-18,495 232 (25bm) : 25=25,000 [A]</t>
  </si>
  <si>
    <t>R02911</t>
  </si>
  <si>
    <t>OSTATNÍ POŽADAVKY - GEODETICKÉ ZAMĚŘENÍ</t>
  </si>
  <si>
    <t>12373A</t>
  </si>
  <si>
    <t>ODKOP PRO SPOD STAVBU SILNIC A ŽELEZNIC TŘ. I - BEZ DOPRAVY</t>
  </si>
  <si>
    <t>Odkop pro ZKPP : (15,0*6,0*0,5+15,0*7,0*0,5)*1,1=107,250 [A] 
Odkop pro zřízení příkopu (50%) vlevo km 18,495-18,530 : 35*2,6*1,1=100,100 [B] 
Lože pod TZZ: (8,80+5,0+9,70+47,0)*0,6*0,4=16,920 [C] 
Podklad pod odláždění u VO, prah.vpusti, u vtoku+výtoku (zatrubněné příkopy), pod výtokem z propustku km 18,531: 1,1*1,0*0,4+0,8*0,9*0,4+2*1,25*1,0*0,4+1,3*2,0*0,4=2,768 [D] 
Celkem 50% množství: (A+B+C+D)*0,5=113,519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</si>
  <si>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</si>
  <si>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</si>
  <si>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</si>
  <si>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</si>
  <si>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12393A</t>
  </si>
  <si>
    <t>ODKOP PRO SPOD STAVBU SILNIC A ŽELEZNIC TŘ. III - BEZ DOPRAVY</t>
  </si>
  <si>
    <t>Odtěžení skalního výchozu v km 18,457 vpravo od osy : 3,0*3,0*0,7=6,300 [A]</t>
  </si>
  <si>
    <t>12930</t>
  </si>
  <si>
    <t>ČIŠTĚNÍ PŘÍKOPŮ OD NÁNOSU</t>
  </si>
  <si>
    <t>Přeprofilace příkopu u propustku km 18,531 a drobné úpravy stávajících příkop (20,0bm), přeprofilace vlevo km 18,393-18,470 (77bm) a vpravo kmm 18,400-18,468 (68bm) : 20,0*0,25+77*0,3+68*0,3=48,500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</si>
  <si>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</si>
  <si>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</si>
  <si>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</si>
  <si>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Šv1-Šp2: (25*0,6*1,2)*1,1=19,800 [A] 
Výkop rýh pro svodné potrubí Šp2-VO1 : (1,75*0,9*1,2)*1,1=2,079 [B] 
Výkop rýh pro chráničky pod pozemní komunikací a pod kolejí : (8+8)*0,6*1,5*1,1+(8)*0,6*1,2*1,1=22,176 [C] 
50% objemu : (A+B+C)*0,5=22,028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</si>
  <si>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</si>
  <si>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13283A</t>
  </si>
  <si>
    <t>HLOUBENÍ RÝH ŠÍŘ DO 2M PAŽ I NEPAŽ TŘ. II - BEZ DOPRAVY</t>
  </si>
  <si>
    <t>Výkop rýh pro trativody Šv1-Šp2: (25*0,6*1,2)*1,1=19,800 [A] 
Výkop rýh pro svodné potrubí Šp2-VO1 : (1,75*0,9*1,2)*1,1=2,079 [B] 
Výkop rýh pro chráničky pod pozemní komunikací a pod kolejí : (8+8)*0,6*1,5*1,1+(8)*0,6*1,2*1,1=22,176 [C] 
50% objemu (A+B+C)*0,5=22,028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</si>
  <si>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</si>
  <si>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13373A</t>
  </si>
  <si>
    <t>HLOUBENÍ ŠACHET ZAPAŽ I NEPAŽ TŘ. I - BEZ DOPRAVY</t>
  </si>
  <si>
    <t>50% objemu hloubení šachet Šv1, Šp2, VO : (1,2*1,2*1,5*2*1,1+0,7*1,0*0,7*1,1)*0,5=2,646 [A]</t>
  </si>
  <si>
    <t>13383A</t>
  </si>
  <si>
    <t>HLOUBENÍ ŠACHET ZAPAŽ I NEPAŽ TŘ. II - BEZ DOPRAVY</t>
  </si>
  <si>
    <t>18110</t>
  </si>
  <si>
    <t>ÚPRAVA PLÁNĚ SE ZHUTNĚNÍM V HORNINĚ TŘ. I</t>
  </si>
  <si>
    <t>Zhutnění podloží pod ZKPP: (15,0*6,2)=93,000 [A]</t>
  </si>
  <si>
    <t>18221</t>
  </si>
  <si>
    <t>ROZPROSTŘENÍ ORNICE VE SVAHU V TL DO 0,10M</t>
  </si>
  <si>
    <t>Zatravnění podél TZZ 4a  (8,8+5+9,7)*1+47*3,0=164,500 [A]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</si>
  <si>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</si>
  <si>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</si>
  <si>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</si>
  <si>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 
bez ohledu na sklon terénu</t>
  </si>
  <si>
    <t>R18245</t>
  </si>
  <si>
    <t>VEGETAČNÍ OCHRANA SVAHŮ ROHOŽEMI Z KOKOSOVÝCH VLÁKEN</t>
  </si>
  <si>
    <t>Příkop vlevo km 18,470-18,482 v šířce 1,25m a vpravo v úseku km 18,495-18,530 v šířce 3,50m: 12*1,25+35*3,5=137,500 [A]</t>
  </si>
  <si>
    <t>Zahrnuje dodání a položení předepsané rohože bez ohledu na sklon terénu, kotvení a ostatní práce</t>
  </si>
  <si>
    <t>Základy</t>
  </si>
  <si>
    <t>21197</t>
  </si>
  <si>
    <t>OPLÁŠTĚNÍ ODVODŇOVACÍCH ŽEBER Z GEOTEXTILIE</t>
  </si>
  <si>
    <t>Opláštění trativodu Šv1-Šp2: 30*(1,2+0,6+1,2)=90,000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</si>
  <si>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</si>
  <si>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</si>
  <si>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451313</t>
  </si>
  <si>
    <t>PODKLADNÍ A VÝPLŇOVÉ VRSTVY Z PROSTÉHO BETONU C16/20</t>
  </si>
  <si>
    <t>Lože pod TZZ: (8,80+5,0+9,70+47,0)*0,6*0,15=6,345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</si>
  <si>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</si>
  <si>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</si>
  <si>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</si>
  <si>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 pod odláždění u VO, prah.vpusti, u vtoku+výtoku (zatrubněné příkopy), pod výtokem z propustku km 18,531: 1,1*1,0*0,2+0,8*0,9*0,2+2*1,25*1,0*0,2+1,3*2,0*0,2=1,384 [A] 
Podklad pro trativod (obetonování pod komunikací) : 8,0*0,125=1,000 [B] 
Celkem: A+B=2,384 [C]</t>
  </si>
  <si>
    <t>45152</t>
  </si>
  <si>
    <t>PODKLADNÍ A VÝPLŇOVÉ VRSTVY Z KAMENIVA DRCENÉHO</t>
  </si>
  <si>
    <t>Lože a obsyp trativodu Šv1-Šp2: 25*0,6*1,2*1,1=19,800 [A] 
Lože a obsyp svodného potrubí Šp2-VO: 1,75*0,6*1,2*1,1=1,386 [B] 
Zásyp rýh chrániček pod pozemní komunikací a kolejí: (8+8)*0,6*1,5*1,1+8*0,6*1,2*1,1=22,176 [C] 
A+B+C=43,362 [D]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</si>
  <si>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</si>
  <si>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</si>
  <si>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</si>
  <si>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plochy pod VO, prah.vpusti, u vtoku+výtoku (zatrubněné příkopy), pod výtokem z propustku km 18,531: (1,0*1,1+0,8*0,9+1,25*1,0*2+1,3*2,0)*0,3=2,076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</si>
  <si>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</si>
  <si>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</si>
  <si>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 NÍ VRSTVY TĚLESA ŽELEZNIČNÍHO SPODKU ZE ŠTĚRKODRTI NOVÉ</t>
  </si>
  <si>
    <t>ZKPP v km 18,470 232-18,495 232 (25m), dvě vrstvy po 0,25m : 25*6,2*(0,25+0,25)=77,500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</si>
  <si>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</si>
  <si>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</si>
  <si>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 NÍ VRSTVY TĚLESA ŽELEZNIČNÍHO SPODKU Z GEOTEXTILIE</t>
  </si>
  <si>
    <t>Separační (netkaná) geotextilie - viz techn.zpráva : 25*6,2=155,000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</si>
  <si>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</si>
  <si>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Úpravy povrchů, podlahy, výplně otvorů</t>
  </si>
  <si>
    <t>626121</t>
  </si>
  <si>
    <t>REPROFIL PODHL, SVIS PLOCH SANAČ MALTOU DVOUVRST TL DO 40MM</t>
  </si>
  <si>
    <t>Provedení sanace čel a říms propustku km 18,531. Provede se zkušební očištění, hloubka otryskání max.30mm, při odhalení výztuže se mechanicky očistí, tzn.provede se reprofilace betonu s mechanickým očištěním (bez výrobní dokumentace), bude doložen technologický postup prací se specifikací konkrétních materiálů. Sanace betonových povrchů je navržena dle ČSN EN 1504, zásada oprav 3 „obnova betonu“, 
metody oprav 3.1 „nanášení malty ručně“ a 3.2 „dobetonování“. Konstrukce bude reprofilována sanační polymerbetonovou hmotou. Celý povrch konstrukce bude opatřen ve dvou vrstvách dvousložkovou těsnící hmotou. Viz techn.zpráva.</t>
  </si>
  <si>
    <t>Sanace čel a říms propustku : (5,6+0,8)*2*0,5+(5,6+0,8)*2*0,5=12,800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</si>
  <si>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</si>
  <si>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Trubní vedení</t>
  </si>
  <si>
    <t>87434</t>
  </si>
  <si>
    <t>POTRUBÍ Z TRUB PLASTOVÝCH ODPADNÍCH DN DO 200MM</t>
  </si>
  <si>
    <t>Svodné potrubí: 1,75=1,750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</si>
  <si>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</si>
  <si>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</si>
  <si>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</si>
  <si>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Trativod Šv1-Šp2 (km 18,470 232-18,495 232): 25=25,000 [A] 
Poznámka : potrubí PE HD, s hladkou vnitřní stěnou, perforované z 1/3.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</si>
  <si>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</si>
  <si>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</si>
  <si>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</si>
  <si>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uložené do výkopové rýhy (v každé rýze 2 potrubí D160 HDPE) pod účel.komunikací : 2*12+2*12=48,000 [A] 
Chráničky uložené do výkopové rýhy pod kolejí v km 18,486 500 (2 chráničky D160 HDPE a 2 chráničky D110 HDPE)  : 2*12+2*12=48,000 [B] 
Celkem: A+B=96,000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</si>
  <si>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</si>
  <si>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894846</t>
  </si>
  <si>
    <t>ŠACHTY KANALIZAČNÍ PLASTOVÉ D 400MM</t>
  </si>
  <si>
    <t>Šachty Šv1 a Šp2: 2=2,000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</si>
  <si>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</si>
  <si>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89516</t>
  </si>
  <si>
    <t>DRENÁŽNÍ VÝUSŤ Z BETON DÍLCŮ</t>
  </si>
  <si>
    <t>Drenážní výúsť monolitická nebo prefabrikovaná VO1 : 1=1,000 [A]</t>
  </si>
  <si>
    <t>položka zahrnuje:  
- dodání  a osazení dílce  požadovaného  tvaru  a  vlastností,  jeho  skladování,  doprava vnitrostaveništní i mimosatveništní  
- u dílců železobetonových výztuž, případně i tuhé kovové prvky a závěsná oka,  
- výplň, těsnění a tmelení spár a spojů</t>
  </si>
  <si>
    <t>935212</t>
  </si>
  <si>
    <t>PŘÍKOPOVÉ ŽLABY Z BETON TVÁRNIC ŠÍŘ DO 600MM DO BETONU TL 100MM</t>
  </si>
  <si>
    <t>ŽlabovkyTZZ 4, vlevo a vpravo od osy koleje : 8,80+5,0+9,7+47,0=70,500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</si>
  <si>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</si>
  <si>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96615A</t>
  </si>
  <si>
    <t>BOURÁNÍ KONSTRUKCÍ Z PROSTÉHO BETONU - BEZ DOPRAVY</t>
  </si>
  <si>
    <t>Odstranění základů výstraž.křížů P3919 včetně výstr.křížů (2ks)  : 2*0,5*0,5*0,85=0,425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</si>
  <si>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</si>
  <si>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96615B</t>
  </si>
  <si>
    <t>BOURÁNÍ KONSTRUKCÍ Z PROSTÉHO BETONU - DOPRAVA</t>
  </si>
  <si>
    <t>Odstranění základů výstraž.křížů P3919 včetně výstr.křížů (2ks), předpoklad doprava na skládku 20km : (2*0,5*0,5*0,85)*2,5*20=21,250 [A]</t>
  </si>
  <si>
    <t>Položka zahrnuje samostatnou dopravu suti a vybouraných hmot. Množství se určí jako součin hmotnosti [t] a požadované vzdálenosti [km].</t>
  </si>
  <si>
    <t>SO 26-13-02</t>
  </si>
  <si>
    <t>Železniční přejezd km 18,481</t>
  </si>
  <si>
    <t>Odstranění stáv.podkladu vozovky : (27,45+6,5+8,5+4,0)*1,1*(0,15+0,20)=17,883 [A] 
Výkop pro prahovou vpust a zatrubnění příkopu (50%): (1,25*1,2*7+1,5*1,1*9)*1,1*0,5=13,943 [B] 
Objemová hmotnost : 1,80=1,800 [C] 
Celkem: (A+B)*C=57,287 [D]</t>
  </si>
  <si>
    <t>Odkop pro komunikaci :  (27,45+6,5+8,6)*0,25*1,1=11,701 [A] 
Výkop pro prahovou vpust a zatrubnění příkopu (50%): (1,25*1,2*7+1,5*1,1*9)*1,1*0,5=13,943 [B] 
Objemová hmotnost : 2,10=2,100 [C] 
Celkem: (A+B)*C=53,852 [D]</t>
  </si>
  <si>
    <t>R015130</t>
  </si>
  <si>
    <t>POPLATKY ZA LIKVIDACŮ ODPADŮ NEKONTAMINOVANÝCH - 17 03 02  VYBOURANÝ ASFALTOVÝ BETON BEZ DEHTU VČETNĚ DOPRAVY</t>
  </si>
  <si>
    <t>Asfaltový kryt komunikace: (27,45+6,5+8,5+4,0)*1,1*0,15*2,5=19,161 [A]</t>
  </si>
  <si>
    <t>Propustek pod sjezdem 7*0,3=2,100 [A] 
2,5 Objemová hmotnost =2,500 [B] 
A*B=5,250 [C]</t>
  </si>
  <si>
    <t>Vzorkování vytěžené zeminy dle vyhlášky č. 294/2005 Sb, . (tab. 10.1 a 10.2 nebo 10.4, případně tab.2.1.), s předpokladem 1 ks / 1000 t.</t>
  </si>
  <si>
    <t>R02742</t>
  </si>
  <si>
    <t>PROVIZORNÍ LÁVKY A PŘECHODY PŘES KOLEJ</t>
  </si>
  <si>
    <t>1=1</t>
  </si>
  <si>
    <t>R921802</t>
  </si>
  <si>
    <t>DEMONTÁŽ KONSTRUKCE KOLEJNICOVÉHO ŽLÁBKU VYTVOŘENÁ ZE DVOU KOLEJNIC NA UPRAVENÉ PODKLADNICI</t>
  </si>
  <si>
    <t>Vybourání kolejnicového žlábku, demontáž do jednotlivýchsoučástí a převoz a uložení do žst. Velké Meziříčí dle dispozic VPS TO Křižanov. 
5=5,000 [A]</t>
  </si>
  <si>
    <t>1. Položka obsahuje:  
 – úpravu a hutnění podloží přejezdové konstrukce  
 – dodávku všech prvků kolejnicového žlábku a daného typu přejezdové konstrukce dle odpovídajících vzorových listů a TKP  
 – montáž kolejnicového žlábku a dalších částí přejezdové konstrukce z dílů a součástí na místě při přerušení železničního a silničního provozu  
 – prvky chránící upevnění před vyplněním vozovkovými vrstvami  
 – příplatky za ztížené podmínky vyskytující se při zřízení přejezdu, např. za překážky na straně koleje ap.  
2. Položka neobsahuje:  
 – vozovkové vrstvy uvnitř i vně koleje  
 – zřízení, pronájem a odstranění dopravního značení objízdné trasy  
 – úpravy koleje (např. posun pražců, doplnění kolejového lože, směrová a výšková úprava)  
 – prahovou vpusť  
3. Způsob měření:  
Měří se metr délkový.</t>
  </si>
  <si>
    <t>11332A</t>
  </si>
  <si>
    <t>ODSTRANĚNÍ PODKLADŮ ZPEVNĚNÝCH PLOCH Z KAMENIVA NESTMELENÉHO - BEZ DOPRAVY</t>
  </si>
  <si>
    <t>Odstranění stáv.podkladu vozovky : (27,45+6,5+8,5+4,0)*1,1*(0,15+0,20)=17,883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</si>
  <si>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</si>
  <si>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</si>
  <si>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</si>
  <si>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 a podkladu komunikace: (27,45+6,5+8,5+4,0)*1,1*0,15=7,664 [A]</t>
  </si>
  <si>
    <t>Odkop pro komunikaci :  (27,45+6,5+8,6)*0,25*1,1=11,701 [A]</t>
  </si>
  <si>
    <t>Výkop pro prahovou vpust a zatrubnění příkopu (50%): (1,25*1,2*7+1,5*1,1*9)*1,1*0,5=13,943 [A]</t>
  </si>
  <si>
    <t>17310</t>
  </si>
  <si>
    <t>ZEMNÍ KRAJNICE A DOSYPÁVKY SE ZHUTNĚNÍM</t>
  </si>
  <si>
    <t>Krajnice a její zhutnění podél účel.komunikace: 2*9+2*5=28,000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</si>
  <si>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</si>
  <si>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Zhutnění podloží pod komunikací (50%): (27,45+6,5+8,6+4,0)*0,5*2=46,550 [A]</t>
  </si>
  <si>
    <t>Podkladní beton pod beton.silniční panely prahové vpusti : 1,20*7,0*0,15=1,260 [A] 
Podkladní beton pod potrubí zatrubnění příkopy : 9,0*0,1*0,7=0,630 [B] 
Celkem: A+B=1,890 [C]</t>
  </si>
  <si>
    <t>451322</t>
  </si>
  <si>
    <t>PODKL A VÝPLŇ VRSTVY ZE ŽELEZOBET DO C12/15</t>
  </si>
  <si>
    <t>Podkladní vyrovnávací beton : 2*0,9*6*0,1=1,080 [A]</t>
  </si>
  <si>
    <t>451325</t>
  </si>
  <si>
    <t>PODKL A VÝPLŇ VRSTVY ZE ŽELEZOBET DO C30/37</t>
  </si>
  <si>
    <t>Beton pod závěrnou zídku: (6*0,8*0,5)*2=4,800 [A]</t>
  </si>
  <si>
    <t>Podklad pod silniční panely pod prahovou vpustí ze ŠD: 1,2*7,0*0,15=1,260 [A] 
Podklad ŠD pod zatrubněnou příkopou: 1,25*9,0*0,1=1,125 [B] 
Celkem: A+B=2,385 [C]</t>
  </si>
  <si>
    <t>56334</t>
  </si>
  <si>
    <t>VOZOVKOVÉ VRSTVY ZE ŠTĚRKODRTI TL. DO 200MM</t>
  </si>
  <si>
    <t>Konstrukce ze štěrkodrti (2 vrstvy tl.150 a 200mm): 2*(10,41+27,45+6,5+8,6)*1,1=116,512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</si>
  <si>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</si>
  <si>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</si>
  <si>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</si>
  <si>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Konstrukce ze štěrkodrti (2 vrstvy tl.250mm): 2*(2+2,5)*5*1,1=49,500 [A]</t>
  </si>
  <si>
    <t>56962</t>
  </si>
  <si>
    <t>ZPEVNĚNÍ KRAJNIC Z RECYKLOVANÉHO MATERIÁLU TL DO 100MM</t>
  </si>
  <si>
    <t>Zpevněná krajnice : (2*9+2*5)*0,5=14,000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</si>
  <si>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</si>
  <si>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572121</t>
  </si>
  <si>
    <t>INFILTRAČNÍ POSTŘIK ASFALTOVÝ DO 1,0KG/M2</t>
  </si>
  <si>
    <t>Infiltrační postřik komunikace: 1*(10,41+27,45+6,5+8,6)*1,1=58,256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</si>
  <si>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</si>
  <si>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</si>
  <si>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</si>
  <si>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komunikace: 2*(10,41+27,45+6,5+8,6)*1,1=116,512 [A]</t>
  </si>
  <si>
    <t>574A04</t>
  </si>
  <si>
    <t>ASFALTOVÝ BETON PRO OBRUSNÉ VRSTVY ACO 11+, 11S</t>
  </si>
  <si>
    <t>asfaltoý beton - obrusná vrstva účelové komunikace: (10,41+27,45+6,5+8,6)*1,05*0,04=2,224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</si>
  <si>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</si>
  <si>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</si>
  <si>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</si>
  <si>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asfaltoý beton - ložná vrstva účelové komunikace: (10,41+27,45+6,5+8,6)*1,05*0,06=3,336 [A]</t>
  </si>
  <si>
    <t>574E06</t>
  </si>
  <si>
    <t>ASFALTOVÝ BETON PRO PODKLADNÍ VRSTVY ACP 16+, 16S</t>
  </si>
  <si>
    <t>asfaltoý beton - podkladní vrstva účelové komunikace: (10,41+27,45+6,5+8,6)*1,05*0,06=3,336 [A]</t>
  </si>
  <si>
    <t>58301</t>
  </si>
  <si>
    <t>KRYT ZE SINIČNÍCH DÍLCŮ (PANELŮ) TL 150MM</t>
  </si>
  <si>
    <t>Panely pod prahovou vpust : 7*1=7,000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</si>
  <si>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</si>
  <si>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58910</t>
  </si>
  <si>
    <t>VÝPLŇ SPAR ASFALTEM</t>
  </si>
  <si>
    <t>Výplň spár komunikace zálivkou: 5*3,5=17,500 [A]</t>
  </si>
  <si>
    <t>položka zahrnuje:  
- dodávku předepsaného materiálu  
- vyčištění a výplň spar tímto materiálem</t>
  </si>
  <si>
    <t>Potrubí</t>
  </si>
  <si>
    <t>87445</t>
  </si>
  <si>
    <t>POTRUBÍ Z TRUB PLASTOVÝCH ODPADNÍCH DN DO 300MM</t>
  </si>
  <si>
    <t>Potrubí zatrubnění příkopy DN 300, SN 16 :  9=9,000 [A]</t>
  </si>
  <si>
    <t>899524</t>
  </si>
  <si>
    <t>OBETONOVÁNÍ POTRUBÍ Z PROSTÉHO BETONU DO C25/30</t>
  </si>
  <si>
    <t>Plné obetonování potrubí zatrubnění příkopy DN 300 v celé délce : 9*0,25=2,250 [A]</t>
  </si>
  <si>
    <t>919113</t>
  </si>
  <si>
    <t>ŘEZÁNÍ ASFALTOVÉHO KRYTU VOZOVEK TL DO 150MM</t>
  </si>
  <si>
    <t>Proříznutí asfaltového krytu: 3,5+3,5=7,000 [A]</t>
  </si>
  <si>
    <t>položka zahrnuje řezání vozovkové vrstvy v předepsané tloušťce, včetně spotřeby vody</t>
  </si>
  <si>
    <t>921311</t>
  </si>
  <si>
    <t>ŽELEZNIČNÍ PŘEJEZD ŽELEZOBETONOVÝ S NOSIČI</t>
  </si>
  <si>
    <t>Přejezdová konstrukce : 3,90*6,0=23,400 [A]</t>
  </si>
  <si>
    <t>1. Položka obsahuje:  
– úpravu a hutnění podloží přejezdové konstrukce  
– dodávku přejezdové konstrukce s veškerými prvky a částmi daného typu přejezdové  
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</si>
  <si>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921910</t>
  </si>
  <si>
    <t>PRAHOVÁ VPUSŤ</t>
  </si>
  <si>
    <t>6=6,000 [A]</t>
  </si>
  <si>
    <t>1. Položka obsahuje:  
 – dodání prahové vpusti včetně betonového lože  
 – montáž prahové vpusti na místě při přerušení železničního a silničního provozu  
 – ukončení čel prahové vpusti betonovou směsí (včetně bednicích prostřeků), popř. jiným způsobem  
 – atypická provedení, směrové zlomy, vpusti včetně napojení na odvodňovací potrubí ap.  
 – příplatky za ztížené podmínky vyskytující se při zřízení kolejových vah, např. za překážky na straně koleje ap.  
2. Položka neobsahuje:  
 – odvodňovací nebo kanalizační přípojku  
 – zemní práce  
 – hutnění podloží  
 – zřízení, pronájem a odstranění dopravního značení objízdné trasy  
3. Způsob měření:  
Měří se metr délkový.</t>
  </si>
  <si>
    <t>SO 26-86-02</t>
  </si>
  <si>
    <t>Napájení PZS P3919</t>
  </si>
  <si>
    <t>Zemní Práce</t>
  </si>
  <si>
    <t>132838</t>
  </si>
  <si>
    <t>HLOUBENÍ RÝH ŠÍŘ DO 2M PAŽ I NEPAŽ TŘ. II, ODVOZ DO 20KM</t>
  </si>
  <si>
    <t>Viz polohopis</t>
  </si>
  <si>
    <t>Viz polohopis, odpovídá výkopu</t>
  </si>
  <si>
    <t>1m2 na 1m výkopu, viz polohopis</t>
  </si>
  <si>
    <t>Viz Technická zpráva a polohopis</t>
  </si>
  <si>
    <t>702211</t>
  </si>
  <si>
    <t>KABELOVÁ CHRÁNIČKA ZEMNÍ DN DO 100 MM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</si>
  <si>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</si>
  <si>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</si>
  <si>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</si>
  <si>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Silnoproud</t>
  </si>
  <si>
    <t>741413</t>
  </si>
  <si>
    <t>ZÁSUVKA/PŘÍVODKA PRŮMYSLOVÁ, KRYTÍ IP 44 400 V, DO 63 A</t>
  </si>
  <si>
    <t>Viz schémata</t>
  </si>
  <si>
    <t>1. Položka obsahuje:  
– kompletní přístroj v krytu vč. příslušenství  
2. Položka neobsahuje:  
X  
3. Způsob měření:  
Udává se počet kusů kompletní konstrukce nebo práce.</t>
  </si>
  <si>
    <t>741C01</t>
  </si>
  <si>
    <t>EKVIPOTENCIÁLNÍ PŘÍPOJNICE</t>
  </si>
  <si>
    <t>1. Položka obsahuje:  
– veškeré práce a materiál obsažený v názvu položky  
2. Položka neobsahuje:  
X  
3. Způsob měření:  
Udává se počet kusů kompletní konstrukce nebo práce.</t>
  </si>
  <si>
    <t>Viz tabulka kabelů a schémata</t>
  </si>
  <si>
    <t>742G12</t>
  </si>
  <si>
    <t>KABEL NN DVOU- A TŘÍŽÍLOVÝ CU S PLASTOVOU IZOLACÍ OD 4 DO 16 MM2</t>
  </si>
  <si>
    <t>742H22</t>
  </si>
  <si>
    <t>KABEL NN ČTYŘ- A PĚTIŽÍLOVÝ AL S PLASTOVOU IZOLACÍ OD 4 DO 16 MM2</t>
  </si>
  <si>
    <t>742H24</t>
  </si>
  <si>
    <t>KABEL NN ČTYŘ- A PĚTIŽÍLOVÝ AL S PLASTOVOU IZOLACÍ OD 70 DO 120 MM2</t>
  </si>
  <si>
    <t>742L14</t>
  </si>
  <si>
    <t>UKONČENÍ DVOU AŽ PĚTIŽÍLOVÉHO KABELU V ROZVADĚČI NEBO NA PŘÍSTROJI OD 70 DO 120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</si>
  <si>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</si>
  <si>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</si>
  <si>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</si>
  <si>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</si>
  <si>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</si>
  <si>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743621</t>
  </si>
  <si>
    <t>ROZVADĚČ PRO DRÁŽNÍ OSVĚTLENÍ SILOVÝ NAPÁJECÍ BEZ PLC ŘÍDÍCÍHO SYSTÉMU DO 6 KUSŮ TŘÍFÁZOVÝCH VĚTVÍ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</si>
  <si>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</si>
  <si>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743635</t>
  </si>
  <si>
    <t>ROZVADĚČ PRO DRÁŽNÍ OSVĚTLENÍ - ROZŠÍŘENÍ O VENKOVNÍ ZÁSUVKY S MĚŘENÍM SPOTŘEBY EL. ENERGIE (1X32 A/400 V, 1X16 A/230 V)</t>
  </si>
  <si>
    <t>1. Položka obsahuje:  
– veškeré příslušenství, zhotovení výrobní dokumentace  
– technický popis viz. projektová dokumentace  
2. Položka neobsahuje:  
X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</si>
  <si>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</si>
  <si>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</si>
  <si>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</si>
  <si>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744231</t>
  </si>
  <si>
    <t>KABELOVÁ SKŘÍŇ VENKOVNÍ SPOLEČNÁ PŘÍSTROJOVÁ PRO PŘEJEZDY</t>
  </si>
  <si>
    <t>1. Položka obsahuje:  
– přípravu podkladu pro osazení vč. upevňovacího materiálu  
– typová plastová pilířová lakovaná dle schválených technických podmínek, prázdná pro montáž výstroje elektro, telefonu a nouzových tlačítek včetně přívodky pro DA a příslušenství, veškerý podružný a pomocný materiál  
– provedení zkoušek, dodání předepsaných zkoušek, revizí a atestů  
2. Položka neobsahuje:  
X  
3. Způsob měření:  
Udává se počet kusů kompletní konstrukce nebo práce.</t>
  </si>
  <si>
    <t>744633</t>
  </si>
  <si>
    <t>JISTIČ TŘÍPÓLOVÝ (10 KA) OD 13 DO 20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</si>
  <si>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</si>
  <si>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744634</t>
  </si>
  <si>
    <t>JISTIČ TŘÍPÓLOVÝ (10 KA) OD 25 DO 40 A</t>
  </si>
  <si>
    <t>744C01</t>
  </si>
  <si>
    <t>POMOCNÝ SPÍNAČ K MODULÁRNÍMU PŘÍSTROJI DO 125 A</t>
  </si>
  <si>
    <t>744C02</t>
  </si>
  <si>
    <t>NAPĚŤOVÁ SPOUŠŤ K MODULÁRNÍMU PŘÍSTROJI DO 125 A</t>
  </si>
  <si>
    <t>744Q12</t>
  </si>
  <si>
    <t>SVODIČ PŘEPĚTÍ TYP 1 (TŘÍDA B) 3-4 PÓLOVÝ</t>
  </si>
  <si>
    <t>744R12</t>
  </si>
  <si>
    <t>SVORKA OD 4 DO 16 MM2</t>
  </si>
  <si>
    <t>1. Položka obsahuje:  
– veškeré příslušenství  
– technický popis viz. projektová dokumentace  
2. Položka neobsahuje:  
X  
3. Způsob měření:  
Udává se počet kusů kompletní konstrukce nebo práce.</t>
  </si>
  <si>
    <t>744R13</t>
  </si>
  <si>
    <t>SVORKA OD 25 DO 50 MM2</t>
  </si>
  <si>
    <t>744R15</t>
  </si>
  <si>
    <t>SVORKA OD 150 MM2</t>
  </si>
  <si>
    <t>747213</t>
  </si>
  <si>
    <t>CELKOVÁ PROHLÍDKA, ZKOUŠENÍ, MĚŘENÍ A VYHOTOVENÍ VÝCHOZÍ REVIZNÍ ZPRÁVY, PRO OBJEM IN PŘES 500 DO 1000 TIS.</t>
  </si>
  <si>
    <t>Viz technická zpráva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</si>
  <si>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</si>
  <si>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</si>
  <si>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</si>
  <si>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</si>
  <si>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</si>
  <si>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</si>
  <si>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</si>
  <si>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</si>
  <si>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Viz Technická zpráva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</si>
  <si>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</si>
  <si>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75IFC1</t>
  </si>
  <si>
    <t>KABELOVÝ ZÁVĚR DO 20 ŽIL</t>
  </si>
  <si>
    <t>75IFCX</t>
  </si>
  <si>
    <t>KABELOVÝ ZÁVĚR - MONTÁŽ</t>
  </si>
  <si>
    <t>SO 90-90</t>
  </si>
  <si>
    <t>Likvidace odpadů</t>
  </si>
  <si>
    <t>Odpady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</si>
  <si>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</si>
  <si>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</si>
  <si>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</si>
  <si>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</si>
  <si>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</si>
  <si>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</si>
  <si>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</si>
  <si>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</si>
  <si>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</si>
  <si>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</si>
  <si>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</si>
  <si>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</si>
  <si>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</si>
  <si>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</si>
  <si>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</si>
  <si>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</si>
  <si>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</si>
  <si>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</si>
  <si>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D.1.1 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</si>
  <si>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                                                                                                                     
PS 26-01-32   PZZ km 18,481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</si>
  <si>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</si>
  <si>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</si>
  <si>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</si>
  <si>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</si>
  <si>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</si>
  <si>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</si>
  <si>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</si>
  <si>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</si>
  <si>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</si>
  <si>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</si>
  <si>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</si>
  <si>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staveniště, resp.plocha využívaná k realizaci stavby  : 
Obec Oslavička, předpoklad (16,5m2) 3 měsíce.</t>
  </si>
  <si>
    <t>VSEOB010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</si>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</sst>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26-01-32'!I3</f>
      </c>
      <c s="21">
        <f>'PS 26-01-32'!O2</f>
      </c>
      <c s="21">
        <f>C10+D10</f>
      </c>
    </row>
    <row r="11" spans="1:5" ht="12.75" customHeight="1">
      <c r="A11" s="20" t="s">
        <v>461</v>
      </c>
      <c s="20" t="s">
        <v>462</v>
      </c>
      <c s="21">
        <f>'SO 26-10-02'!I3</f>
      </c>
      <c s="21">
        <f>'SO 26-10-02'!O2</f>
      </c>
      <c s="21">
        <f>C11+D11</f>
      </c>
    </row>
    <row r="12" spans="1:5" ht="12.75" customHeight="1">
      <c r="A12" s="20" t="s">
        <v>599</v>
      </c>
      <c s="20" t="s">
        <v>600</v>
      </c>
      <c s="21">
        <f>'SO 26-11-02'!I3</f>
      </c>
      <c s="21">
        <f>'SO 26-11-02'!O2</f>
      </c>
      <c s="21">
        <f>C12+D12</f>
      </c>
    </row>
    <row r="13" spans="1:5" ht="12.75" customHeight="1">
      <c r="A13" s="20" t="s">
        <v>736</v>
      </c>
      <c s="20" t="s">
        <v>737</v>
      </c>
      <c s="21">
        <f>'SO 26-13-02'!I3</f>
      </c>
      <c s="21">
        <f>'SO 26-13-02'!O2</f>
      </c>
      <c s="21">
        <f>C13+D13</f>
      </c>
    </row>
    <row r="14" spans="1:5" ht="12.75" customHeight="1">
      <c r="A14" s="20" t="s">
        <v>829</v>
      </c>
      <c s="20" t="s">
        <v>830</v>
      </c>
      <c s="21">
        <f>'SO 26-86-02'!I3</f>
      </c>
      <c s="21">
        <f>'SO 26-86-02'!O2</f>
      </c>
      <c s="21">
        <f>C14+D14</f>
      </c>
    </row>
    <row r="15" spans="1:5" ht="12.75" customHeight="1">
      <c r="A15" s="20" t="s">
        <v>912</v>
      </c>
      <c s="20" t="s">
        <v>913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915</v>
      </c>
      <c s="20" t="s">
        <v>916</v>
      </c>
      <c s="21">
        <f>'SO 98-98'!I3</f>
      </c>
      <c s="21">
        <f>'SO 98-98'!O2</f>
      </c>
      <c s="21">
        <f>C16+D16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0+O8+O33+O250+O383+O420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0+I8+I33+I250+I383+I420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216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344.2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1424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344.2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342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344.25">
      <c r="A20" t="s">
        <v>52</v>
      </c>
      <c r="E20" s="36" t="s">
        <v>53</v>
      </c>
    </row>
    <row r="21" spans="1:16" ht="12.75">
      <c r="A21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60</v>
      </c>
      <c s="32">
        <v>147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25.5">
      <c r="A24" t="s">
        <v>52</v>
      </c>
      <c r="E24" s="36" t="s">
        <v>61</v>
      </c>
    </row>
    <row r="25" spans="1:16" ht="12.75">
      <c r="A25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49</v>
      </c>
      <c s="32">
        <v>1982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229.5">
      <c r="A28" t="s">
        <v>52</v>
      </c>
      <c r="E28" s="36" t="s">
        <v>64</v>
      </c>
    </row>
    <row r="29" spans="1:16" ht="12.75">
      <c r="A29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67</v>
      </c>
      <c s="32">
        <v>6611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47</v>
      </c>
    </row>
    <row r="32" spans="1:5" ht="38.25">
      <c r="A32" t="s">
        <v>52</v>
      </c>
      <c r="E32" s="36" t="s">
        <v>68</v>
      </c>
    </row>
    <row r="33" spans="1:18" ht="12.75" customHeight="1">
      <c r="A33" s="6" t="s">
        <v>43</v>
      </c>
      <c s="6"/>
      <c s="40" t="s">
        <v>23</v>
      </c>
      <c s="6"/>
      <c s="27" t="s">
        <v>69</v>
      </c>
      <c s="6"/>
      <c s="6"/>
      <c s="6"/>
      <c s="41">
        <f>0+Q33</f>
      </c>
      <c r="O33">
        <f>0+R33</f>
      </c>
      <c r="Q33">
        <f>0+I34+I38+I42+I46+I50+I54+I58+I62+I66+I70+I74+I78+I82+I86+I90+I94+I98+I102+I106+I110+I114+I118+I122+I126+I130+I134+I138+I142+I146+I150+I154+I158+I162+I166+I170+I174+I178+I182+I186+I190+I194+I198+I202+I206+I210+I214+I218+I222+I226+I230+I234+I238+I242+I246</f>
      </c>
      <c>
        <f>0+O34+O38+O42+O46+O50+O54+O58+O62+O66+O70+O74+O78+O82+O86+O90+O94+O98+O102+O106+O110+O114+O118+O122+O126+O130+O134+O138+O142+O146+O150+O154+O158+O162+O166+O170+O174+O178+O182+O186+O190+O194+O198+O202+O206+O210+O214+O218+O222+O226+O230+O234+O238+O242+O246</f>
      </c>
    </row>
    <row r="34" spans="1:16" ht="12.75">
      <c r="A34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331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02">
      <c r="A37" t="s">
        <v>52</v>
      </c>
      <c r="E37" s="36" t="s">
        <v>74</v>
      </c>
    </row>
    <row r="38" spans="1:16" ht="12.75">
      <c r="A38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60</v>
      </c>
      <c s="32">
        <v>1952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02">
      <c r="A41" t="s">
        <v>52</v>
      </c>
      <c r="E41" s="36" t="s">
        <v>78</v>
      </c>
    </row>
    <row r="42" spans="1:16" ht="12.75">
      <c r="A42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60</v>
      </c>
      <c s="32">
        <v>518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02">
      <c r="A45" t="s">
        <v>52</v>
      </c>
      <c r="E45" s="36" t="s">
        <v>81</v>
      </c>
    </row>
    <row r="46" spans="1:16" ht="12.75">
      <c r="A46" s="25" t="s">
        <v>45</v>
      </c>
      <c s="29" t="s">
        <v>42</v>
      </c>
      <c s="29" t="s">
        <v>82</v>
      </c>
      <c s="25" t="s">
        <v>47</v>
      </c>
      <c s="30" t="s">
        <v>83</v>
      </c>
      <c s="31" t="s">
        <v>60</v>
      </c>
      <c s="32">
        <v>4116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153">
      <c r="A49" t="s">
        <v>52</v>
      </c>
      <c r="E49" s="36" t="s">
        <v>84</v>
      </c>
    </row>
    <row r="50" spans="1:16" ht="12.75">
      <c r="A50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60</v>
      </c>
      <c s="32">
        <v>947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76.5">
      <c r="A53" t="s">
        <v>52</v>
      </c>
      <c r="E53" s="36" t="s">
        <v>88</v>
      </c>
    </row>
    <row r="54" spans="1:16" ht="25.5">
      <c r="A54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73</v>
      </c>
      <c s="32">
        <v>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38.25">
      <c r="A57" t="s">
        <v>52</v>
      </c>
      <c r="E57" s="36" t="s">
        <v>92</v>
      </c>
    </row>
    <row r="58" spans="1:16" ht="12.75">
      <c r="A5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73</v>
      </c>
      <c s="32">
        <v>206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02">
      <c r="A61" t="s">
        <v>52</v>
      </c>
      <c r="E61" s="36" t="s">
        <v>96</v>
      </c>
    </row>
    <row r="62" spans="1:16" ht="25.5">
      <c r="A6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73</v>
      </c>
      <c s="32">
        <v>9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02">
      <c r="A65" t="s">
        <v>52</v>
      </c>
      <c r="E65" s="36" t="s">
        <v>78</v>
      </c>
    </row>
    <row r="66" spans="1:16" ht="38.25">
      <c r="A66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103</v>
      </c>
      <c s="32">
        <v>80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02">
      <c r="A69" t="s">
        <v>52</v>
      </c>
      <c r="E69" s="36" t="s">
        <v>96</v>
      </c>
    </row>
    <row r="70" spans="1:16" ht="12.75">
      <c r="A70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60</v>
      </c>
      <c s="32">
        <v>50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27.5">
      <c r="A73" t="s">
        <v>52</v>
      </c>
      <c r="E73" s="36" t="s">
        <v>107</v>
      </c>
    </row>
    <row r="74" spans="1:16" ht="12.75">
      <c r="A74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60</v>
      </c>
      <c s="32">
        <v>24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89.25">
      <c r="A77" t="s">
        <v>52</v>
      </c>
      <c r="E77" s="36" t="s">
        <v>111</v>
      </c>
    </row>
    <row r="78" spans="1:16" ht="12.75">
      <c r="A78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60</v>
      </c>
      <c s="32">
        <v>74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89.25">
      <c r="A81" t="s">
        <v>52</v>
      </c>
      <c r="E81" s="36" t="s">
        <v>111</v>
      </c>
    </row>
    <row r="82" spans="1:16" ht="25.5">
      <c r="A82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73</v>
      </c>
      <c s="32">
        <v>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89.25">
      <c r="A85" t="s">
        <v>52</v>
      </c>
      <c r="E85" s="36" t="s">
        <v>118</v>
      </c>
    </row>
    <row r="86" spans="1:16" ht="25.5">
      <c r="A86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73</v>
      </c>
      <c s="32">
        <v>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89.25">
      <c r="A89" t="s">
        <v>52</v>
      </c>
      <c r="E89" s="36" t="s">
        <v>118</v>
      </c>
    </row>
    <row r="90" spans="1:16" ht="12.75">
      <c r="A90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73</v>
      </c>
      <c s="32">
        <v>38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76.5">
      <c r="A93" t="s">
        <v>52</v>
      </c>
      <c r="E93" s="36" t="s">
        <v>125</v>
      </c>
    </row>
    <row r="94" spans="1:16" ht="12.75">
      <c r="A94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129</v>
      </c>
      <c s="32">
        <v>13.674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76.5">
      <c r="A97" t="s">
        <v>52</v>
      </c>
      <c r="E97" s="36" t="s">
        <v>130</v>
      </c>
    </row>
    <row r="98" spans="1:16" ht="12.75">
      <c r="A98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129</v>
      </c>
      <c s="32">
        <v>0.992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76.5">
      <c r="A101" t="s">
        <v>52</v>
      </c>
      <c r="E101" s="36" t="s">
        <v>130</v>
      </c>
    </row>
    <row r="102" spans="1:16" ht="12.75">
      <c r="A102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129</v>
      </c>
      <c s="32">
        <v>13.674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216.75">
      <c r="A105" t="s">
        <v>52</v>
      </c>
      <c r="E105" s="36" t="s">
        <v>137</v>
      </c>
    </row>
    <row r="106" spans="1:16" ht="12.75">
      <c r="A106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129</v>
      </c>
      <c s="32">
        <v>0.992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204">
      <c r="A109" t="s">
        <v>52</v>
      </c>
      <c r="E109" s="36" t="s">
        <v>141</v>
      </c>
    </row>
    <row r="110" spans="1:16" ht="25.5">
      <c r="A110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73</v>
      </c>
      <c s="32">
        <v>16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14.75">
      <c r="A113" t="s">
        <v>52</v>
      </c>
      <c r="E113" s="36" t="s">
        <v>145</v>
      </c>
    </row>
    <row r="114" spans="1:16" ht="25.5">
      <c r="A114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73</v>
      </c>
      <c s="32">
        <v>4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14.75">
      <c r="A117" t="s">
        <v>52</v>
      </c>
      <c r="E117" s="36" t="s">
        <v>145</v>
      </c>
    </row>
    <row r="118" spans="1:16" ht="25.5">
      <c r="A118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73</v>
      </c>
      <c s="32">
        <v>1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40.25">
      <c r="A121" t="s">
        <v>52</v>
      </c>
      <c r="E121" s="36" t="s">
        <v>152</v>
      </c>
    </row>
    <row r="122" spans="1:16" ht="12.75">
      <c r="A122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73</v>
      </c>
      <c s="32">
        <v>331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14.75">
      <c r="A125" t="s">
        <v>52</v>
      </c>
      <c r="E125" s="36" t="s">
        <v>156</v>
      </c>
    </row>
    <row r="126" spans="1:16" ht="25.5">
      <c r="A126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160</v>
      </c>
      <c s="32">
        <v>6.368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53">
      <c r="A129" t="s">
        <v>52</v>
      </c>
      <c r="E129" s="36" t="s">
        <v>161</v>
      </c>
    </row>
    <row r="130" spans="1:16" ht="12.75">
      <c r="A130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165</v>
      </c>
      <c s="32">
        <v>0.036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53">
      <c r="A133" t="s">
        <v>52</v>
      </c>
      <c r="E133" s="36" t="s">
        <v>166</v>
      </c>
    </row>
    <row r="134" spans="1:16" ht="25.5">
      <c r="A134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60</v>
      </c>
      <c s="32">
        <v>12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47</v>
      </c>
    </row>
    <row r="137" spans="1:5" ht="114.75">
      <c r="A137" t="s">
        <v>52</v>
      </c>
      <c r="E137" s="36" t="s">
        <v>170</v>
      </c>
    </row>
    <row r="138" spans="1:16" ht="12.75">
      <c r="A138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165</v>
      </c>
      <c s="32">
        <v>101.64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47</v>
      </c>
    </row>
    <row r="141" spans="1:5" ht="153">
      <c r="A141" t="s">
        <v>52</v>
      </c>
      <c r="E141" s="36" t="s">
        <v>166</v>
      </c>
    </row>
    <row r="142" spans="1:16" ht="25.5">
      <c r="A142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60</v>
      </c>
      <c s="32">
        <v>6776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47</v>
      </c>
    </row>
    <row r="145" spans="1:5" ht="114.75">
      <c r="A145" t="s">
        <v>52</v>
      </c>
      <c r="E145" s="36" t="s">
        <v>170</v>
      </c>
    </row>
    <row r="146" spans="1:16" ht="12.75">
      <c r="A146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60</v>
      </c>
      <c s="32">
        <v>13386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47</v>
      </c>
    </row>
    <row r="149" spans="1:5" ht="153">
      <c r="A149" t="s">
        <v>52</v>
      </c>
      <c r="E149" s="36" t="s">
        <v>180</v>
      </c>
    </row>
    <row r="150" spans="1:16" ht="12.75">
      <c r="A150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60</v>
      </c>
      <c s="32">
        <v>13386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47</v>
      </c>
    </row>
    <row r="153" spans="1:5" ht="114.75">
      <c r="A153" t="s">
        <v>52</v>
      </c>
      <c r="E153" s="36" t="s">
        <v>170</v>
      </c>
    </row>
    <row r="154" spans="1:16" ht="12.75">
      <c r="A154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187</v>
      </c>
      <c s="32">
        <v>8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47</v>
      </c>
    </row>
    <row r="157" spans="1:5" ht="127.5">
      <c r="A157" t="s">
        <v>52</v>
      </c>
      <c r="E157" s="36" t="s">
        <v>188</v>
      </c>
    </row>
    <row r="158" spans="1:16" ht="12.75">
      <c r="A158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60</v>
      </c>
      <c s="32">
        <v>13386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47</v>
      </c>
    </row>
    <row r="161" spans="1:5" ht="127.5">
      <c r="A161" t="s">
        <v>52</v>
      </c>
      <c r="E161" s="36" t="s">
        <v>192</v>
      </c>
    </row>
    <row r="162" spans="1:16" ht="12.75">
      <c r="A162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73</v>
      </c>
      <c s="32">
        <v>54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47</v>
      </c>
    </row>
    <row r="165" spans="1:5" ht="178.5">
      <c r="A165" t="s">
        <v>52</v>
      </c>
      <c r="E165" s="36" t="s">
        <v>196</v>
      </c>
    </row>
    <row r="166" spans="1:16" ht="12.75">
      <c r="A166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73</v>
      </c>
      <c s="32">
        <v>54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47</v>
      </c>
    </row>
    <row r="169" spans="1:5" ht="127.5">
      <c r="A169" t="s">
        <v>52</v>
      </c>
      <c r="E169" s="36" t="s">
        <v>200</v>
      </c>
    </row>
    <row r="170" spans="1:16" ht="12.75">
      <c r="A170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73</v>
      </c>
      <c s="32">
        <v>4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47</v>
      </c>
    </row>
    <row r="173" spans="1:5" ht="178.5">
      <c r="A173" t="s">
        <v>52</v>
      </c>
      <c r="E173" s="36" t="s">
        <v>196</v>
      </c>
    </row>
    <row r="174" spans="1:16" ht="12.75">
      <c r="A174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73</v>
      </c>
      <c s="32">
        <v>4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47</v>
      </c>
    </row>
    <row r="177" spans="1:5" ht="127.5">
      <c r="A177" t="s">
        <v>52</v>
      </c>
      <c r="E177" s="36" t="s">
        <v>200</v>
      </c>
    </row>
    <row r="178" spans="1:16" ht="12.75">
      <c r="A178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73</v>
      </c>
      <c s="32">
        <v>1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47</v>
      </c>
    </row>
    <row r="181" spans="1:5" ht="114.75">
      <c r="A181" t="s">
        <v>52</v>
      </c>
      <c r="E181" s="36" t="s">
        <v>210</v>
      </c>
    </row>
    <row r="182" spans="1:16" ht="12.75">
      <c r="A182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73</v>
      </c>
      <c s="32">
        <v>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51</v>
      </c>
      <c r="E184" s="38" t="s">
        <v>47</v>
      </c>
    </row>
    <row r="185" spans="1:5" ht="127.5">
      <c r="A185" t="s">
        <v>52</v>
      </c>
      <c r="E185" s="36" t="s">
        <v>200</v>
      </c>
    </row>
    <row r="186" spans="1:16" ht="12.75">
      <c r="A186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73</v>
      </c>
      <c s="32">
        <v>36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47</v>
      </c>
    </row>
    <row r="189" spans="1:5" ht="178.5">
      <c r="A189" t="s">
        <v>52</v>
      </c>
      <c r="E189" s="36" t="s">
        <v>196</v>
      </c>
    </row>
    <row r="190" spans="1:16" ht="12.75">
      <c r="A190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73</v>
      </c>
      <c s="32">
        <v>36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47</v>
      </c>
    </row>
    <row r="192" spans="1:5" ht="12.75">
      <c r="A192" s="37" t="s">
        <v>51</v>
      </c>
      <c r="E192" s="38" t="s">
        <v>47</v>
      </c>
    </row>
    <row r="193" spans="1:5" ht="127.5">
      <c r="A193" t="s">
        <v>52</v>
      </c>
      <c r="E193" s="36" t="s">
        <v>200</v>
      </c>
    </row>
    <row r="194" spans="1:16" ht="12.75">
      <c r="A194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73</v>
      </c>
      <c s="32">
        <v>3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47</v>
      </c>
    </row>
    <row r="196" spans="1:5" ht="12.75">
      <c r="A196" s="37" t="s">
        <v>51</v>
      </c>
      <c r="E196" s="38" t="s">
        <v>47</v>
      </c>
    </row>
    <row r="197" spans="1:5" ht="178.5">
      <c r="A197" t="s">
        <v>52</v>
      </c>
      <c r="E197" s="36" t="s">
        <v>196</v>
      </c>
    </row>
    <row r="198" spans="1:16" ht="12.75">
      <c r="A198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73</v>
      </c>
      <c s="32">
        <v>3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47</v>
      </c>
    </row>
    <row r="200" spans="1:5" ht="12.75">
      <c r="A200" s="37" t="s">
        <v>51</v>
      </c>
      <c r="E200" s="38" t="s">
        <v>47</v>
      </c>
    </row>
    <row r="201" spans="1:5" ht="127.5">
      <c r="A201" t="s">
        <v>52</v>
      </c>
      <c r="E201" s="36" t="s">
        <v>200</v>
      </c>
    </row>
    <row r="202" spans="1:16" ht="12.75">
      <c r="A202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73</v>
      </c>
      <c s="32">
        <v>3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12.75">
      <c r="A204" s="37" t="s">
        <v>51</v>
      </c>
      <c r="E204" s="38" t="s">
        <v>47</v>
      </c>
    </row>
    <row r="205" spans="1:5" ht="178.5">
      <c r="A205" t="s">
        <v>52</v>
      </c>
      <c r="E205" s="36" t="s">
        <v>196</v>
      </c>
    </row>
    <row r="206" spans="1:16" ht="12.75">
      <c r="A206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73</v>
      </c>
      <c s="32">
        <v>3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51</v>
      </c>
      <c r="E208" s="38" t="s">
        <v>47</v>
      </c>
    </row>
    <row r="209" spans="1:5" ht="127.5">
      <c r="A209" t="s">
        <v>52</v>
      </c>
      <c r="E209" s="36" t="s">
        <v>200</v>
      </c>
    </row>
    <row r="210" spans="1:16" ht="12.75">
      <c r="A210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73</v>
      </c>
      <c s="32">
        <v>36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47</v>
      </c>
    </row>
    <row r="213" spans="1:5" ht="178.5">
      <c r="A213" t="s">
        <v>52</v>
      </c>
      <c r="E213" s="36" t="s">
        <v>196</v>
      </c>
    </row>
    <row r="214" spans="1:16" ht="12.75">
      <c r="A214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73</v>
      </c>
      <c s="32">
        <v>36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47</v>
      </c>
    </row>
    <row r="217" spans="1:5" ht="127.5">
      <c r="A217" t="s">
        <v>52</v>
      </c>
      <c r="E217" s="36" t="s">
        <v>200</v>
      </c>
    </row>
    <row r="218" spans="1:16" ht="12.75">
      <c r="A218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73</v>
      </c>
      <c s="32">
        <v>72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12.75">
      <c r="A220" s="37" t="s">
        <v>51</v>
      </c>
      <c r="E220" s="38" t="s">
        <v>47</v>
      </c>
    </row>
    <row r="221" spans="1:5" ht="178.5">
      <c r="A221" t="s">
        <v>52</v>
      </c>
      <c r="E221" s="36" t="s">
        <v>196</v>
      </c>
    </row>
    <row r="222" spans="1:16" ht="12.75">
      <c r="A222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73</v>
      </c>
      <c s="32">
        <v>72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47</v>
      </c>
    </row>
    <row r="224" spans="1:5" ht="12.75">
      <c r="A224" s="37" t="s">
        <v>51</v>
      </c>
      <c r="E224" s="38" t="s">
        <v>47</v>
      </c>
    </row>
    <row r="225" spans="1:5" ht="127.5">
      <c r="A225" t="s">
        <v>52</v>
      </c>
      <c r="E225" s="36" t="s">
        <v>200</v>
      </c>
    </row>
    <row r="226" spans="1:16" ht="12.75">
      <c r="A226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73</v>
      </c>
      <c s="32">
        <v>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47</v>
      </c>
    </row>
    <row r="228" spans="1:5" ht="12.75">
      <c r="A228" s="37" t="s">
        <v>51</v>
      </c>
      <c r="E228" s="38" t="s">
        <v>47</v>
      </c>
    </row>
    <row r="229" spans="1:5" ht="140.25">
      <c r="A229" t="s">
        <v>52</v>
      </c>
      <c r="E229" s="36" t="s">
        <v>247</v>
      </c>
    </row>
    <row r="230" spans="1:16" ht="12.75">
      <c r="A230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73</v>
      </c>
      <c s="32">
        <v>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47</v>
      </c>
    </row>
    <row r="232" spans="1:5" ht="12.75">
      <c r="A232" s="37" t="s">
        <v>51</v>
      </c>
      <c r="E232" s="38" t="s">
        <v>47</v>
      </c>
    </row>
    <row r="233" spans="1:5" ht="140.25">
      <c r="A233" t="s">
        <v>52</v>
      </c>
      <c r="E233" s="36" t="s">
        <v>247</v>
      </c>
    </row>
    <row r="234" spans="1:16" ht="12.75">
      <c r="A234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73</v>
      </c>
      <c s="32">
        <v>5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47</v>
      </c>
    </row>
    <row r="236" spans="1:5" ht="12.75">
      <c r="A236" s="37" t="s">
        <v>51</v>
      </c>
      <c r="E236" s="38" t="s">
        <v>47</v>
      </c>
    </row>
    <row r="237" spans="1:5" ht="165.75">
      <c r="A237" t="s">
        <v>52</v>
      </c>
      <c r="E237" s="36" t="s">
        <v>254</v>
      </c>
    </row>
    <row r="238" spans="1:16" ht="12.75">
      <c r="A238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73</v>
      </c>
      <c s="32">
        <v>5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47</v>
      </c>
    </row>
    <row r="240" spans="1:5" ht="12.75">
      <c r="A240" s="37" t="s">
        <v>51</v>
      </c>
      <c r="E240" s="38" t="s">
        <v>47</v>
      </c>
    </row>
    <row r="241" spans="1:5" ht="127.5">
      <c r="A241" t="s">
        <v>52</v>
      </c>
      <c r="E241" s="36" t="s">
        <v>200</v>
      </c>
    </row>
    <row r="242" spans="1:16" ht="12.75">
      <c r="A24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73</v>
      </c>
      <c s="32">
        <v>1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47</v>
      </c>
    </row>
    <row r="244" spans="1:5" ht="12.75">
      <c r="A244" s="37" t="s">
        <v>51</v>
      </c>
      <c r="E244" s="38" t="s">
        <v>47</v>
      </c>
    </row>
    <row r="245" spans="1:5" ht="114.75">
      <c r="A245" t="s">
        <v>52</v>
      </c>
      <c r="E245" s="36" t="s">
        <v>210</v>
      </c>
    </row>
    <row r="246" spans="1:16" ht="12.75">
      <c r="A246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73</v>
      </c>
      <c s="32">
        <v>1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50</v>
      </c>
      <c r="E247" s="36" t="s">
        <v>47</v>
      </c>
    </row>
    <row r="248" spans="1:5" ht="12.75">
      <c r="A248" s="37" t="s">
        <v>51</v>
      </c>
      <c r="E248" s="38" t="s">
        <v>47</v>
      </c>
    </row>
    <row r="249" spans="1:5" ht="140.25">
      <c r="A249" t="s">
        <v>52</v>
      </c>
      <c r="E249" s="36" t="s">
        <v>264</v>
      </c>
    </row>
    <row r="250" spans="1:18" ht="12.75" customHeight="1">
      <c r="A250" s="6" t="s">
        <v>43</v>
      </c>
      <c s="6"/>
      <c s="40" t="s">
        <v>22</v>
      </c>
      <c s="6"/>
      <c s="27" t="s">
        <v>265</v>
      </c>
      <c s="6"/>
      <c s="6"/>
      <c s="6"/>
      <c s="41">
        <f>0+Q250</f>
      </c>
      <c r="O250">
        <f>0+R250</f>
      </c>
      <c r="Q250">
        <f>0+I251+I255+I259+I263+I267+I271+I275+I279+I283+I287+I291+I295+I299+I303+I307+I311+I315+I319+I323+I327+I331+I335+I339+I343+I347+I351+I355+I359+I363+I367+I371+I375+I379</f>
      </c>
      <c>
        <f>0+O251+O255+O259+O263+O267+O271+O275+O279+O283+O287+O291+O295+O299+O303+O307+O311+O315+O319+O323+O327+O331+O335+O339+O343+O347+O351+O355+O359+O363+O367+O371+O375+O379</f>
      </c>
    </row>
    <row r="251" spans="1:16" ht="12.75">
      <c r="A251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60</v>
      </c>
      <c s="32">
        <v>40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12.75">
      <c r="A253" s="37" t="s">
        <v>51</v>
      </c>
      <c r="E253" s="38" t="s">
        <v>47</v>
      </c>
    </row>
    <row r="254" spans="1:5" ht="114.75">
      <c r="A254" t="s">
        <v>52</v>
      </c>
      <c r="E254" s="36" t="s">
        <v>269</v>
      </c>
    </row>
    <row r="255" spans="1:16" ht="12.75">
      <c r="A255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60</v>
      </c>
      <c s="32">
        <v>40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50</v>
      </c>
      <c r="E256" s="36" t="s">
        <v>47</v>
      </c>
    </row>
    <row r="257" spans="1:5" ht="12.75">
      <c r="A257" s="37" t="s">
        <v>51</v>
      </c>
      <c r="E257" s="38" t="s">
        <v>47</v>
      </c>
    </row>
    <row r="258" spans="1:5" ht="114.75">
      <c r="A258" t="s">
        <v>52</v>
      </c>
      <c r="E258" s="36" t="s">
        <v>273</v>
      </c>
    </row>
    <row r="259" spans="1:16" ht="25.5">
      <c r="A259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73</v>
      </c>
      <c s="32">
        <v>2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47</v>
      </c>
    </row>
    <row r="261" spans="1:5" ht="12.75">
      <c r="A261" s="37" t="s">
        <v>51</v>
      </c>
      <c r="E261" s="38" t="s">
        <v>47</v>
      </c>
    </row>
    <row r="262" spans="1:5" ht="127.5">
      <c r="A262" t="s">
        <v>52</v>
      </c>
      <c r="E262" s="36" t="s">
        <v>277</v>
      </c>
    </row>
    <row r="263" spans="1:16" ht="25.5">
      <c r="A263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73</v>
      </c>
      <c s="32">
        <v>2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</v>
      </c>
    </row>
    <row r="265" spans="1:5" ht="12.75">
      <c r="A265" s="37" t="s">
        <v>51</v>
      </c>
      <c r="E265" s="38" t="s">
        <v>47</v>
      </c>
    </row>
    <row r="266" spans="1:5" ht="127.5">
      <c r="A266" t="s">
        <v>52</v>
      </c>
      <c r="E266" s="36" t="s">
        <v>281</v>
      </c>
    </row>
    <row r="267" spans="1:16" ht="12.75">
      <c r="A267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73</v>
      </c>
      <c s="32">
        <v>1</v>
      </c>
      <c s="33">
        <v>0</v>
      </c>
      <c s="34">
        <f>ROUND(ROUND(H267,2)*ROUND(G267,3),2)</f>
      </c>
      <c r="O267">
        <f>(I267*21)/100</f>
      </c>
      <c t="s">
        <v>23</v>
      </c>
    </row>
    <row r="268" spans="1:5" ht="12.75">
      <c r="A268" s="35" t="s">
        <v>50</v>
      </c>
      <c r="E268" s="36" t="s">
        <v>47</v>
      </c>
    </row>
    <row r="269" spans="1:5" ht="12.75">
      <c r="A269" s="37" t="s">
        <v>51</v>
      </c>
      <c r="E269" s="38" t="s">
        <v>47</v>
      </c>
    </row>
    <row r="270" spans="1:5" ht="127.5">
      <c r="A270" t="s">
        <v>52</v>
      </c>
      <c r="E270" s="36" t="s">
        <v>285</v>
      </c>
    </row>
    <row r="271" spans="1:16" ht="12.75">
      <c r="A271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73</v>
      </c>
      <c s="32">
        <v>1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47</v>
      </c>
    </row>
    <row r="273" spans="1:5" ht="12.75">
      <c r="A273" s="37" t="s">
        <v>51</v>
      </c>
      <c r="E273" s="38" t="s">
        <v>47</v>
      </c>
    </row>
    <row r="274" spans="1:5" ht="114.75">
      <c r="A274" t="s">
        <v>52</v>
      </c>
      <c r="E274" s="36" t="s">
        <v>289</v>
      </c>
    </row>
    <row r="275" spans="1:16" ht="12.75">
      <c r="A275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73</v>
      </c>
      <c s="32">
        <v>1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47</v>
      </c>
    </row>
    <row r="277" spans="1:5" ht="12.75">
      <c r="A277" s="37" t="s">
        <v>51</v>
      </c>
      <c r="E277" s="38" t="s">
        <v>47</v>
      </c>
    </row>
    <row r="278" spans="1:5" ht="127.5">
      <c r="A278" t="s">
        <v>52</v>
      </c>
      <c r="E278" s="36" t="s">
        <v>293</v>
      </c>
    </row>
    <row r="279" spans="1:16" ht="12.75">
      <c r="A279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73</v>
      </c>
      <c s="32">
        <v>1</v>
      </c>
      <c s="33">
        <v>0</v>
      </c>
      <c s="34">
        <f>ROUND(ROUND(H279,2)*ROUND(G279,3),2)</f>
      </c>
      <c r="O279">
        <f>(I279*21)/100</f>
      </c>
      <c t="s">
        <v>23</v>
      </c>
    </row>
    <row r="280" spans="1:5" ht="12.75">
      <c r="A280" s="35" t="s">
        <v>50</v>
      </c>
      <c r="E280" s="36" t="s">
        <v>47</v>
      </c>
    </row>
    <row r="281" spans="1:5" ht="12.75">
      <c r="A281" s="37" t="s">
        <v>51</v>
      </c>
      <c r="E281" s="38" t="s">
        <v>47</v>
      </c>
    </row>
    <row r="282" spans="1:5" ht="102">
      <c r="A282" t="s">
        <v>52</v>
      </c>
      <c r="E282" s="36" t="s">
        <v>297</v>
      </c>
    </row>
    <row r="283" spans="1:16" ht="12.75">
      <c r="A283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73</v>
      </c>
      <c s="32">
        <v>1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12.75">
      <c r="A284" s="35" t="s">
        <v>50</v>
      </c>
      <c r="E284" s="36" t="s">
        <v>47</v>
      </c>
    </row>
    <row r="285" spans="1:5" ht="12.75">
      <c r="A285" s="37" t="s">
        <v>51</v>
      </c>
      <c r="E285" s="38" t="s">
        <v>47</v>
      </c>
    </row>
    <row r="286" spans="1:5" ht="102">
      <c r="A286" t="s">
        <v>52</v>
      </c>
      <c r="E286" s="36" t="s">
        <v>301</v>
      </c>
    </row>
    <row r="287" spans="1:16" ht="12.75">
      <c r="A287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73</v>
      </c>
      <c s="32">
        <v>1</v>
      </c>
      <c s="33">
        <v>0</v>
      </c>
      <c s="34">
        <f>ROUND(ROUND(H287,2)*ROUND(G287,3),2)</f>
      </c>
      <c r="O287">
        <f>(I287*21)/100</f>
      </c>
      <c t="s">
        <v>23</v>
      </c>
    </row>
    <row r="288" spans="1:5" ht="12.75">
      <c r="A288" s="35" t="s">
        <v>50</v>
      </c>
      <c r="E288" s="36" t="s">
        <v>47</v>
      </c>
    </row>
    <row r="289" spans="1:5" ht="12.75">
      <c r="A289" s="37" t="s">
        <v>51</v>
      </c>
      <c r="E289" s="38" t="s">
        <v>47</v>
      </c>
    </row>
    <row r="290" spans="1:5" ht="102">
      <c r="A290" t="s">
        <v>52</v>
      </c>
      <c r="E290" s="36" t="s">
        <v>305</v>
      </c>
    </row>
    <row r="291" spans="1:16" ht="12.75">
      <c r="A291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73</v>
      </c>
      <c s="32">
        <v>1</v>
      </c>
      <c s="33">
        <v>0</v>
      </c>
      <c s="34">
        <f>ROUND(ROUND(H291,2)*ROUND(G291,3),2)</f>
      </c>
      <c r="O291">
        <f>(I291*21)/100</f>
      </c>
      <c t="s">
        <v>23</v>
      </c>
    </row>
    <row r="292" spans="1:5" ht="12.75">
      <c r="A292" s="35" t="s">
        <v>50</v>
      </c>
      <c r="E292" s="36" t="s">
        <v>47</v>
      </c>
    </row>
    <row r="293" spans="1:5" ht="12.75">
      <c r="A293" s="37" t="s">
        <v>51</v>
      </c>
      <c r="E293" s="38" t="s">
        <v>47</v>
      </c>
    </row>
    <row r="294" spans="1:5" ht="114.75">
      <c r="A294" t="s">
        <v>52</v>
      </c>
      <c r="E294" s="36" t="s">
        <v>309</v>
      </c>
    </row>
    <row r="295" spans="1:16" ht="12.75">
      <c r="A295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73</v>
      </c>
      <c s="32">
        <v>1</v>
      </c>
      <c s="33">
        <v>0</v>
      </c>
      <c s="34">
        <f>ROUND(ROUND(H295,2)*ROUND(G295,3),2)</f>
      </c>
      <c r="O295">
        <f>(I295*21)/100</f>
      </c>
      <c t="s">
        <v>23</v>
      </c>
    </row>
    <row r="296" spans="1:5" ht="12.75">
      <c r="A296" s="35" t="s">
        <v>50</v>
      </c>
      <c r="E296" s="36" t="s">
        <v>47</v>
      </c>
    </row>
    <row r="297" spans="1:5" ht="12.75">
      <c r="A297" s="37" t="s">
        <v>51</v>
      </c>
      <c r="E297" s="38" t="s">
        <v>47</v>
      </c>
    </row>
    <row r="298" spans="1:5" ht="114.75">
      <c r="A298" t="s">
        <v>52</v>
      </c>
      <c r="E298" s="36" t="s">
        <v>313</v>
      </c>
    </row>
    <row r="299" spans="1:16" ht="12.75">
      <c r="A299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73</v>
      </c>
      <c s="32">
        <v>6</v>
      </c>
      <c s="33">
        <v>0</v>
      </c>
      <c s="34">
        <f>ROUND(ROUND(H299,2)*ROUND(G299,3),2)</f>
      </c>
      <c r="O299">
        <f>(I299*21)/100</f>
      </c>
      <c t="s">
        <v>23</v>
      </c>
    </row>
    <row r="300" spans="1:5" ht="12.75">
      <c r="A300" s="35" t="s">
        <v>50</v>
      </c>
      <c r="E300" s="36" t="s">
        <v>47</v>
      </c>
    </row>
    <row r="301" spans="1:5" ht="12.75">
      <c r="A301" s="37" t="s">
        <v>51</v>
      </c>
      <c r="E301" s="38" t="s">
        <v>47</v>
      </c>
    </row>
    <row r="302" spans="1:5" ht="102">
      <c r="A302" t="s">
        <v>52</v>
      </c>
      <c r="E302" s="36" t="s">
        <v>317</v>
      </c>
    </row>
    <row r="303" spans="1:16" ht="12.75">
      <c r="A303" s="25" t="s">
        <v>45</v>
      </c>
      <c s="29" t="s">
        <v>318</v>
      </c>
      <c s="29" t="s">
        <v>319</v>
      </c>
      <c s="25" t="s">
        <v>47</v>
      </c>
      <c s="30" t="s">
        <v>320</v>
      </c>
      <c s="31" t="s">
        <v>73</v>
      </c>
      <c s="32">
        <v>6</v>
      </c>
      <c s="33">
        <v>0</v>
      </c>
      <c s="34">
        <f>ROUND(ROUND(H303,2)*ROUND(G303,3),2)</f>
      </c>
      <c r="O303">
        <f>(I303*21)/100</f>
      </c>
      <c t="s">
        <v>23</v>
      </c>
    </row>
    <row r="304" spans="1:5" ht="12.75">
      <c r="A304" s="35" t="s">
        <v>50</v>
      </c>
      <c r="E304" s="36" t="s">
        <v>47</v>
      </c>
    </row>
    <row r="305" spans="1:5" ht="12.75">
      <c r="A305" s="37" t="s">
        <v>51</v>
      </c>
      <c r="E305" s="38" t="s">
        <v>47</v>
      </c>
    </row>
    <row r="306" spans="1:5" ht="102">
      <c r="A306" t="s">
        <v>52</v>
      </c>
      <c r="E306" s="36" t="s">
        <v>321</v>
      </c>
    </row>
    <row r="307" spans="1:16" ht="25.5">
      <c r="A307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73</v>
      </c>
      <c s="32">
        <v>1</v>
      </c>
      <c s="33">
        <v>0</v>
      </c>
      <c s="34">
        <f>ROUND(ROUND(H307,2)*ROUND(G307,3),2)</f>
      </c>
      <c r="O307">
        <f>(I307*21)/100</f>
      </c>
      <c t="s">
        <v>23</v>
      </c>
    </row>
    <row r="308" spans="1:5" ht="12.75">
      <c r="A308" s="35" t="s">
        <v>50</v>
      </c>
      <c r="E308" s="36" t="s">
        <v>47</v>
      </c>
    </row>
    <row r="309" spans="1:5" ht="12.75">
      <c r="A309" s="37" t="s">
        <v>51</v>
      </c>
      <c r="E309" s="38" t="s">
        <v>47</v>
      </c>
    </row>
    <row r="310" spans="1:5" ht="153">
      <c r="A310" t="s">
        <v>52</v>
      </c>
      <c r="E310" s="36" t="s">
        <v>325</v>
      </c>
    </row>
    <row r="311" spans="1:16" ht="25.5">
      <c r="A311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73</v>
      </c>
      <c s="32">
        <v>1</v>
      </c>
      <c s="33">
        <v>0</v>
      </c>
      <c s="34">
        <f>ROUND(ROUND(H311,2)*ROUND(G311,3),2)</f>
      </c>
      <c r="O311">
        <f>(I311*21)/100</f>
      </c>
      <c t="s">
        <v>23</v>
      </c>
    </row>
    <row r="312" spans="1:5" ht="12.75">
      <c r="A312" s="35" t="s">
        <v>50</v>
      </c>
      <c r="E312" s="36" t="s">
        <v>47</v>
      </c>
    </row>
    <row r="313" spans="1:5" ht="12.75">
      <c r="A313" s="37" t="s">
        <v>51</v>
      </c>
      <c r="E313" s="38" t="s">
        <v>47</v>
      </c>
    </row>
    <row r="314" spans="1:5" ht="140.25">
      <c r="A314" t="s">
        <v>52</v>
      </c>
      <c r="E314" s="36" t="s">
        <v>329</v>
      </c>
    </row>
    <row r="315" spans="1:16" ht="12.75">
      <c r="A315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73</v>
      </c>
      <c s="32">
        <v>4</v>
      </c>
      <c s="33">
        <v>0</v>
      </c>
      <c s="34">
        <f>ROUND(ROUND(H315,2)*ROUND(G315,3),2)</f>
      </c>
      <c r="O315">
        <f>(I315*21)/100</f>
      </c>
      <c t="s">
        <v>23</v>
      </c>
    </row>
    <row r="316" spans="1:5" ht="12.75">
      <c r="A316" s="35" t="s">
        <v>50</v>
      </c>
      <c r="E316" s="36" t="s">
        <v>47</v>
      </c>
    </row>
    <row r="317" spans="1:5" ht="12.75">
      <c r="A317" s="37" t="s">
        <v>51</v>
      </c>
      <c r="E317" s="38" t="s">
        <v>47</v>
      </c>
    </row>
    <row r="318" spans="1:5" ht="127.5">
      <c r="A318" t="s">
        <v>52</v>
      </c>
      <c r="E318" s="36" t="s">
        <v>333</v>
      </c>
    </row>
    <row r="319" spans="1:16" ht="12.75">
      <c r="A319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73</v>
      </c>
      <c s="32">
        <v>4</v>
      </c>
      <c s="33">
        <v>0</v>
      </c>
      <c s="34">
        <f>ROUND(ROUND(H319,2)*ROUND(G319,3),2)</f>
      </c>
      <c r="O319">
        <f>(I319*21)/100</f>
      </c>
      <c t="s">
        <v>23</v>
      </c>
    </row>
    <row r="320" spans="1:5" ht="12.75">
      <c r="A320" s="35" t="s">
        <v>50</v>
      </c>
      <c r="E320" s="36" t="s">
        <v>47</v>
      </c>
    </row>
    <row r="321" spans="1:5" ht="12.75">
      <c r="A321" s="37" t="s">
        <v>51</v>
      </c>
      <c r="E321" s="38" t="s">
        <v>47</v>
      </c>
    </row>
    <row r="322" spans="1:5" ht="127.5">
      <c r="A322" t="s">
        <v>52</v>
      </c>
      <c r="E322" s="36" t="s">
        <v>337</v>
      </c>
    </row>
    <row r="323" spans="1:16" ht="12.75">
      <c r="A323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73</v>
      </c>
      <c s="32">
        <v>0.5</v>
      </c>
      <c s="33">
        <v>0</v>
      </c>
      <c s="34">
        <f>ROUND(ROUND(H323,2)*ROUND(G323,3),2)</f>
      </c>
      <c r="O323">
        <f>(I323*21)/100</f>
      </c>
      <c t="s">
        <v>23</v>
      </c>
    </row>
    <row r="324" spans="1:5" ht="12.75">
      <c r="A324" s="35" t="s">
        <v>50</v>
      </c>
      <c r="E324" s="36" t="s">
        <v>47</v>
      </c>
    </row>
    <row r="325" spans="1:5" ht="12.75">
      <c r="A325" s="37" t="s">
        <v>51</v>
      </c>
      <c r="E325" s="38" t="s">
        <v>47</v>
      </c>
    </row>
    <row r="326" spans="1:5" ht="114.75">
      <c r="A326" t="s">
        <v>52</v>
      </c>
      <c r="E326" s="36" t="s">
        <v>341</v>
      </c>
    </row>
    <row r="327" spans="1:16" ht="12.75">
      <c r="A327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73</v>
      </c>
      <c s="32">
        <v>0.5</v>
      </c>
      <c s="33">
        <v>0</v>
      </c>
      <c s="34">
        <f>ROUND(ROUND(H327,2)*ROUND(G327,3),2)</f>
      </c>
      <c r="O327">
        <f>(I327*21)/100</f>
      </c>
      <c t="s">
        <v>23</v>
      </c>
    </row>
    <row r="328" spans="1:5" ht="12.75">
      <c r="A328" s="35" t="s">
        <v>50</v>
      </c>
      <c r="E328" s="36" t="s">
        <v>47</v>
      </c>
    </row>
    <row r="329" spans="1:5" ht="12.75">
      <c r="A329" s="37" t="s">
        <v>51</v>
      </c>
      <c r="E329" s="38" t="s">
        <v>47</v>
      </c>
    </row>
    <row r="330" spans="1:5" ht="127.5">
      <c r="A330" t="s">
        <v>52</v>
      </c>
      <c r="E330" s="36" t="s">
        <v>345</v>
      </c>
    </row>
    <row r="331" spans="1:16" ht="25.5">
      <c r="A331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73</v>
      </c>
      <c s="32">
        <v>1</v>
      </c>
      <c s="33">
        <v>0</v>
      </c>
      <c s="34">
        <f>ROUND(ROUND(H331,2)*ROUND(G331,3),2)</f>
      </c>
      <c r="O331">
        <f>(I331*21)/100</f>
      </c>
      <c t="s">
        <v>23</v>
      </c>
    </row>
    <row r="332" spans="1:5" ht="12.75">
      <c r="A332" s="35" t="s">
        <v>50</v>
      </c>
      <c r="E332" s="36" t="s">
        <v>47</v>
      </c>
    </row>
    <row r="333" spans="1:5" ht="12.75">
      <c r="A333" s="37" t="s">
        <v>51</v>
      </c>
      <c r="E333" s="38" t="s">
        <v>47</v>
      </c>
    </row>
    <row r="334" spans="1:5" ht="114.75">
      <c r="A334" t="s">
        <v>52</v>
      </c>
      <c r="E334" s="36" t="s">
        <v>349</v>
      </c>
    </row>
    <row r="335" spans="1:16" ht="25.5">
      <c r="A335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73</v>
      </c>
      <c s="32">
        <v>1</v>
      </c>
      <c s="33">
        <v>0</v>
      </c>
      <c s="34">
        <f>ROUND(ROUND(H335,2)*ROUND(G335,3),2)</f>
      </c>
      <c r="O335">
        <f>(I335*21)/100</f>
      </c>
      <c t="s">
        <v>23</v>
      </c>
    </row>
    <row r="336" spans="1:5" ht="12.75">
      <c r="A336" s="35" t="s">
        <v>50</v>
      </c>
      <c r="E336" s="36" t="s">
        <v>47</v>
      </c>
    </row>
    <row r="337" spans="1:5" ht="12.75">
      <c r="A337" s="37" t="s">
        <v>51</v>
      </c>
      <c r="E337" s="38" t="s">
        <v>47</v>
      </c>
    </row>
    <row r="338" spans="1:5" ht="140.25">
      <c r="A338" t="s">
        <v>52</v>
      </c>
      <c r="E338" s="36" t="s">
        <v>353</v>
      </c>
    </row>
    <row r="339" spans="1:16" ht="12.75">
      <c r="A339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73</v>
      </c>
      <c s="32">
        <v>1</v>
      </c>
      <c s="33">
        <v>0</v>
      </c>
      <c s="34">
        <f>ROUND(ROUND(H339,2)*ROUND(G339,3),2)</f>
      </c>
      <c r="O339">
        <f>(I339*21)/100</f>
      </c>
      <c t="s">
        <v>23</v>
      </c>
    </row>
    <row r="340" spans="1:5" ht="12.75">
      <c r="A340" s="35" t="s">
        <v>50</v>
      </c>
      <c r="E340" s="36" t="s">
        <v>47</v>
      </c>
    </row>
    <row r="341" spans="1:5" ht="12.75">
      <c r="A341" s="37" t="s">
        <v>51</v>
      </c>
      <c r="E341" s="38" t="s">
        <v>47</v>
      </c>
    </row>
    <row r="342" spans="1:5" ht="127.5">
      <c r="A342" t="s">
        <v>52</v>
      </c>
      <c r="E342" s="36" t="s">
        <v>357</v>
      </c>
    </row>
    <row r="343" spans="1:16" ht="12.75">
      <c r="A343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73</v>
      </c>
      <c s="32">
        <v>1</v>
      </c>
      <c s="33">
        <v>0</v>
      </c>
      <c s="34">
        <f>ROUND(ROUND(H343,2)*ROUND(G343,3),2)</f>
      </c>
      <c r="O343">
        <f>(I343*21)/100</f>
      </c>
      <c t="s">
        <v>23</v>
      </c>
    </row>
    <row r="344" spans="1:5" ht="12.75">
      <c r="A344" s="35" t="s">
        <v>50</v>
      </c>
      <c r="E344" s="36" t="s">
        <v>47</v>
      </c>
    </row>
    <row r="345" spans="1:5" ht="12.75">
      <c r="A345" s="37" t="s">
        <v>51</v>
      </c>
      <c r="E345" s="38" t="s">
        <v>47</v>
      </c>
    </row>
    <row r="346" spans="1:5" ht="102">
      <c r="A346" t="s">
        <v>52</v>
      </c>
      <c r="E346" s="36" t="s">
        <v>361</v>
      </c>
    </row>
    <row r="347" spans="1:16" ht="25.5">
      <c r="A347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73</v>
      </c>
      <c s="32">
        <v>1</v>
      </c>
      <c s="33">
        <v>0</v>
      </c>
      <c s="34">
        <f>ROUND(ROUND(H347,2)*ROUND(G347,3),2)</f>
      </c>
      <c r="O347">
        <f>(I347*21)/100</f>
      </c>
      <c t="s">
        <v>23</v>
      </c>
    </row>
    <row r="348" spans="1:5" ht="12.75">
      <c r="A348" s="35" t="s">
        <v>50</v>
      </c>
      <c r="E348" s="36" t="s">
        <v>47</v>
      </c>
    </row>
    <row r="349" spans="1:5" ht="12.75">
      <c r="A349" s="37" t="s">
        <v>51</v>
      </c>
      <c r="E349" s="38" t="s">
        <v>47</v>
      </c>
    </row>
    <row r="350" spans="1:5" ht="114.75">
      <c r="A350" t="s">
        <v>52</v>
      </c>
      <c r="E350" s="36" t="s">
        <v>365</v>
      </c>
    </row>
    <row r="351" spans="1:16" ht="12.75">
      <c r="A351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73</v>
      </c>
      <c s="32">
        <v>1</v>
      </c>
      <c s="33">
        <v>0</v>
      </c>
      <c s="34">
        <f>ROUND(ROUND(H351,2)*ROUND(G351,3),2)</f>
      </c>
      <c r="O351">
        <f>(I351*21)/100</f>
      </c>
      <c t="s">
        <v>23</v>
      </c>
    </row>
    <row r="352" spans="1:5" ht="12.75">
      <c r="A352" s="35" t="s">
        <v>50</v>
      </c>
      <c r="E352" s="36" t="s">
        <v>47</v>
      </c>
    </row>
    <row r="353" spans="1:5" ht="12.75">
      <c r="A353" s="37" t="s">
        <v>51</v>
      </c>
      <c r="E353" s="38" t="s">
        <v>47</v>
      </c>
    </row>
    <row r="354" spans="1:5" ht="165.75">
      <c r="A354" t="s">
        <v>52</v>
      </c>
      <c r="E354" s="36" t="s">
        <v>369</v>
      </c>
    </row>
    <row r="355" spans="1:16" ht="12.75">
      <c r="A355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73</v>
      </c>
      <c s="32">
        <v>1</v>
      </c>
      <c s="33">
        <v>0</v>
      </c>
      <c s="34">
        <f>ROUND(ROUND(H355,2)*ROUND(G355,3),2)</f>
      </c>
      <c r="O355">
        <f>(I355*21)/100</f>
      </c>
      <c t="s">
        <v>23</v>
      </c>
    </row>
    <row r="356" spans="1:5" ht="12.75">
      <c r="A356" s="35" t="s">
        <v>50</v>
      </c>
      <c r="E356" s="36" t="s">
        <v>47</v>
      </c>
    </row>
    <row r="357" spans="1:5" ht="12.75">
      <c r="A357" s="37" t="s">
        <v>51</v>
      </c>
      <c r="E357" s="38" t="s">
        <v>47</v>
      </c>
    </row>
    <row r="358" spans="1:5" ht="114.75">
      <c r="A358" t="s">
        <v>52</v>
      </c>
      <c r="E358" s="36" t="s">
        <v>373</v>
      </c>
    </row>
    <row r="359" spans="1:16" ht="12.75">
      <c r="A359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73</v>
      </c>
      <c s="32">
        <v>1</v>
      </c>
      <c s="33">
        <v>0</v>
      </c>
      <c s="34">
        <f>ROUND(ROUND(H359,2)*ROUND(G359,3),2)</f>
      </c>
      <c r="O359">
        <f>(I359*21)/100</f>
      </c>
      <c t="s">
        <v>23</v>
      </c>
    </row>
    <row r="360" spans="1:5" ht="12.75">
      <c r="A360" s="35" t="s">
        <v>50</v>
      </c>
      <c r="E360" s="36" t="s">
        <v>47</v>
      </c>
    </row>
    <row r="361" spans="1:5" ht="12.75">
      <c r="A361" s="37" t="s">
        <v>51</v>
      </c>
      <c r="E361" s="38" t="s">
        <v>47</v>
      </c>
    </row>
    <row r="362" spans="1:5" ht="127.5">
      <c r="A362" t="s">
        <v>52</v>
      </c>
      <c r="E362" s="36" t="s">
        <v>377</v>
      </c>
    </row>
    <row r="363" spans="1:16" ht="12.75">
      <c r="A363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73</v>
      </c>
      <c s="32">
        <v>2</v>
      </c>
      <c s="33">
        <v>0</v>
      </c>
      <c s="34">
        <f>ROUND(ROUND(H363,2)*ROUND(G363,3),2)</f>
      </c>
      <c r="O363">
        <f>(I363*21)/100</f>
      </c>
      <c t="s">
        <v>23</v>
      </c>
    </row>
    <row r="364" spans="1:5" ht="12.75">
      <c r="A364" s="35" t="s">
        <v>50</v>
      </c>
      <c r="E364" s="36" t="s">
        <v>47</v>
      </c>
    </row>
    <row r="365" spans="1:5" ht="12.75">
      <c r="A365" s="37" t="s">
        <v>51</v>
      </c>
      <c r="E365" s="38" t="s">
        <v>47</v>
      </c>
    </row>
    <row r="366" spans="1:5" ht="114.75">
      <c r="A366" t="s">
        <v>52</v>
      </c>
      <c r="E366" s="36" t="s">
        <v>381</v>
      </c>
    </row>
    <row r="367" spans="1:16" ht="12.75">
      <c r="A367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73</v>
      </c>
      <c s="32">
        <v>2</v>
      </c>
      <c s="33">
        <v>0</v>
      </c>
      <c s="34">
        <f>ROUND(ROUND(H367,2)*ROUND(G367,3),2)</f>
      </c>
      <c r="O367">
        <f>(I367*21)/100</f>
      </c>
      <c t="s">
        <v>23</v>
      </c>
    </row>
    <row r="368" spans="1:5" ht="12.75">
      <c r="A368" s="35" t="s">
        <v>50</v>
      </c>
      <c r="E368" s="36" t="s">
        <v>47</v>
      </c>
    </row>
    <row r="369" spans="1:5" ht="12.75">
      <c r="A369" s="37" t="s">
        <v>51</v>
      </c>
      <c r="E369" s="38" t="s">
        <v>47</v>
      </c>
    </row>
    <row r="370" spans="1:5" ht="140.25">
      <c r="A370" t="s">
        <v>52</v>
      </c>
      <c r="E370" s="36" t="s">
        <v>385</v>
      </c>
    </row>
    <row r="371" spans="1:16" ht="12.75">
      <c r="A371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73</v>
      </c>
      <c s="32">
        <v>3</v>
      </c>
      <c s="33">
        <v>0</v>
      </c>
      <c s="34">
        <f>ROUND(ROUND(H371,2)*ROUND(G371,3),2)</f>
      </c>
      <c r="O371">
        <f>(I371*21)/100</f>
      </c>
      <c t="s">
        <v>23</v>
      </c>
    </row>
    <row r="372" spans="1:5" ht="12.75">
      <c r="A372" s="35" t="s">
        <v>50</v>
      </c>
      <c r="E372" s="36" t="s">
        <v>47</v>
      </c>
    </row>
    <row r="373" spans="1:5" ht="12.75">
      <c r="A373" s="37" t="s">
        <v>51</v>
      </c>
      <c r="E373" s="38" t="s">
        <v>47</v>
      </c>
    </row>
    <row r="374" spans="1:5" ht="191.25">
      <c r="A374" t="s">
        <v>52</v>
      </c>
      <c r="E374" s="36" t="s">
        <v>389</v>
      </c>
    </row>
    <row r="375" spans="1:16" ht="12.75">
      <c r="A375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73</v>
      </c>
      <c s="32">
        <v>3</v>
      </c>
      <c s="33">
        <v>0</v>
      </c>
      <c s="34">
        <f>ROUND(ROUND(H375,2)*ROUND(G375,3),2)</f>
      </c>
      <c r="O375">
        <f>(I375*21)/100</f>
      </c>
      <c t="s">
        <v>23</v>
      </c>
    </row>
    <row r="376" spans="1:5" ht="12.75">
      <c r="A376" s="35" t="s">
        <v>50</v>
      </c>
      <c r="E376" s="36" t="s">
        <v>47</v>
      </c>
    </row>
    <row r="377" spans="1:5" ht="12.75">
      <c r="A377" s="37" t="s">
        <v>51</v>
      </c>
      <c r="E377" s="38" t="s">
        <v>47</v>
      </c>
    </row>
    <row r="378" spans="1:5" ht="140.25">
      <c r="A378" t="s">
        <v>52</v>
      </c>
      <c r="E378" s="36" t="s">
        <v>264</v>
      </c>
    </row>
    <row r="379" spans="1:16" ht="12.75">
      <c r="A379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73</v>
      </c>
      <c s="32">
        <v>3</v>
      </c>
      <c s="33">
        <v>0</v>
      </c>
      <c s="34">
        <f>ROUND(ROUND(H379,2)*ROUND(G379,3),2)</f>
      </c>
      <c r="O379">
        <f>(I379*21)/100</f>
      </c>
      <c t="s">
        <v>23</v>
      </c>
    </row>
    <row r="380" spans="1:5" ht="12.75">
      <c r="A380" s="35" t="s">
        <v>50</v>
      </c>
      <c r="E380" s="36" t="s">
        <v>47</v>
      </c>
    </row>
    <row r="381" spans="1:5" ht="12.75">
      <c r="A381" s="37" t="s">
        <v>51</v>
      </c>
      <c r="E381" s="38" t="s">
        <v>47</v>
      </c>
    </row>
    <row r="382" spans="1:5" ht="165.75">
      <c r="A382" t="s">
        <v>52</v>
      </c>
      <c r="E382" s="36" t="s">
        <v>396</v>
      </c>
    </row>
    <row r="383" spans="1:18" ht="12.75" customHeight="1">
      <c r="A383" s="6" t="s">
        <v>43</v>
      </c>
      <c s="6"/>
      <c s="40" t="s">
        <v>33</v>
      </c>
      <c s="6"/>
      <c s="27" t="s">
        <v>397</v>
      </c>
      <c s="6"/>
      <c s="6"/>
      <c s="6"/>
      <c s="41">
        <f>0+Q383</f>
      </c>
      <c r="O383">
        <f>0+R383</f>
      </c>
      <c r="Q383">
        <f>0+I384+I388+I392+I396+I400+I404+I408+I412+I416</f>
      </c>
      <c>
        <f>0+O384+O388+O392+O396+O400+O404+O408+O412+O416</f>
      </c>
    </row>
    <row r="384" spans="1:16" ht="12.75">
      <c r="A384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401</v>
      </c>
      <c s="32">
        <v>72</v>
      </c>
      <c s="33">
        <v>0</v>
      </c>
      <c s="34">
        <f>ROUND(ROUND(H384,2)*ROUND(G384,3),2)</f>
      </c>
      <c r="O384">
        <f>(I384*21)/100</f>
      </c>
      <c t="s">
        <v>23</v>
      </c>
    </row>
    <row r="385" spans="1:5" ht="12.75">
      <c r="A385" s="35" t="s">
        <v>50</v>
      </c>
      <c r="E385" s="36" t="s">
        <v>47</v>
      </c>
    </row>
    <row r="386" spans="1:5" ht="12.75">
      <c r="A386" s="37" t="s">
        <v>51</v>
      </c>
      <c r="E386" s="38" t="s">
        <v>47</v>
      </c>
    </row>
    <row r="387" spans="1:5" ht="114.75">
      <c r="A387" t="s">
        <v>52</v>
      </c>
      <c r="E387" s="36" t="s">
        <v>402</v>
      </c>
    </row>
    <row r="388" spans="1:16" ht="12.75">
      <c r="A388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401</v>
      </c>
      <c s="32">
        <v>32</v>
      </c>
      <c s="33">
        <v>0</v>
      </c>
      <c s="34">
        <f>ROUND(ROUND(H388,2)*ROUND(G388,3),2)</f>
      </c>
      <c r="O388">
        <f>(I388*21)/100</f>
      </c>
      <c t="s">
        <v>23</v>
      </c>
    </row>
    <row r="389" spans="1:5" ht="12.75">
      <c r="A389" s="35" t="s">
        <v>50</v>
      </c>
      <c r="E389" s="36" t="s">
        <v>47</v>
      </c>
    </row>
    <row r="390" spans="1:5" ht="12.75">
      <c r="A390" s="37" t="s">
        <v>51</v>
      </c>
      <c r="E390" s="38" t="s">
        <v>47</v>
      </c>
    </row>
    <row r="391" spans="1:5" ht="102">
      <c r="A391" t="s">
        <v>52</v>
      </c>
      <c r="E391" s="36" t="s">
        <v>406</v>
      </c>
    </row>
    <row r="392" spans="1:16" ht="12.75">
      <c r="A392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73</v>
      </c>
      <c s="32">
        <v>16</v>
      </c>
      <c s="33">
        <v>0</v>
      </c>
      <c s="34">
        <f>ROUND(ROUND(H392,2)*ROUND(G392,3),2)</f>
      </c>
      <c r="O392">
        <f>(I392*21)/100</f>
      </c>
      <c t="s">
        <v>23</v>
      </c>
    </row>
    <row r="393" spans="1:5" ht="12.75">
      <c r="A393" s="35" t="s">
        <v>50</v>
      </c>
      <c r="E393" s="36" t="s">
        <v>47</v>
      </c>
    </row>
    <row r="394" spans="1:5" ht="12.75">
      <c r="A394" s="37" t="s">
        <v>51</v>
      </c>
      <c r="E394" s="38" t="s">
        <v>47</v>
      </c>
    </row>
    <row r="395" spans="1:5" ht="140.25">
      <c r="A395" t="s">
        <v>52</v>
      </c>
      <c r="E395" s="36" t="s">
        <v>410</v>
      </c>
    </row>
    <row r="396" spans="1:16" ht="25.5">
      <c r="A396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73</v>
      </c>
      <c s="32">
        <v>16</v>
      </c>
      <c s="33">
        <v>0</v>
      </c>
      <c s="34">
        <f>ROUND(ROUND(H396,2)*ROUND(G396,3),2)</f>
      </c>
      <c r="O396">
        <f>(I396*21)/100</f>
      </c>
      <c t="s">
        <v>23</v>
      </c>
    </row>
    <row r="397" spans="1:5" ht="12.75">
      <c r="A397" s="35" t="s">
        <v>50</v>
      </c>
      <c r="E397" s="36" t="s">
        <v>47</v>
      </c>
    </row>
    <row r="398" spans="1:5" ht="12.75">
      <c r="A398" s="37" t="s">
        <v>51</v>
      </c>
      <c r="E398" s="38" t="s">
        <v>47</v>
      </c>
    </row>
    <row r="399" spans="1:5" ht="89.25">
      <c r="A399" t="s">
        <v>52</v>
      </c>
      <c r="E399" s="36" t="s">
        <v>414</v>
      </c>
    </row>
    <row r="400" spans="1:16" ht="25.5">
      <c r="A400" s="25" t="s">
        <v>45</v>
      </c>
      <c s="29" t="s">
        <v>415</v>
      </c>
      <c s="29" t="s">
        <v>416</v>
      </c>
      <c s="25" t="s">
        <v>47</v>
      </c>
      <c s="30" t="s">
        <v>417</v>
      </c>
      <c s="31" t="s">
        <v>73</v>
      </c>
      <c s="32">
        <v>1</v>
      </c>
      <c s="33">
        <v>0</v>
      </c>
      <c s="34">
        <f>ROUND(ROUND(H400,2)*ROUND(G400,3),2)</f>
      </c>
      <c r="O400">
        <f>(I400*21)/100</f>
      </c>
      <c t="s">
        <v>23</v>
      </c>
    </row>
    <row r="401" spans="1:5" ht="12.75">
      <c r="A401" s="35" t="s">
        <v>50</v>
      </c>
      <c r="E401" s="36" t="s">
        <v>47</v>
      </c>
    </row>
    <row r="402" spans="1:5" ht="12.75">
      <c r="A402" s="37" t="s">
        <v>51</v>
      </c>
      <c r="E402" s="38" t="s">
        <v>47</v>
      </c>
    </row>
    <row r="403" spans="1:5" ht="102">
      <c r="A403" t="s">
        <v>52</v>
      </c>
      <c r="E403" s="36" t="s">
        <v>418</v>
      </c>
    </row>
    <row r="404" spans="1:16" ht="12.75">
      <c r="A404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401</v>
      </c>
      <c s="32">
        <v>72</v>
      </c>
      <c s="33">
        <v>0</v>
      </c>
      <c s="34">
        <f>ROUND(ROUND(H404,2)*ROUND(G404,3),2)</f>
      </c>
      <c r="O404">
        <f>(I404*21)/100</f>
      </c>
      <c t="s">
        <v>23</v>
      </c>
    </row>
    <row r="405" spans="1:5" ht="12.75">
      <c r="A405" s="35" t="s">
        <v>50</v>
      </c>
      <c r="E405" s="36" t="s">
        <v>47</v>
      </c>
    </row>
    <row r="406" spans="1:5" ht="12.75">
      <c r="A406" s="37" t="s">
        <v>51</v>
      </c>
      <c r="E406" s="38" t="s">
        <v>47</v>
      </c>
    </row>
    <row r="407" spans="1:5" ht="114.75">
      <c r="A407" t="s">
        <v>52</v>
      </c>
      <c r="E407" s="36" t="s">
        <v>422</v>
      </c>
    </row>
    <row r="408" spans="1:16" ht="12.75">
      <c r="A408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73</v>
      </c>
      <c s="32">
        <v>1</v>
      </c>
      <c s="33">
        <v>0</v>
      </c>
      <c s="34">
        <f>ROUND(ROUND(H408,2)*ROUND(G408,3),2)</f>
      </c>
      <c r="O408">
        <f>(I408*21)/100</f>
      </c>
      <c t="s">
        <v>23</v>
      </c>
    </row>
    <row r="409" spans="1:5" ht="12.75">
      <c r="A409" s="35" t="s">
        <v>50</v>
      </c>
      <c r="E409" s="36" t="s">
        <v>47</v>
      </c>
    </row>
    <row r="410" spans="1:5" ht="12.75">
      <c r="A410" s="37" t="s">
        <v>51</v>
      </c>
      <c r="E410" s="38" t="s">
        <v>47</v>
      </c>
    </row>
    <row r="411" spans="1:5" ht="76.5">
      <c r="A411" t="s">
        <v>52</v>
      </c>
      <c r="E411" s="36" t="s">
        <v>426</v>
      </c>
    </row>
    <row r="412" spans="1:16" ht="12.75">
      <c r="A412" s="25" t="s">
        <v>45</v>
      </c>
      <c s="29" t="s">
        <v>427</v>
      </c>
      <c s="29" t="s">
        <v>428</v>
      </c>
      <c s="25" t="s">
        <v>47</v>
      </c>
      <c s="30" t="s">
        <v>429</v>
      </c>
      <c s="31" t="s">
        <v>73</v>
      </c>
      <c s="32">
        <v>96</v>
      </c>
      <c s="33">
        <v>0</v>
      </c>
      <c s="34">
        <f>ROUND(ROUND(H412,2)*ROUND(G412,3),2)</f>
      </c>
      <c r="O412">
        <f>(I412*21)/100</f>
      </c>
      <c t="s">
        <v>23</v>
      </c>
    </row>
    <row r="413" spans="1:5" ht="12.75">
      <c r="A413" s="35" t="s">
        <v>50</v>
      </c>
      <c r="E413" s="36" t="s">
        <v>47</v>
      </c>
    </row>
    <row r="414" spans="1:5" ht="12.75">
      <c r="A414" s="37" t="s">
        <v>51</v>
      </c>
      <c r="E414" s="38" t="s">
        <v>47</v>
      </c>
    </row>
    <row r="415" spans="1:5" ht="127.5">
      <c r="A415" t="s">
        <v>52</v>
      </c>
      <c r="E415" s="36" t="s">
        <v>430</v>
      </c>
    </row>
    <row r="416" spans="1:16" ht="25.5">
      <c r="A416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187</v>
      </c>
      <c s="32">
        <v>48</v>
      </c>
      <c s="33">
        <v>0</v>
      </c>
      <c s="34">
        <f>ROUND(ROUND(H416,2)*ROUND(G416,3),2)</f>
      </c>
      <c r="O416">
        <f>(I416*21)/100</f>
      </c>
      <c t="s">
        <v>23</v>
      </c>
    </row>
    <row r="417" spans="1:5" ht="12.75">
      <c r="A417" s="35" t="s">
        <v>50</v>
      </c>
      <c r="E417" s="36" t="s">
        <v>47</v>
      </c>
    </row>
    <row r="418" spans="1:5" ht="12.75">
      <c r="A418" s="37" t="s">
        <v>51</v>
      </c>
      <c r="E418" s="38" t="s">
        <v>47</v>
      </c>
    </row>
    <row r="419" spans="1:5" ht="127.5">
      <c r="A419" t="s">
        <v>52</v>
      </c>
      <c r="E419" s="36" t="s">
        <v>188</v>
      </c>
    </row>
    <row r="420" spans="1:18" ht="12.75" customHeight="1">
      <c r="A420" s="6" t="s">
        <v>43</v>
      </c>
      <c s="6"/>
      <c s="40" t="s">
        <v>35</v>
      </c>
      <c s="6"/>
      <c s="27" t="s">
        <v>434</v>
      </c>
      <c s="6"/>
      <c s="6"/>
      <c s="6"/>
      <c s="41">
        <f>0+Q420</f>
      </c>
      <c r="O420">
        <f>0+R420</f>
      </c>
      <c r="Q420">
        <f>0+I421+I425+I429+I433+I437+I441+I445</f>
      </c>
      <c>
        <f>0+O421+O425+O429+O433+O437+O441+O445</f>
      </c>
    </row>
    <row r="421" spans="1:16" ht="25.5">
      <c r="A421" s="25" t="s">
        <v>45</v>
      </c>
      <c s="29" t="s">
        <v>435</v>
      </c>
      <c s="29" t="s">
        <v>436</v>
      </c>
      <c s="25" t="s">
        <v>47</v>
      </c>
      <c s="30" t="s">
        <v>437</v>
      </c>
      <c s="31" t="s">
        <v>73</v>
      </c>
      <c s="32">
        <v>10</v>
      </c>
      <c s="33">
        <v>0</v>
      </c>
      <c s="34">
        <f>ROUND(ROUND(H421,2)*ROUND(G421,3),2)</f>
      </c>
      <c r="O421">
        <f>(I421*21)/100</f>
      </c>
      <c t="s">
        <v>23</v>
      </c>
    </row>
    <row r="422" spans="1:5" ht="12.75">
      <c r="A422" s="35" t="s">
        <v>50</v>
      </c>
      <c r="E422" s="36" t="s">
        <v>47</v>
      </c>
    </row>
    <row r="423" spans="1:5" ht="12.75">
      <c r="A423" s="37" t="s">
        <v>51</v>
      </c>
      <c r="E423" s="38" t="s">
        <v>47</v>
      </c>
    </row>
    <row r="424" spans="1:5" ht="51">
      <c r="A424" t="s">
        <v>52</v>
      </c>
      <c r="E424" s="36" t="s">
        <v>438</v>
      </c>
    </row>
    <row r="425" spans="1:16" ht="12.75">
      <c r="A425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73</v>
      </c>
      <c s="32">
        <v>14</v>
      </c>
      <c s="33">
        <v>0</v>
      </c>
      <c s="34">
        <f>ROUND(ROUND(H425,2)*ROUND(G425,3),2)</f>
      </c>
      <c r="O425">
        <f>(I425*21)/100</f>
      </c>
      <c t="s">
        <v>23</v>
      </c>
    </row>
    <row r="426" spans="1:5" ht="12.75">
      <c r="A426" s="35" t="s">
        <v>50</v>
      </c>
      <c r="E426" s="36" t="s">
        <v>47</v>
      </c>
    </row>
    <row r="427" spans="1:5" ht="12.75">
      <c r="A427" s="37" t="s">
        <v>51</v>
      </c>
      <c r="E427" s="38" t="s">
        <v>47</v>
      </c>
    </row>
    <row r="428" spans="1:5" ht="38.25">
      <c r="A428" t="s">
        <v>52</v>
      </c>
      <c r="E428" s="36" t="s">
        <v>442</v>
      </c>
    </row>
    <row r="429" spans="1:16" ht="12.75">
      <c r="A429" s="25" t="s">
        <v>45</v>
      </c>
      <c s="29" t="s">
        <v>443</v>
      </c>
      <c s="29" t="s">
        <v>444</v>
      </c>
      <c s="25" t="s">
        <v>47</v>
      </c>
      <c s="30" t="s">
        <v>445</v>
      </c>
      <c s="31" t="s">
        <v>446</v>
      </c>
      <c s="32">
        <v>310</v>
      </c>
      <c s="33">
        <v>0</v>
      </c>
      <c s="34">
        <f>ROUND(ROUND(H429,2)*ROUND(G429,3),2)</f>
      </c>
      <c r="O429">
        <f>(I429*21)/100</f>
      </c>
      <c t="s">
        <v>23</v>
      </c>
    </row>
    <row r="430" spans="1:5" ht="12.75">
      <c r="A430" s="35" t="s">
        <v>50</v>
      </c>
      <c r="E430" s="36" t="s">
        <v>47</v>
      </c>
    </row>
    <row r="431" spans="1:5" ht="12.75">
      <c r="A431" s="37" t="s">
        <v>51</v>
      </c>
      <c r="E431" s="38" t="s">
        <v>47</v>
      </c>
    </row>
    <row r="432" spans="1:5" ht="25.5">
      <c r="A432" t="s">
        <v>52</v>
      </c>
      <c r="E432" s="36" t="s">
        <v>447</v>
      </c>
    </row>
    <row r="433" spans="1:16" ht="12.75">
      <c r="A433" s="25" t="s">
        <v>45</v>
      </c>
      <c s="29" t="s">
        <v>448</v>
      </c>
      <c s="29" t="s">
        <v>449</v>
      </c>
      <c s="25" t="s">
        <v>47</v>
      </c>
      <c s="30" t="s">
        <v>450</v>
      </c>
      <c s="31" t="s">
        <v>73</v>
      </c>
      <c s="32">
        <v>3</v>
      </c>
      <c s="33">
        <v>0</v>
      </c>
      <c s="34">
        <f>ROUND(ROUND(H433,2)*ROUND(G433,3),2)</f>
      </c>
      <c r="O433">
        <f>(I433*21)/100</f>
      </c>
      <c t="s">
        <v>23</v>
      </c>
    </row>
    <row r="434" spans="1:5" ht="12.75">
      <c r="A434" s="35" t="s">
        <v>50</v>
      </c>
      <c r="E434" s="36" t="s">
        <v>47</v>
      </c>
    </row>
    <row r="435" spans="1:5" ht="12.75">
      <c r="A435" s="37" t="s">
        <v>51</v>
      </c>
      <c r="E435" s="38" t="s">
        <v>47</v>
      </c>
    </row>
    <row r="436" spans="1:5" ht="51">
      <c r="A436" t="s">
        <v>52</v>
      </c>
      <c r="E436" s="36" t="s">
        <v>438</v>
      </c>
    </row>
    <row r="437" spans="1:16" ht="12.75">
      <c r="A437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73</v>
      </c>
      <c s="32">
        <v>3</v>
      </c>
      <c s="33">
        <v>0</v>
      </c>
      <c s="34">
        <f>ROUND(ROUND(H437,2)*ROUND(G437,3),2)</f>
      </c>
      <c r="O437">
        <f>(I437*21)/100</f>
      </c>
      <c t="s">
        <v>23</v>
      </c>
    </row>
    <row r="438" spans="1:5" ht="12.75">
      <c r="A438" s="35" t="s">
        <v>50</v>
      </c>
      <c r="E438" s="36" t="s">
        <v>47</v>
      </c>
    </row>
    <row r="439" spans="1:5" ht="12.75">
      <c r="A439" s="37" t="s">
        <v>51</v>
      </c>
      <c r="E439" s="38" t="s">
        <v>47</v>
      </c>
    </row>
    <row r="440" spans="1:5" ht="38.25">
      <c r="A440" t="s">
        <v>52</v>
      </c>
      <c r="E440" s="36" t="s">
        <v>442</v>
      </c>
    </row>
    <row r="441" spans="1:16" ht="12.75">
      <c r="A441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446</v>
      </c>
      <c s="32">
        <v>93</v>
      </c>
      <c s="33">
        <v>0</v>
      </c>
      <c s="34">
        <f>ROUND(ROUND(H441,2)*ROUND(G441,3),2)</f>
      </c>
      <c r="O441">
        <f>(I441*21)/100</f>
      </c>
      <c t="s">
        <v>23</v>
      </c>
    </row>
    <row r="442" spans="1:5" ht="12.75">
      <c r="A442" s="35" t="s">
        <v>50</v>
      </c>
      <c r="E442" s="36" t="s">
        <v>47</v>
      </c>
    </row>
    <row r="443" spans="1:5" ht="12.75">
      <c r="A443" s="37" t="s">
        <v>51</v>
      </c>
      <c r="E443" s="38" t="s">
        <v>47</v>
      </c>
    </row>
    <row r="444" spans="1:5" ht="25.5">
      <c r="A444" t="s">
        <v>52</v>
      </c>
      <c r="E444" s="36" t="s">
        <v>447</v>
      </c>
    </row>
    <row r="445" spans="1:16" ht="12.75">
      <c r="A445" s="25" t="s">
        <v>45</v>
      </c>
      <c s="29" t="s">
        <v>457</v>
      </c>
      <c s="29" t="s">
        <v>458</v>
      </c>
      <c s="25" t="s">
        <v>47</v>
      </c>
      <c s="30" t="s">
        <v>459</v>
      </c>
      <c s="31" t="s">
        <v>73</v>
      </c>
      <c s="32">
        <v>3</v>
      </c>
      <c s="33">
        <v>0</v>
      </c>
      <c s="34">
        <f>ROUND(ROUND(H445,2)*ROUND(G445,3),2)</f>
      </c>
      <c r="O445">
        <f>(I445*21)/100</f>
      </c>
      <c t="s">
        <v>23</v>
      </c>
    </row>
    <row r="446" spans="1:5" ht="12.75">
      <c r="A446" s="35" t="s">
        <v>50</v>
      </c>
      <c r="E446" s="36" t="s">
        <v>47</v>
      </c>
    </row>
    <row r="447" spans="1:5" ht="12.75">
      <c r="A447" s="37" t="s">
        <v>51</v>
      </c>
      <c r="E447" s="38" t="s">
        <v>47</v>
      </c>
    </row>
    <row r="448" spans="1:5" ht="25.5">
      <c r="A448" t="s">
        <v>52</v>
      </c>
      <c r="E448" s="36" t="s">
        <v>460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0+O8+O61+O106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2">
        <f>0+I8+I61+I106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461</v>
      </c>
      <c s="6"/>
      <c s="18" t="s">
        <v>462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464</v>
      </c>
      <c s="25" t="s">
        <v>47</v>
      </c>
      <c s="30" t="s">
        <v>465</v>
      </c>
      <c s="31" t="s">
        <v>466</v>
      </c>
      <c s="32">
        <v>10.2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467</v>
      </c>
    </row>
    <row r="12" spans="1:5" ht="12.75">
      <c r="A12" t="s">
        <v>52</v>
      </c>
      <c r="E12" s="36" t="s">
        <v>468</v>
      </c>
    </row>
    <row r="13" spans="1:16" ht="25.5">
      <c r="A13" s="25" t="s">
        <v>45</v>
      </c>
      <c s="29" t="s">
        <v>23</v>
      </c>
      <c s="29" t="s">
        <v>469</v>
      </c>
      <c s="25" t="s">
        <v>47</v>
      </c>
      <c s="30" t="s">
        <v>470</v>
      </c>
      <c s="31" t="s">
        <v>471</v>
      </c>
      <c s="32">
        <v>6.216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472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474</v>
      </c>
      <c s="25" t="s">
        <v>47</v>
      </c>
      <c s="30" t="s">
        <v>475</v>
      </c>
      <c s="31" t="s">
        <v>471</v>
      </c>
      <c s="32">
        <v>140.6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25.5">
      <c r="A19" s="37" t="s">
        <v>51</v>
      </c>
      <c r="E19" s="38" t="s">
        <v>476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477</v>
      </c>
      <c s="25" t="s">
        <v>47</v>
      </c>
      <c s="30" t="s">
        <v>478</v>
      </c>
      <c s="31" t="s">
        <v>471</v>
      </c>
      <c s="32">
        <v>0.27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38.25">
      <c r="A23" s="37" t="s">
        <v>51</v>
      </c>
      <c r="E23" s="38" t="s">
        <v>479</v>
      </c>
    </row>
    <row r="24" spans="1:5" ht="165.75">
      <c r="A24" t="s">
        <v>52</v>
      </c>
      <c r="E24" s="36" t="s">
        <v>473</v>
      </c>
    </row>
    <row r="25" spans="1:16" ht="25.5">
      <c r="A25" s="25" t="s">
        <v>45</v>
      </c>
      <c s="29" t="s">
        <v>35</v>
      </c>
      <c s="29" t="s">
        <v>480</v>
      </c>
      <c s="25" t="s">
        <v>47</v>
      </c>
      <c s="30" t="s">
        <v>481</v>
      </c>
      <c s="31" t="s">
        <v>471</v>
      </c>
      <c s="32">
        <v>0.01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482</v>
      </c>
    </row>
    <row r="28" spans="1:5" ht="165.75">
      <c r="A28" t="s">
        <v>52</v>
      </c>
      <c r="E28" s="36" t="s">
        <v>473</v>
      </c>
    </row>
    <row r="29" spans="1:16" ht="25.5">
      <c r="A29" s="25" t="s">
        <v>45</v>
      </c>
      <c s="29" t="s">
        <v>37</v>
      </c>
      <c s="29" t="s">
        <v>483</v>
      </c>
      <c s="25" t="s">
        <v>47</v>
      </c>
      <c s="30" t="s">
        <v>484</v>
      </c>
      <c s="31" t="s">
        <v>471</v>
      </c>
      <c s="32">
        <v>0.01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482</v>
      </c>
    </row>
    <row r="32" spans="1:5" ht="165.75">
      <c r="A32" t="s">
        <v>52</v>
      </c>
      <c r="E32" s="36" t="s">
        <v>473</v>
      </c>
    </row>
    <row r="33" spans="1:16" ht="12.75">
      <c r="A33" s="25" t="s">
        <v>45</v>
      </c>
      <c s="29" t="s">
        <v>70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50</v>
      </c>
      <c r="E34" s="36" t="s">
        <v>487</v>
      </c>
    </row>
    <row r="35" spans="1:5" ht="12.75">
      <c r="A35" s="37" t="s">
        <v>51</v>
      </c>
      <c r="E35" s="38" t="s">
        <v>488</v>
      </c>
    </row>
    <row r="36" spans="1:5" ht="12.75">
      <c r="A36" t="s">
        <v>52</v>
      </c>
      <c r="E36" s="36" t="s">
        <v>489</v>
      </c>
    </row>
    <row r="37" spans="1:16" ht="12.75">
      <c r="A37" s="25" t="s">
        <v>45</v>
      </c>
      <c s="29" t="s">
        <v>75</v>
      </c>
      <c s="29" t="s">
        <v>490</v>
      </c>
      <c s="25" t="s">
        <v>47</v>
      </c>
      <c s="30" t="s">
        <v>491</v>
      </c>
      <c s="31" t="s">
        <v>492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50</v>
      </c>
      <c r="E38" s="36" t="s">
        <v>493</v>
      </c>
    </row>
    <row r="39" spans="1:5" ht="12.75">
      <c r="A39" s="37" t="s">
        <v>51</v>
      </c>
      <c r="E39" s="38" t="s">
        <v>488</v>
      </c>
    </row>
    <row r="40" spans="1:5" ht="25.5">
      <c r="A40" t="s">
        <v>52</v>
      </c>
      <c r="E40" s="36" t="s">
        <v>494</v>
      </c>
    </row>
    <row r="41" spans="1:16" ht="25.5">
      <c r="A41" s="25" t="s">
        <v>45</v>
      </c>
      <c s="29" t="s">
        <v>40</v>
      </c>
      <c s="29" t="s">
        <v>495</v>
      </c>
      <c s="25" t="s">
        <v>47</v>
      </c>
      <c s="30" t="s">
        <v>496</v>
      </c>
      <c s="31" t="s">
        <v>492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497</v>
      </c>
    </row>
    <row r="43" spans="1:5" ht="12.75">
      <c r="A43" s="37" t="s">
        <v>51</v>
      </c>
      <c r="E43" s="38" t="s">
        <v>488</v>
      </c>
    </row>
    <row r="44" spans="1:5" ht="12.75">
      <c r="A44" t="s">
        <v>52</v>
      </c>
      <c r="E44" s="36" t="s">
        <v>468</v>
      </c>
    </row>
    <row r="45" spans="1:16" ht="25.5">
      <c r="A45" s="25" t="s">
        <v>45</v>
      </c>
      <c s="29" t="s">
        <v>42</v>
      </c>
      <c s="29" t="s">
        <v>498</v>
      </c>
      <c s="25" t="s">
        <v>47</v>
      </c>
      <c s="30" t="s">
        <v>499</v>
      </c>
      <c s="31" t="s">
        <v>492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50</v>
      </c>
      <c r="E46" s="36" t="s">
        <v>500</v>
      </c>
    </row>
    <row r="47" spans="1:5" ht="12.75">
      <c r="A47" s="37" t="s">
        <v>51</v>
      </c>
      <c r="E47" s="38" t="s">
        <v>488</v>
      </c>
    </row>
    <row r="48" spans="1:5" ht="12.75">
      <c r="A48" t="s">
        <v>52</v>
      </c>
      <c r="E48" s="36" t="s">
        <v>468</v>
      </c>
    </row>
    <row r="49" spans="1:16" ht="25.5">
      <c r="A49" s="25" t="s">
        <v>45</v>
      </c>
      <c s="29" t="s">
        <v>85</v>
      </c>
      <c s="29" t="s">
        <v>501</v>
      </c>
      <c s="25" t="s">
        <v>47</v>
      </c>
      <c s="30" t="s">
        <v>502</v>
      </c>
      <c s="31" t="s">
        <v>492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503</v>
      </c>
    </row>
    <row r="51" spans="1:5" ht="12.75">
      <c r="A51" s="37" t="s">
        <v>51</v>
      </c>
      <c r="E51" s="38" t="s">
        <v>488</v>
      </c>
    </row>
    <row r="52" spans="1:5" ht="12.75">
      <c r="A52" t="s">
        <v>52</v>
      </c>
      <c r="E52" s="36" t="s">
        <v>468</v>
      </c>
    </row>
    <row r="53" spans="1:16" ht="12.75">
      <c r="A53" s="25" t="s">
        <v>45</v>
      </c>
      <c s="29" t="s">
        <v>89</v>
      </c>
      <c s="29" t="s">
        <v>504</v>
      </c>
      <c s="25" t="s">
        <v>47</v>
      </c>
      <c s="30" t="s">
        <v>505</v>
      </c>
      <c s="31" t="s">
        <v>401</v>
      </c>
      <c s="32">
        <v>15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506</v>
      </c>
    </row>
    <row r="56" spans="1:5" ht="12.75">
      <c r="A56" t="s">
        <v>52</v>
      </c>
      <c r="E56" s="36" t="s">
        <v>507</v>
      </c>
    </row>
    <row r="57" spans="1:16" ht="12.75">
      <c r="A57" s="25" t="s">
        <v>45</v>
      </c>
      <c s="29" t="s">
        <v>93</v>
      </c>
      <c s="29" t="s">
        <v>508</v>
      </c>
      <c s="25" t="s">
        <v>47</v>
      </c>
      <c s="30" t="s">
        <v>509</v>
      </c>
      <c s="31" t="s">
        <v>401</v>
      </c>
      <c s="32">
        <v>15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506</v>
      </c>
    </row>
    <row r="60" spans="1:5" ht="12.75">
      <c r="A60" t="s">
        <v>52</v>
      </c>
      <c r="E60" s="36" t="s">
        <v>510</v>
      </c>
    </row>
    <row r="61" spans="1:18" ht="12.75" customHeight="1">
      <c r="A61" s="6" t="s">
        <v>43</v>
      </c>
      <c s="6"/>
      <c s="40" t="s">
        <v>35</v>
      </c>
      <c s="6"/>
      <c s="27" t="s">
        <v>511</v>
      </c>
      <c s="6"/>
      <c s="6"/>
      <c s="6"/>
      <c s="41">
        <f>0+Q61</f>
      </c>
      <c r="O61">
        <f>0+R61</f>
      </c>
      <c r="Q61">
        <f>0+I62+I66+I70+I74+I78+I82+I86+I90+I94+I98+I102</f>
      </c>
      <c>
        <f>0+O62+O66+O70+O74+O78+O82+O86+O90+O94+O98+O102</f>
      </c>
    </row>
    <row r="62" spans="1:16" ht="12.75">
      <c r="A62" s="25" t="s">
        <v>45</v>
      </c>
      <c s="29" t="s">
        <v>97</v>
      </c>
      <c s="29" t="s">
        <v>512</v>
      </c>
      <c s="25" t="s">
        <v>47</v>
      </c>
      <c s="30" t="s">
        <v>513</v>
      </c>
      <c s="31" t="s">
        <v>49</v>
      </c>
      <c s="32">
        <v>67.5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38.25">
      <c r="A64" s="37" t="s">
        <v>51</v>
      </c>
      <c r="E64" s="38" t="s">
        <v>514</v>
      </c>
    </row>
    <row r="65" spans="1:5" ht="89.25">
      <c r="A65" t="s">
        <v>52</v>
      </c>
      <c r="E65" s="36" t="s">
        <v>515</v>
      </c>
    </row>
    <row r="66" spans="1:16" ht="12.75">
      <c r="A66" s="25" t="s">
        <v>45</v>
      </c>
      <c s="29" t="s">
        <v>100</v>
      </c>
      <c s="29" t="s">
        <v>516</v>
      </c>
      <c s="25" t="s">
        <v>47</v>
      </c>
      <c s="30" t="s">
        <v>517</v>
      </c>
      <c s="31" t="s">
        <v>49</v>
      </c>
      <c s="32">
        <v>343.542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7" t="s">
        <v>51</v>
      </c>
      <c r="E68" s="38" t="s">
        <v>518</v>
      </c>
    </row>
    <row r="69" spans="1:5" ht="89.25">
      <c r="A69" t="s">
        <v>52</v>
      </c>
      <c r="E69" s="36" t="s">
        <v>515</v>
      </c>
    </row>
    <row r="70" spans="1:16" ht="12.75">
      <c r="A70" s="25" t="s">
        <v>45</v>
      </c>
      <c s="29" t="s">
        <v>104</v>
      </c>
      <c s="29" t="s">
        <v>519</v>
      </c>
      <c s="25" t="s">
        <v>47</v>
      </c>
      <c s="30" t="s">
        <v>520</v>
      </c>
      <c s="31" t="s">
        <v>60</v>
      </c>
      <c s="32">
        <v>17.8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38.25">
      <c r="A72" s="37" t="s">
        <v>51</v>
      </c>
      <c r="E72" s="38" t="s">
        <v>521</v>
      </c>
    </row>
    <row r="73" spans="1:5" ht="306">
      <c r="A73" t="s">
        <v>52</v>
      </c>
      <c r="E73" s="36" t="s">
        <v>522</v>
      </c>
    </row>
    <row r="74" spans="1:16" ht="12.75">
      <c r="A74" s="25" t="s">
        <v>45</v>
      </c>
      <c s="29" t="s">
        <v>108</v>
      </c>
      <c s="29" t="s">
        <v>523</v>
      </c>
      <c s="25" t="s">
        <v>47</v>
      </c>
      <c s="30" t="s">
        <v>524</v>
      </c>
      <c s="31" t="s">
        <v>60</v>
      </c>
      <c s="32">
        <v>7.2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525</v>
      </c>
    </row>
    <row r="77" spans="1:5" ht="306">
      <c r="A77" t="s">
        <v>52</v>
      </c>
      <c r="E77" s="36" t="s">
        <v>522</v>
      </c>
    </row>
    <row r="78" spans="1:16" ht="25.5">
      <c r="A78" s="25" t="s">
        <v>45</v>
      </c>
      <c s="29" t="s">
        <v>112</v>
      </c>
      <c s="29" t="s">
        <v>526</v>
      </c>
      <c s="25" t="s">
        <v>47</v>
      </c>
      <c s="30" t="s">
        <v>527</v>
      </c>
      <c s="31" t="s">
        <v>60</v>
      </c>
      <c s="32">
        <v>509.742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528</v>
      </c>
    </row>
    <row r="81" spans="1:5" ht="127.5">
      <c r="A81" t="s">
        <v>52</v>
      </c>
      <c r="E81" s="36" t="s">
        <v>529</v>
      </c>
    </row>
    <row r="82" spans="1:16" ht="25.5">
      <c r="A82" s="25" t="s">
        <v>45</v>
      </c>
      <c s="29" t="s">
        <v>115</v>
      </c>
      <c s="29" t="s">
        <v>530</v>
      </c>
      <c s="25" t="s">
        <v>47</v>
      </c>
      <c s="30" t="s">
        <v>531</v>
      </c>
      <c s="31" t="s">
        <v>60</v>
      </c>
      <c s="32">
        <v>509.742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532</v>
      </c>
    </row>
    <row r="85" spans="1:5" ht="114.75">
      <c r="A85" t="s">
        <v>52</v>
      </c>
      <c r="E85" s="36" t="s">
        <v>533</v>
      </c>
    </row>
    <row r="86" spans="1:16" ht="12.75">
      <c r="A86" s="25" t="s">
        <v>45</v>
      </c>
      <c s="29" t="s">
        <v>286</v>
      </c>
      <c s="29" t="s">
        <v>534</v>
      </c>
      <c s="25" t="s">
        <v>47</v>
      </c>
      <c s="30" t="s">
        <v>535</v>
      </c>
      <c s="31" t="s">
        <v>60</v>
      </c>
      <c s="32">
        <v>10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25.5">
      <c r="A87" s="35" t="s">
        <v>50</v>
      </c>
      <c r="E87" s="36" t="s">
        <v>536</v>
      </c>
    </row>
    <row r="88" spans="1:5" ht="12.75">
      <c r="A88" s="37" t="s">
        <v>51</v>
      </c>
      <c r="E88" s="38" t="s">
        <v>537</v>
      </c>
    </row>
    <row r="89" spans="1:5" ht="153">
      <c r="A89" t="s">
        <v>52</v>
      </c>
      <c r="E89" s="36" t="s">
        <v>538</v>
      </c>
    </row>
    <row r="90" spans="1:16" ht="12.75">
      <c r="A90" s="25" t="s">
        <v>45</v>
      </c>
      <c s="29" t="s">
        <v>119</v>
      </c>
      <c s="29" t="s">
        <v>539</v>
      </c>
      <c s="25" t="s">
        <v>47</v>
      </c>
      <c s="30" t="s">
        <v>540</v>
      </c>
      <c s="31" t="s">
        <v>541</v>
      </c>
      <c s="32">
        <v>9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25.5">
      <c r="A92" s="37" t="s">
        <v>51</v>
      </c>
      <c r="E92" s="38" t="s">
        <v>542</v>
      </c>
    </row>
    <row r="93" spans="1:5" ht="140.25">
      <c r="A93" t="s">
        <v>52</v>
      </c>
      <c r="E93" s="36" t="s">
        <v>543</v>
      </c>
    </row>
    <row r="94" spans="1:16" ht="12.75">
      <c r="A94" s="25" t="s">
        <v>45</v>
      </c>
      <c s="29" t="s">
        <v>122</v>
      </c>
      <c s="29" t="s">
        <v>544</v>
      </c>
      <c s="25" t="s">
        <v>47</v>
      </c>
      <c s="30" t="s">
        <v>545</v>
      </c>
      <c s="31" t="s">
        <v>73</v>
      </c>
      <c s="32">
        <v>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51</v>
      </c>
      <c r="E96" s="38" t="s">
        <v>546</v>
      </c>
    </row>
    <row r="97" spans="1:5" ht="267.75">
      <c r="A97" t="s">
        <v>52</v>
      </c>
      <c r="E97" s="36" t="s">
        <v>547</v>
      </c>
    </row>
    <row r="98" spans="1:16" ht="12.75">
      <c r="A98" s="25" t="s">
        <v>45</v>
      </c>
      <c s="29" t="s">
        <v>126</v>
      </c>
      <c s="29" t="s">
        <v>548</v>
      </c>
      <c s="25" t="s">
        <v>47</v>
      </c>
      <c s="30" t="s">
        <v>549</v>
      </c>
      <c s="31" t="s">
        <v>73</v>
      </c>
      <c s="32">
        <v>4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25.5">
      <c r="A100" s="37" t="s">
        <v>51</v>
      </c>
      <c r="E100" s="38" t="s">
        <v>550</v>
      </c>
    </row>
    <row r="101" spans="1:5" ht="51">
      <c r="A101" t="s">
        <v>52</v>
      </c>
      <c r="E101" s="36" t="s">
        <v>551</v>
      </c>
    </row>
    <row r="102" spans="1:16" ht="12.75">
      <c r="A102" s="25" t="s">
        <v>45</v>
      </c>
      <c s="29" t="s">
        <v>131</v>
      </c>
      <c s="29" t="s">
        <v>552</v>
      </c>
      <c s="25" t="s">
        <v>47</v>
      </c>
      <c s="30" t="s">
        <v>553</v>
      </c>
      <c s="31" t="s">
        <v>541</v>
      </c>
      <c s="32">
        <v>8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554</v>
      </c>
    </row>
    <row r="104" spans="1:5" ht="25.5">
      <c r="A104" s="37" t="s">
        <v>51</v>
      </c>
      <c r="E104" s="38" t="s">
        <v>555</v>
      </c>
    </row>
    <row r="105" spans="1:5" ht="140.25">
      <c r="A105" t="s">
        <v>52</v>
      </c>
      <c r="E105" s="36" t="s">
        <v>556</v>
      </c>
    </row>
    <row r="106" spans="1:18" ht="12.75" customHeight="1">
      <c r="A106" s="6" t="s">
        <v>43</v>
      </c>
      <c s="6"/>
      <c s="40" t="s">
        <v>40</v>
      </c>
      <c s="6"/>
      <c s="27" t="s">
        <v>557</v>
      </c>
      <c s="6"/>
      <c s="6"/>
      <c s="6"/>
      <c s="41">
        <f>0+Q106</f>
      </c>
      <c r="O106">
        <f>0+R106</f>
      </c>
      <c r="Q106">
        <f>0+I107+I111+I115+I119+I123+I127+I131+I135+I139+I143</f>
      </c>
      <c>
        <f>0+O107+O111+O115+O119+O123+O127+O131+O135+O139+O143</f>
      </c>
    </row>
    <row r="107" spans="1:16" ht="12.75">
      <c r="A107" s="25" t="s">
        <v>45</v>
      </c>
      <c s="29" t="s">
        <v>134</v>
      </c>
      <c s="29" t="s">
        <v>558</v>
      </c>
      <c s="25" t="s">
        <v>47</v>
      </c>
      <c s="30" t="s">
        <v>559</v>
      </c>
      <c s="31" t="s">
        <v>60</v>
      </c>
      <c s="32">
        <v>7.2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47</v>
      </c>
    </row>
    <row r="109" spans="1:5" ht="25.5">
      <c r="A109" s="37" t="s">
        <v>51</v>
      </c>
      <c r="E109" s="38" t="s">
        <v>560</v>
      </c>
    </row>
    <row r="110" spans="1:5" ht="140.25">
      <c r="A110" t="s">
        <v>52</v>
      </c>
      <c r="E110" s="36" t="s">
        <v>561</v>
      </c>
    </row>
    <row r="111" spans="1:16" ht="12.75">
      <c r="A111" s="25" t="s">
        <v>45</v>
      </c>
      <c s="29" t="s">
        <v>138</v>
      </c>
      <c s="29" t="s">
        <v>562</v>
      </c>
      <c s="25" t="s">
        <v>47</v>
      </c>
      <c s="30" t="s">
        <v>563</v>
      </c>
      <c s="31" t="s">
        <v>73</v>
      </c>
      <c s="32">
        <v>3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47</v>
      </c>
    </row>
    <row r="113" spans="1:5" ht="12.75">
      <c r="A113" s="37" t="s">
        <v>51</v>
      </c>
      <c r="E113" s="38" t="s">
        <v>564</v>
      </c>
    </row>
    <row r="114" spans="1:5" ht="89.25">
      <c r="A114" t="s">
        <v>52</v>
      </c>
      <c r="E114" s="36" t="s">
        <v>565</v>
      </c>
    </row>
    <row r="115" spans="1:16" ht="12.75">
      <c r="A115" s="25" t="s">
        <v>45</v>
      </c>
      <c s="29" t="s">
        <v>146</v>
      </c>
      <c s="29" t="s">
        <v>566</v>
      </c>
      <c s="25" t="s">
        <v>47</v>
      </c>
      <c s="30" t="s">
        <v>567</v>
      </c>
      <c s="31" t="s">
        <v>67</v>
      </c>
      <c s="32">
        <v>13.26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47</v>
      </c>
    </row>
    <row r="117" spans="1:5" ht="51">
      <c r="A117" s="37" t="s">
        <v>51</v>
      </c>
      <c r="E117" s="38" t="s">
        <v>568</v>
      </c>
    </row>
    <row r="118" spans="1:5" ht="102">
      <c r="A118" t="s">
        <v>52</v>
      </c>
      <c r="E118" s="36" t="s">
        <v>569</v>
      </c>
    </row>
    <row r="119" spans="1:16" ht="12.75">
      <c r="A119" s="25" t="s">
        <v>45</v>
      </c>
      <c s="29" t="s">
        <v>149</v>
      </c>
      <c s="29" t="s">
        <v>570</v>
      </c>
      <c s="25" t="s">
        <v>47</v>
      </c>
      <c s="30" t="s">
        <v>571</v>
      </c>
      <c s="31" t="s">
        <v>49</v>
      </c>
      <c s="32">
        <v>74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7" t="s">
        <v>51</v>
      </c>
      <c r="E121" s="38" t="s">
        <v>572</v>
      </c>
    </row>
    <row r="122" spans="1:5" ht="140.25">
      <c r="A122" t="s">
        <v>52</v>
      </c>
      <c r="E122" s="36" t="s">
        <v>573</v>
      </c>
    </row>
    <row r="123" spans="1:16" ht="12.75">
      <c r="A123" s="25" t="s">
        <v>45</v>
      </c>
      <c s="29" t="s">
        <v>153</v>
      </c>
      <c s="29" t="s">
        <v>574</v>
      </c>
      <c s="25" t="s">
        <v>47</v>
      </c>
      <c s="30" t="s">
        <v>575</v>
      </c>
      <c s="31" t="s">
        <v>60</v>
      </c>
      <c s="32">
        <v>25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25.5">
      <c r="A125" s="37" t="s">
        <v>51</v>
      </c>
      <c r="E125" s="38" t="s">
        <v>576</v>
      </c>
    </row>
    <row r="126" spans="1:5" ht="178.5">
      <c r="A126" t="s">
        <v>52</v>
      </c>
      <c r="E126" s="36" t="s">
        <v>577</v>
      </c>
    </row>
    <row r="127" spans="1:16" ht="25.5">
      <c r="A127" s="25" t="s">
        <v>45</v>
      </c>
      <c s="29" t="s">
        <v>266</v>
      </c>
      <c s="29" t="s">
        <v>578</v>
      </c>
      <c s="25" t="s">
        <v>47</v>
      </c>
      <c s="30" t="s">
        <v>579</v>
      </c>
      <c s="31" t="s">
        <v>580</v>
      </c>
      <c s="32">
        <v>256.236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76.5">
      <c r="A129" s="37" t="s">
        <v>51</v>
      </c>
      <c r="E129" s="38" t="s">
        <v>581</v>
      </c>
    </row>
    <row r="130" spans="1:5" ht="114.75">
      <c r="A130" t="s">
        <v>52</v>
      </c>
      <c r="E130" s="36" t="s">
        <v>582</v>
      </c>
    </row>
    <row r="131" spans="1:16" ht="12.75">
      <c r="A131" s="25" t="s">
        <v>45</v>
      </c>
      <c s="29" t="s">
        <v>270</v>
      </c>
      <c s="29" t="s">
        <v>583</v>
      </c>
      <c s="25" t="s">
        <v>47</v>
      </c>
      <c s="30" t="s">
        <v>584</v>
      </c>
      <c s="31" t="s">
        <v>67</v>
      </c>
      <c s="32">
        <v>15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51</v>
      </c>
      <c r="E133" s="38" t="s">
        <v>585</v>
      </c>
    </row>
    <row r="134" spans="1:5" ht="178.5">
      <c r="A134" t="s">
        <v>52</v>
      </c>
      <c r="E134" s="36" t="s">
        <v>586</v>
      </c>
    </row>
    <row r="135" spans="1:16" ht="25.5">
      <c r="A135" s="25" t="s">
        <v>45</v>
      </c>
      <c s="29" t="s">
        <v>274</v>
      </c>
      <c s="29" t="s">
        <v>587</v>
      </c>
      <c s="25" t="s">
        <v>47</v>
      </c>
      <c s="30" t="s">
        <v>588</v>
      </c>
      <c s="31" t="s">
        <v>580</v>
      </c>
      <c s="32">
        <v>82.5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38.25">
      <c r="A137" s="37" t="s">
        <v>51</v>
      </c>
      <c r="E137" s="38" t="s">
        <v>589</v>
      </c>
    </row>
    <row r="138" spans="1:5" ht="140.25">
      <c r="A138" t="s">
        <v>52</v>
      </c>
      <c r="E138" s="36" t="s">
        <v>590</v>
      </c>
    </row>
    <row r="139" spans="1:16" ht="12.75">
      <c r="A139" s="25" t="s">
        <v>45</v>
      </c>
      <c s="29" t="s">
        <v>278</v>
      </c>
      <c s="29" t="s">
        <v>591</v>
      </c>
      <c s="25" t="s">
        <v>47</v>
      </c>
      <c s="30" t="s">
        <v>592</v>
      </c>
      <c s="31" t="s">
        <v>73</v>
      </c>
      <c s="32">
        <v>16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25.5">
      <c r="A141" s="37" t="s">
        <v>51</v>
      </c>
      <c r="E141" s="38" t="s">
        <v>593</v>
      </c>
    </row>
    <row r="142" spans="1:5" ht="127.5">
      <c r="A142" t="s">
        <v>52</v>
      </c>
      <c r="E142" s="36" t="s">
        <v>594</v>
      </c>
    </row>
    <row r="143" spans="1:16" ht="12.75">
      <c r="A143" s="25" t="s">
        <v>45</v>
      </c>
      <c s="29" t="s">
        <v>282</v>
      </c>
      <c s="29" t="s">
        <v>595</v>
      </c>
      <c s="25" t="s">
        <v>47</v>
      </c>
      <c s="30" t="s">
        <v>596</v>
      </c>
      <c s="31" t="s">
        <v>67</v>
      </c>
      <c s="32">
        <v>42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12.75">
      <c r="A145" s="37" t="s">
        <v>51</v>
      </c>
      <c r="E145" s="38" t="s">
        <v>597</v>
      </c>
    </row>
    <row r="146" spans="1:5" ht="178.5">
      <c r="A146" t="s">
        <v>52</v>
      </c>
      <c r="E146" s="36" t="s">
        <v>598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0+O8+O45+O98+O103+O120+O129+O134+O155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599</v>
      </c>
      <c s="42">
        <f>0+I8+I45+I98+I103+I120+I129+I134+I155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599</v>
      </c>
      <c s="6"/>
      <c s="18" t="s">
        <v>600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45</v>
      </c>
      <c s="29" t="s">
        <v>29</v>
      </c>
      <c s="29" t="s">
        <v>601</v>
      </c>
      <c s="25" t="s">
        <v>47</v>
      </c>
      <c s="30" t="s">
        <v>602</v>
      </c>
      <c s="31" t="s">
        <v>471</v>
      </c>
      <c s="32">
        <v>336.047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603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604</v>
      </c>
      <c s="25" t="s">
        <v>47</v>
      </c>
      <c s="30" t="s">
        <v>605</v>
      </c>
      <c s="31" t="s">
        <v>471</v>
      </c>
      <c s="32">
        <v>300.705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606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607</v>
      </c>
      <c s="25" t="s">
        <v>47</v>
      </c>
      <c s="30" t="s">
        <v>608</v>
      </c>
      <c s="31" t="s">
        <v>471</v>
      </c>
      <c s="32">
        <v>16.38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609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469</v>
      </c>
      <c s="25" t="s">
        <v>47</v>
      </c>
      <c s="30" t="s">
        <v>470</v>
      </c>
      <c s="31" t="s">
        <v>471</v>
      </c>
      <c s="32">
        <v>1.063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25.5">
      <c r="A23" s="37" t="s">
        <v>51</v>
      </c>
      <c r="E23" s="38" t="s">
        <v>610</v>
      </c>
    </row>
    <row r="24" spans="1:5" ht="165.75">
      <c r="A24" t="s">
        <v>52</v>
      </c>
      <c r="E24" s="36" t="s">
        <v>473</v>
      </c>
    </row>
    <row r="25" spans="1:16" ht="12.75">
      <c r="A25" s="25" t="s">
        <v>45</v>
      </c>
      <c s="29" t="s">
        <v>35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611</v>
      </c>
    </row>
    <row r="27" spans="1:5" ht="12.75">
      <c r="A27" s="37" t="s">
        <v>51</v>
      </c>
      <c r="E27" s="38" t="s">
        <v>488</v>
      </c>
    </row>
    <row r="28" spans="1:5" ht="12.75">
      <c r="A28" t="s">
        <v>52</v>
      </c>
      <c r="E28" s="36" t="s">
        <v>489</v>
      </c>
    </row>
    <row r="29" spans="1:16" ht="25.5">
      <c r="A29" s="25" t="s">
        <v>45</v>
      </c>
      <c s="29" t="s">
        <v>37</v>
      </c>
      <c s="29" t="s">
        <v>612</v>
      </c>
      <c s="25" t="s">
        <v>47</v>
      </c>
      <c s="30" t="s">
        <v>613</v>
      </c>
      <c s="31" t="s">
        <v>73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614</v>
      </c>
    </row>
    <row r="31" spans="1:5" ht="12.75">
      <c r="A31" s="37" t="s">
        <v>51</v>
      </c>
      <c r="E31" s="38" t="s">
        <v>615</v>
      </c>
    </row>
    <row r="32" spans="1:5" ht="12.75">
      <c r="A32" t="s">
        <v>52</v>
      </c>
      <c r="E32" s="36" t="s">
        <v>489</v>
      </c>
    </row>
    <row r="33" spans="1:16" ht="12.75">
      <c r="A33" s="25" t="s">
        <v>45</v>
      </c>
      <c s="29" t="s">
        <v>70</v>
      </c>
      <c s="29" t="s">
        <v>616</v>
      </c>
      <c s="25" t="s">
        <v>47</v>
      </c>
      <c s="30" t="s">
        <v>617</v>
      </c>
      <c s="31" t="s">
        <v>492</v>
      </c>
      <c s="32">
        <v>2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51">
      <c r="A34" s="35" t="s">
        <v>50</v>
      </c>
      <c r="E34" s="36" t="s">
        <v>618</v>
      </c>
    </row>
    <row r="35" spans="1:5" ht="38.25">
      <c r="A35" s="37" t="s">
        <v>51</v>
      </c>
      <c r="E35" s="38" t="s">
        <v>619</v>
      </c>
    </row>
    <row r="36" spans="1:5" ht="12.75">
      <c r="A36" t="s">
        <v>52</v>
      </c>
      <c r="E36" s="36" t="s">
        <v>620</v>
      </c>
    </row>
    <row r="37" spans="1:16" ht="12.75">
      <c r="A37" s="25" t="s">
        <v>45</v>
      </c>
      <c s="29" t="s">
        <v>75</v>
      </c>
      <c s="29" t="s">
        <v>621</v>
      </c>
      <c s="25" t="s">
        <v>47</v>
      </c>
      <c s="30" t="s">
        <v>622</v>
      </c>
      <c s="31" t="s">
        <v>73</v>
      </c>
      <c s="32">
        <v>25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63.75">
      <c r="A38" s="35" t="s">
        <v>50</v>
      </c>
      <c r="E38" s="36" t="s">
        <v>623</v>
      </c>
    </row>
    <row r="39" spans="1:5" ht="38.25">
      <c r="A39" s="37" t="s">
        <v>51</v>
      </c>
      <c r="E39" s="38" t="s">
        <v>624</v>
      </c>
    </row>
    <row r="40" spans="1:5" ht="12.75">
      <c r="A40" t="s">
        <v>52</v>
      </c>
      <c r="E40" s="36" t="s">
        <v>47</v>
      </c>
    </row>
    <row r="41" spans="1:16" ht="12.75">
      <c r="A41" s="25" t="s">
        <v>45</v>
      </c>
      <c s="29" t="s">
        <v>40</v>
      </c>
      <c s="29" t="s">
        <v>625</v>
      </c>
      <c s="25" t="s">
        <v>47</v>
      </c>
      <c s="30" t="s">
        <v>626</v>
      </c>
      <c s="31" t="s">
        <v>492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47</v>
      </c>
    </row>
    <row r="44" spans="1:5" ht="12.75">
      <c r="A44" t="s">
        <v>52</v>
      </c>
      <c r="E44" s="36" t="s">
        <v>468</v>
      </c>
    </row>
    <row r="45" spans="1:18" ht="12.75" customHeight="1">
      <c r="A45" s="6" t="s">
        <v>43</v>
      </c>
      <c s="6"/>
      <c s="40" t="s">
        <v>29</v>
      </c>
      <c s="6"/>
      <c s="27" t="s">
        <v>44</v>
      </c>
      <c s="6"/>
      <c s="6"/>
      <c s="6"/>
      <c s="41">
        <f>0+Q45</f>
      </c>
      <c r="O45">
        <f>0+R45</f>
      </c>
      <c r="Q45">
        <f>0+I46+I50+I54+I58+I62+I66+I70+I74+I78+I82+I86+I90+I94</f>
      </c>
      <c>
        <f>0+O46+O50+O54+O58+O62+O66+O70+O74+O78+O82+O86+O90+O94</f>
      </c>
    </row>
    <row r="46" spans="1:16" ht="12.75">
      <c r="A46" s="25" t="s">
        <v>45</v>
      </c>
      <c s="29" t="s">
        <v>42</v>
      </c>
      <c s="29" t="s">
        <v>627</v>
      </c>
      <c s="25" t="s">
        <v>47</v>
      </c>
      <c s="30" t="s">
        <v>628</v>
      </c>
      <c s="31" t="s">
        <v>49</v>
      </c>
      <c s="32">
        <v>113.519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89.25">
      <c r="A48" s="37" t="s">
        <v>51</v>
      </c>
      <c r="E48" s="38" t="s">
        <v>629</v>
      </c>
    </row>
    <row r="49" spans="1:5" ht="382.5">
      <c r="A49" t="s">
        <v>52</v>
      </c>
      <c r="E49" s="36" t="s">
        <v>630</v>
      </c>
    </row>
    <row r="50" spans="1:16" ht="12.75">
      <c r="A50" s="25" t="s">
        <v>45</v>
      </c>
      <c s="29" t="s">
        <v>85</v>
      </c>
      <c s="29" t="s">
        <v>631</v>
      </c>
      <c s="25" t="s">
        <v>47</v>
      </c>
      <c s="30" t="s">
        <v>632</v>
      </c>
      <c s="31" t="s">
        <v>49</v>
      </c>
      <c s="32">
        <v>113.519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89.25">
      <c r="A52" s="37" t="s">
        <v>51</v>
      </c>
      <c r="E52" s="38" t="s">
        <v>629</v>
      </c>
    </row>
    <row r="53" spans="1:5" ht="382.5">
      <c r="A53" t="s">
        <v>52</v>
      </c>
      <c r="E53" s="36" t="s">
        <v>633</v>
      </c>
    </row>
    <row r="54" spans="1:16" ht="12.75">
      <c r="A54" s="25" t="s">
        <v>45</v>
      </c>
      <c s="29" t="s">
        <v>89</v>
      </c>
      <c s="29" t="s">
        <v>634</v>
      </c>
      <c s="25" t="s">
        <v>47</v>
      </c>
      <c s="30" t="s">
        <v>635</v>
      </c>
      <c s="31" t="s">
        <v>49</v>
      </c>
      <c s="32">
        <v>6.3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636</v>
      </c>
    </row>
    <row r="57" spans="1:5" ht="382.5">
      <c r="A57" t="s">
        <v>52</v>
      </c>
      <c r="E57" s="36" t="s">
        <v>633</v>
      </c>
    </row>
    <row r="58" spans="1:16" ht="12.75">
      <c r="A58" s="25" t="s">
        <v>45</v>
      </c>
      <c s="29" t="s">
        <v>93</v>
      </c>
      <c s="29" t="s">
        <v>637</v>
      </c>
      <c s="25" t="s">
        <v>47</v>
      </c>
      <c s="30" t="s">
        <v>638</v>
      </c>
      <c s="31" t="s">
        <v>49</v>
      </c>
      <c s="32">
        <v>48.5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38.25">
      <c r="A60" s="37" t="s">
        <v>51</v>
      </c>
      <c r="E60" s="38" t="s">
        <v>639</v>
      </c>
    </row>
    <row r="61" spans="1:5" ht="63.75">
      <c r="A61" t="s">
        <v>52</v>
      </c>
      <c r="E61" s="36" t="s">
        <v>640</v>
      </c>
    </row>
    <row r="62" spans="1:16" ht="12.75">
      <c r="A62" s="25" t="s">
        <v>45</v>
      </c>
      <c s="29" t="s">
        <v>97</v>
      </c>
      <c s="29" t="s">
        <v>641</v>
      </c>
      <c s="25" t="s">
        <v>47</v>
      </c>
      <c s="30" t="s">
        <v>642</v>
      </c>
      <c s="31" t="s">
        <v>49</v>
      </c>
      <c s="32">
        <v>22.028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7" t="s">
        <v>51</v>
      </c>
      <c r="E64" s="38" t="s">
        <v>643</v>
      </c>
    </row>
    <row r="65" spans="1:5" ht="344.25">
      <c r="A65" t="s">
        <v>52</v>
      </c>
      <c r="E65" s="36" t="s">
        <v>644</v>
      </c>
    </row>
    <row r="66" spans="1:16" ht="12.75">
      <c r="A66" s="25" t="s">
        <v>45</v>
      </c>
      <c s="29" t="s">
        <v>100</v>
      </c>
      <c s="29" t="s">
        <v>645</v>
      </c>
      <c s="25" t="s">
        <v>47</v>
      </c>
      <c s="30" t="s">
        <v>646</v>
      </c>
      <c s="31" t="s">
        <v>49</v>
      </c>
      <c s="32">
        <v>22.028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63.75">
      <c r="A68" s="37" t="s">
        <v>51</v>
      </c>
      <c r="E68" s="38" t="s">
        <v>647</v>
      </c>
    </row>
    <row r="69" spans="1:5" ht="344.25">
      <c r="A69" t="s">
        <v>52</v>
      </c>
      <c r="E69" s="36" t="s">
        <v>648</v>
      </c>
    </row>
    <row r="70" spans="1:16" ht="12.75">
      <c r="A70" s="25" t="s">
        <v>45</v>
      </c>
      <c s="29" t="s">
        <v>104</v>
      </c>
      <c s="29" t="s">
        <v>649</v>
      </c>
      <c s="25" t="s">
        <v>47</v>
      </c>
      <c s="30" t="s">
        <v>650</v>
      </c>
      <c s="31" t="s">
        <v>49</v>
      </c>
      <c s="32">
        <v>2.646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651</v>
      </c>
    </row>
    <row r="73" spans="1:5" ht="344.25">
      <c r="A73" t="s">
        <v>52</v>
      </c>
      <c r="E73" s="36" t="s">
        <v>644</v>
      </c>
    </row>
    <row r="74" spans="1:16" ht="12.75">
      <c r="A74" s="25" t="s">
        <v>45</v>
      </c>
      <c s="29" t="s">
        <v>108</v>
      </c>
      <c s="29" t="s">
        <v>652</v>
      </c>
      <c s="25" t="s">
        <v>47</v>
      </c>
      <c s="30" t="s">
        <v>653</v>
      </c>
      <c s="31" t="s">
        <v>49</v>
      </c>
      <c s="32">
        <v>2.646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651</v>
      </c>
    </row>
    <row r="77" spans="1:5" ht="344.25">
      <c r="A77" t="s">
        <v>52</v>
      </c>
      <c r="E77" s="36" t="s">
        <v>648</v>
      </c>
    </row>
    <row r="78" spans="1:16" ht="12.75">
      <c r="A78" s="25" t="s">
        <v>45</v>
      </c>
      <c s="29" t="s">
        <v>112</v>
      </c>
      <c s="29" t="s">
        <v>654</v>
      </c>
      <c s="25" t="s">
        <v>47</v>
      </c>
      <c s="30" t="s">
        <v>655</v>
      </c>
      <c s="31" t="s">
        <v>67</v>
      </c>
      <c s="32">
        <v>93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656</v>
      </c>
    </row>
    <row r="81" spans="1:5" ht="38.25">
      <c r="A81" t="s">
        <v>52</v>
      </c>
      <c r="E81" s="36" t="s">
        <v>68</v>
      </c>
    </row>
    <row r="82" spans="1:16" ht="12.75">
      <c r="A82" s="25" t="s">
        <v>45</v>
      </c>
      <c s="29" t="s">
        <v>115</v>
      </c>
      <c s="29" t="s">
        <v>65</v>
      </c>
      <c s="25" t="s">
        <v>47</v>
      </c>
      <c s="30" t="s">
        <v>66</v>
      </c>
      <c s="31" t="s">
        <v>67</v>
      </c>
      <c s="32">
        <v>93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656</v>
      </c>
    </row>
    <row r="85" spans="1:5" ht="38.25">
      <c r="A85" t="s">
        <v>52</v>
      </c>
      <c r="E85" s="36" t="s">
        <v>68</v>
      </c>
    </row>
    <row r="86" spans="1:16" ht="12.75">
      <c r="A86" s="25" t="s">
        <v>45</v>
      </c>
      <c s="29" t="s">
        <v>119</v>
      </c>
      <c s="29" t="s">
        <v>657</v>
      </c>
      <c s="25" t="s">
        <v>47</v>
      </c>
      <c s="30" t="s">
        <v>658</v>
      </c>
      <c s="31" t="s">
        <v>67</v>
      </c>
      <c s="32">
        <v>164.5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659</v>
      </c>
    </row>
    <row r="89" spans="1:5" ht="38.25">
      <c r="A89" t="s">
        <v>52</v>
      </c>
      <c r="E89" s="36" t="s">
        <v>660</v>
      </c>
    </row>
    <row r="90" spans="1:16" ht="12.75">
      <c r="A90" s="25" t="s">
        <v>45</v>
      </c>
      <c s="29" t="s">
        <v>122</v>
      </c>
      <c s="29" t="s">
        <v>661</v>
      </c>
      <c s="25" t="s">
        <v>47</v>
      </c>
      <c s="30" t="s">
        <v>662</v>
      </c>
      <c s="31" t="s">
        <v>67</v>
      </c>
      <c s="32">
        <v>164.5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659</v>
      </c>
    </row>
    <row r="93" spans="1:5" ht="38.25">
      <c r="A93" t="s">
        <v>52</v>
      </c>
      <c r="E93" s="36" t="s">
        <v>663</v>
      </c>
    </row>
    <row r="94" spans="1:16" ht="12.75">
      <c r="A94" s="25" t="s">
        <v>45</v>
      </c>
      <c s="29" t="s">
        <v>126</v>
      </c>
      <c s="29" t="s">
        <v>664</v>
      </c>
      <c s="25" t="s">
        <v>47</v>
      </c>
      <c s="30" t="s">
        <v>665</v>
      </c>
      <c s="31" t="s">
        <v>67</v>
      </c>
      <c s="32">
        <v>137.5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51</v>
      </c>
      <c r="E96" s="38" t="s">
        <v>666</v>
      </c>
    </row>
    <row r="97" spans="1:5" ht="25.5">
      <c r="A97" t="s">
        <v>52</v>
      </c>
      <c r="E97" s="36" t="s">
        <v>667</v>
      </c>
    </row>
    <row r="98" spans="1:18" ht="12.75" customHeight="1">
      <c r="A98" s="6" t="s">
        <v>43</v>
      </c>
      <c s="6"/>
      <c s="40" t="s">
        <v>23</v>
      </c>
      <c s="6"/>
      <c s="27" t="s">
        <v>668</v>
      </c>
      <c s="6"/>
      <c s="6"/>
      <c s="6"/>
      <c s="41">
        <f>0+Q98</f>
      </c>
      <c r="O98">
        <f>0+R98</f>
      </c>
      <c r="Q98">
        <f>0+I99</f>
      </c>
      <c>
        <f>0+O99</f>
      </c>
    </row>
    <row r="99" spans="1:16" ht="12.75">
      <c r="A99" s="25" t="s">
        <v>45</v>
      </c>
      <c s="29" t="s">
        <v>131</v>
      </c>
      <c s="29" t="s">
        <v>669</v>
      </c>
      <c s="25" t="s">
        <v>47</v>
      </c>
      <c s="30" t="s">
        <v>670</v>
      </c>
      <c s="31" t="s">
        <v>67</v>
      </c>
      <c s="32">
        <v>90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671</v>
      </c>
    </row>
    <row r="102" spans="1:5" ht="25.5">
      <c r="A102" t="s">
        <v>52</v>
      </c>
      <c r="E102" s="36" t="s">
        <v>672</v>
      </c>
    </row>
    <row r="103" spans="1:18" ht="12.75" customHeight="1">
      <c r="A103" s="6" t="s">
        <v>43</v>
      </c>
      <c s="6"/>
      <c s="40" t="s">
        <v>33</v>
      </c>
      <c s="6"/>
      <c s="27" t="s">
        <v>673</v>
      </c>
      <c s="6"/>
      <c s="6"/>
      <c s="6"/>
      <c s="41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25" t="s">
        <v>45</v>
      </c>
      <c s="29" t="s">
        <v>134</v>
      </c>
      <c s="29" t="s">
        <v>674</v>
      </c>
      <c s="25" t="s">
        <v>47</v>
      </c>
      <c s="30" t="s">
        <v>675</v>
      </c>
      <c s="31" t="s">
        <v>49</v>
      </c>
      <c s="32">
        <v>6.345</v>
      </c>
      <c s="33">
        <v>0</v>
      </c>
      <c s="34">
        <f>ROUND(ROUND(H104,2)*ROUND(G104,3),2)</f>
      </c>
      <c r="O104">
        <f>(I104*0)/100</f>
      </c>
      <c t="s">
        <v>27</v>
      </c>
    </row>
    <row r="105" spans="1:5" ht="12.75">
      <c r="A105" s="35" t="s">
        <v>50</v>
      </c>
      <c r="E105" s="36" t="s">
        <v>47</v>
      </c>
    </row>
    <row r="106" spans="1:5" ht="12.75">
      <c r="A106" s="37" t="s">
        <v>51</v>
      </c>
      <c r="E106" s="38" t="s">
        <v>676</v>
      </c>
    </row>
    <row r="107" spans="1:5" ht="395.25">
      <c r="A107" t="s">
        <v>52</v>
      </c>
      <c r="E107" s="36" t="s">
        <v>677</v>
      </c>
    </row>
    <row r="108" spans="1:16" ht="12.75">
      <c r="A108" s="25" t="s">
        <v>45</v>
      </c>
      <c s="29" t="s">
        <v>138</v>
      </c>
      <c s="29" t="s">
        <v>678</v>
      </c>
      <c s="25" t="s">
        <v>47</v>
      </c>
      <c s="30" t="s">
        <v>679</v>
      </c>
      <c s="31" t="s">
        <v>49</v>
      </c>
      <c s="32">
        <v>2.384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63.75">
      <c r="A110" s="37" t="s">
        <v>51</v>
      </c>
      <c r="E110" s="38" t="s">
        <v>680</v>
      </c>
    </row>
    <row r="111" spans="1:5" ht="395.25">
      <c r="A111" t="s">
        <v>52</v>
      </c>
      <c r="E111" s="36" t="s">
        <v>677</v>
      </c>
    </row>
    <row r="112" spans="1:16" ht="12.75">
      <c r="A112" s="25" t="s">
        <v>45</v>
      </c>
      <c s="29" t="s">
        <v>142</v>
      </c>
      <c s="29" t="s">
        <v>681</v>
      </c>
      <c s="25" t="s">
        <v>47</v>
      </c>
      <c s="30" t="s">
        <v>682</v>
      </c>
      <c s="31" t="s">
        <v>49</v>
      </c>
      <c s="32">
        <v>43.362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63.75">
      <c r="A114" s="37" t="s">
        <v>51</v>
      </c>
      <c r="E114" s="38" t="s">
        <v>683</v>
      </c>
    </row>
    <row r="115" spans="1:5" ht="38.25">
      <c r="A115" t="s">
        <v>52</v>
      </c>
      <c r="E115" s="36" t="s">
        <v>684</v>
      </c>
    </row>
    <row r="116" spans="1:16" ht="12.75">
      <c r="A116" s="25" t="s">
        <v>45</v>
      </c>
      <c s="29" t="s">
        <v>146</v>
      </c>
      <c s="29" t="s">
        <v>685</v>
      </c>
      <c s="25" t="s">
        <v>47</v>
      </c>
      <c s="30" t="s">
        <v>686</v>
      </c>
      <c s="31" t="s">
        <v>49</v>
      </c>
      <c s="32">
        <v>2.076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38.25">
      <c r="A118" s="37" t="s">
        <v>51</v>
      </c>
      <c r="E118" s="38" t="s">
        <v>687</v>
      </c>
    </row>
    <row r="119" spans="1:5" ht="102">
      <c r="A119" t="s">
        <v>52</v>
      </c>
      <c r="E119" s="36" t="s">
        <v>688</v>
      </c>
    </row>
    <row r="120" spans="1:18" ht="12.75" customHeight="1">
      <c r="A120" s="6" t="s">
        <v>43</v>
      </c>
      <c s="6"/>
      <c s="40" t="s">
        <v>35</v>
      </c>
      <c s="6"/>
      <c s="27" t="s">
        <v>511</v>
      </c>
      <c s="6"/>
      <c s="6"/>
      <c s="6"/>
      <c s="41">
        <f>0+Q120</f>
      </c>
      <c r="O120">
        <f>0+R120</f>
      </c>
      <c r="Q120">
        <f>0+I121+I125</f>
      </c>
      <c>
        <f>0+O121+O125</f>
      </c>
    </row>
    <row r="121" spans="1:16" ht="25.5">
      <c r="A121" s="25" t="s">
        <v>45</v>
      </c>
      <c s="29" t="s">
        <v>149</v>
      </c>
      <c s="29" t="s">
        <v>689</v>
      </c>
      <c s="25" t="s">
        <v>47</v>
      </c>
      <c s="30" t="s">
        <v>690</v>
      </c>
      <c s="31" t="s">
        <v>49</v>
      </c>
      <c s="32">
        <v>77.5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47</v>
      </c>
    </row>
    <row r="123" spans="1:5" ht="25.5">
      <c r="A123" s="37" t="s">
        <v>51</v>
      </c>
      <c r="E123" s="38" t="s">
        <v>691</v>
      </c>
    </row>
    <row r="124" spans="1:5" ht="267.75">
      <c r="A124" t="s">
        <v>52</v>
      </c>
      <c r="E124" s="36" t="s">
        <v>692</v>
      </c>
    </row>
    <row r="125" spans="1:16" ht="12.75">
      <c r="A125" s="25" t="s">
        <v>45</v>
      </c>
      <c s="29" t="s">
        <v>153</v>
      </c>
      <c s="29" t="s">
        <v>693</v>
      </c>
      <c s="25" t="s">
        <v>47</v>
      </c>
      <c s="30" t="s">
        <v>694</v>
      </c>
      <c s="31" t="s">
        <v>67</v>
      </c>
      <c s="32">
        <v>155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12.75">
      <c r="A127" s="37" t="s">
        <v>51</v>
      </c>
      <c r="E127" s="38" t="s">
        <v>695</v>
      </c>
    </row>
    <row r="128" spans="1:5" ht="178.5">
      <c r="A128" t="s">
        <v>52</v>
      </c>
      <c r="E128" s="36" t="s">
        <v>696</v>
      </c>
    </row>
    <row r="129" spans="1:18" ht="12.75" customHeight="1">
      <c r="A129" s="6" t="s">
        <v>43</v>
      </c>
      <c s="6"/>
      <c s="40" t="s">
        <v>37</v>
      </c>
      <c s="6"/>
      <c s="27" t="s">
        <v>697</v>
      </c>
      <c s="6"/>
      <c s="6"/>
      <c s="6"/>
      <c s="41">
        <f>0+Q129</f>
      </c>
      <c r="O129">
        <f>0+R129</f>
      </c>
      <c r="Q129">
        <f>0+I130</f>
      </c>
      <c>
        <f>0+O130</f>
      </c>
    </row>
    <row r="130" spans="1:16" ht="12.75">
      <c r="A130" s="25" t="s">
        <v>45</v>
      </c>
      <c s="29" t="s">
        <v>270</v>
      </c>
      <c s="29" t="s">
        <v>698</v>
      </c>
      <c s="25" t="s">
        <v>47</v>
      </c>
      <c s="30" t="s">
        <v>699</v>
      </c>
      <c s="31" t="s">
        <v>67</v>
      </c>
      <c s="32">
        <v>12.8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14.75">
      <c r="A131" s="35" t="s">
        <v>50</v>
      </c>
      <c r="E131" s="36" t="s">
        <v>700</v>
      </c>
    </row>
    <row r="132" spans="1:5" ht="12.75">
      <c r="A132" s="37" t="s">
        <v>51</v>
      </c>
      <c r="E132" s="38" t="s">
        <v>701</v>
      </c>
    </row>
    <row r="133" spans="1:5" ht="76.5">
      <c r="A133" t="s">
        <v>52</v>
      </c>
      <c r="E133" s="36" t="s">
        <v>702</v>
      </c>
    </row>
    <row r="134" spans="1:18" ht="12.75" customHeight="1">
      <c r="A134" s="6" t="s">
        <v>43</v>
      </c>
      <c s="6"/>
      <c s="40" t="s">
        <v>75</v>
      </c>
      <c s="6"/>
      <c s="27" t="s">
        <v>703</v>
      </c>
      <c s="6"/>
      <c s="6"/>
      <c s="6"/>
      <c s="41">
        <f>0+Q134</f>
      </c>
      <c r="O134">
        <f>0+R134</f>
      </c>
      <c r="Q134">
        <f>0+I135+I139+I143+I147+I151</f>
      </c>
      <c>
        <f>0+O135+O139+O143+O147+O151</f>
      </c>
    </row>
    <row r="135" spans="1:16" ht="12.75">
      <c r="A135" s="25" t="s">
        <v>45</v>
      </c>
      <c s="29" t="s">
        <v>274</v>
      </c>
      <c s="29" t="s">
        <v>704</v>
      </c>
      <c s="25" t="s">
        <v>47</v>
      </c>
      <c s="30" t="s">
        <v>705</v>
      </c>
      <c s="31" t="s">
        <v>60</v>
      </c>
      <c s="32">
        <v>1.75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12.75">
      <c r="A137" s="37" t="s">
        <v>51</v>
      </c>
      <c r="E137" s="38" t="s">
        <v>706</v>
      </c>
    </row>
    <row r="138" spans="1:5" ht="255">
      <c r="A138" t="s">
        <v>52</v>
      </c>
      <c r="E138" s="36" t="s">
        <v>707</v>
      </c>
    </row>
    <row r="139" spans="1:16" ht="12.75">
      <c r="A139" s="25" t="s">
        <v>45</v>
      </c>
      <c s="29" t="s">
        <v>278</v>
      </c>
      <c s="29" t="s">
        <v>708</v>
      </c>
      <c s="25" t="s">
        <v>47</v>
      </c>
      <c s="30" t="s">
        <v>709</v>
      </c>
      <c s="31" t="s">
        <v>60</v>
      </c>
      <c s="32">
        <v>25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25.5">
      <c r="A141" s="37" t="s">
        <v>51</v>
      </c>
      <c r="E141" s="38" t="s">
        <v>710</v>
      </c>
    </row>
    <row r="142" spans="1:5" ht="242.25">
      <c r="A142" t="s">
        <v>52</v>
      </c>
      <c r="E142" s="36" t="s">
        <v>711</v>
      </c>
    </row>
    <row r="143" spans="1:16" ht="12.75">
      <c r="A143" s="25" t="s">
        <v>45</v>
      </c>
      <c s="29" t="s">
        <v>282</v>
      </c>
      <c s="29" t="s">
        <v>712</v>
      </c>
      <c s="25" t="s">
        <v>47</v>
      </c>
      <c s="30" t="s">
        <v>713</v>
      </c>
      <c s="31" t="s">
        <v>60</v>
      </c>
      <c s="32">
        <v>96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63.75">
      <c r="A145" s="37" t="s">
        <v>51</v>
      </c>
      <c r="E145" s="38" t="s">
        <v>714</v>
      </c>
    </row>
    <row r="146" spans="1:5" ht="242.25">
      <c r="A146" t="s">
        <v>52</v>
      </c>
      <c r="E146" s="36" t="s">
        <v>715</v>
      </c>
    </row>
    <row r="147" spans="1:16" ht="12.75">
      <c r="A147" s="25" t="s">
        <v>45</v>
      </c>
      <c s="29" t="s">
        <v>286</v>
      </c>
      <c s="29" t="s">
        <v>716</v>
      </c>
      <c s="25" t="s">
        <v>47</v>
      </c>
      <c s="30" t="s">
        <v>717</v>
      </c>
      <c s="31" t="s">
        <v>73</v>
      </c>
      <c s="32">
        <v>2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12.75">
      <c r="A149" s="37" t="s">
        <v>51</v>
      </c>
      <c r="E149" s="38" t="s">
        <v>718</v>
      </c>
    </row>
    <row r="150" spans="1:5" ht="102">
      <c r="A150" t="s">
        <v>52</v>
      </c>
      <c r="E150" s="36" t="s">
        <v>719</v>
      </c>
    </row>
    <row r="151" spans="1:16" ht="12.75">
      <c r="A151" s="25" t="s">
        <v>45</v>
      </c>
      <c s="29" t="s">
        <v>290</v>
      </c>
      <c s="29" t="s">
        <v>720</v>
      </c>
      <c s="25" t="s">
        <v>47</v>
      </c>
      <c s="30" t="s">
        <v>721</v>
      </c>
      <c s="31" t="s">
        <v>73</v>
      </c>
      <c s="32">
        <v>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51</v>
      </c>
      <c r="E153" s="38" t="s">
        <v>722</v>
      </c>
    </row>
    <row r="154" spans="1:5" ht="63.75">
      <c r="A154" t="s">
        <v>52</v>
      </c>
      <c r="E154" s="36" t="s">
        <v>723</v>
      </c>
    </row>
    <row r="155" spans="1:18" ht="12.75" customHeight="1">
      <c r="A155" s="6" t="s">
        <v>43</v>
      </c>
      <c s="6"/>
      <c s="40" t="s">
        <v>40</v>
      </c>
      <c s="6"/>
      <c s="27" t="s">
        <v>557</v>
      </c>
      <c s="6"/>
      <c s="6"/>
      <c s="6"/>
      <c s="41">
        <f>0+Q155</f>
      </c>
      <c r="O155">
        <f>0+R155</f>
      </c>
      <c r="Q155">
        <f>0+I156+I160+I164</f>
      </c>
      <c>
        <f>0+O156+O160+O164</f>
      </c>
    </row>
    <row r="156" spans="1:16" ht="12.75">
      <c r="A156" s="25" t="s">
        <v>45</v>
      </c>
      <c s="29" t="s">
        <v>294</v>
      </c>
      <c s="29" t="s">
        <v>724</v>
      </c>
      <c s="25" t="s">
        <v>47</v>
      </c>
      <c s="30" t="s">
        <v>725</v>
      </c>
      <c s="31" t="s">
        <v>60</v>
      </c>
      <c s="32">
        <v>70.5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47</v>
      </c>
    </row>
    <row r="158" spans="1:5" ht="12.75">
      <c r="A158" s="37" t="s">
        <v>51</v>
      </c>
      <c r="E158" s="38" t="s">
        <v>726</v>
      </c>
    </row>
    <row r="159" spans="1:5" ht="89.25">
      <c r="A159" t="s">
        <v>52</v>
      </c>
      <c r="E159" s="36" t="s">
        <v>727</v>
      </c>
    </row>
    <row r="160" spans="1:16" ht="12.75">
      <c r="A160" s="25" t="s">
        <v>45</v>
      </c>
      <c s="29" t="s">
        <v>298</v>
      </c>
      <c s="29" t="s">
        <v>728</v>
      </c>
      <c s="25" t="s">
        <v>47</v>
      </c>
      <c s="30" t="s">
        <v>729</v>
      </c>
      <c s="31" t="s">
        <v>49</v>
      </c>
      <c s="32">
        <v>0.425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47</v>
      </c>
    </row>
    <row r="162" spans="1:5" ht="25.5">
      <c r="A162" s="37" t="s">
        <v>51</v>
      </c>
      <c r="E162" s="38" t="s">
        <v>730</v>
      </c>
    </row>
    <row r="163" spans="1:5" ht="114.75">
      <c r="A163" t="s">
        <v>52</v>
      </c>
      <c r="E163" s="36" t="s">
        <v>731</v>
      </c>
    </row>
    <row r="164" spans="1:16" ht="12.75">
      <c r="A164" s="25" t="s">
        <v>45</v>
      </c>
      <c s="29" t="s">
        <v>302</v>
      </c>
      <c s="29" t="s">
        <v>732</v>
      </c>
      <c s="25" t="s">
        <v>47</v>
      </c>
      <c s="30" t="s">
        <v>733</v>
      </c>
      <c s="31" t="s">
        <v>580</v>
      </c>
      <c s="32">
        <v>21.25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50</v>
      </c>
      <c r="E165" s="36" t="s">
        <v>47</v>
      </c>
    </row>
    <row r="166" spans="1:5" ht="25.5">
      <c r="A166" s="37" t="s">
        <v>51</v>
      </c>
      <c r="E166" s="38" t="s">
        <v>734</v>
      </c>
    </row>
    <row r="167" spans="1:5" ht="25.5">
      <c r="A167" t="s">
        <v>52</v>
      </c>
      <c r="E167" s="36" t="s">
        <v>735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0+O8+O45+O78+O95+O136+O145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736</v>
      </c>
      <c s="42">
        <f>0+I8+I45+I78+I95+I136+I145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736</v>
      </c>
      <c s="6"/>
      <c s="18" t="s">
        <v>737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463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45</v>
      </c>
      <c s="29" t="s">
        <v>29</v>
      </c>
      <c s="29" t="s">
        <v>601</v>
      </c>
      <c s="25" t="s">
        <v>47</v>
      </c>
      <c s="30" t="s">
        <v>602</v>
      </c>
      <c s="31" t="s">
        <v>471</v>
      </c>
      <c s="32">
        <v>57.287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738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604</v>
      </c>
      <c s="25" t="s">
        <v>47</v>
      </c>
      <c s="30" t="s">
        <v>605</v>
      </c>
      <c s="31" t="s">
        <v>471</v>
      </c>
      <c s="32">
        <v>53.852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63.75">
      <c r="A15" s="37" t="s">
        <v>51</v>
      </c>
      <c r="E15" s="38" t="s">
        <v>739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740</v>
      </c>
      <c s="25" t="s">
        <v>47</v>
      </c>
      <c s="30" t="s">
        <v>741</v>
      </c>
      <c s="31" t="s">
        <v>471</v>
      </c>
      <c s="32">
        <v>19.161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742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469</v>
      </c>
      <c s="25" t="s">
        <v>47</v>
      </c>
      <c s="30" t="s">
        <v>470</v>
      </c>
      <c s="31" t="s">
        <v>471</v>
      </c>
      <c s="32">
        <v>5.25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38.25">
      <c r="A23" s="37" t="s">
        <v>51</v>
      </c>
      <c r="E23" s="38" t="s">
        <v>743</v>
      </c>
    </row>
    <row r="24" spans="1:5" ht="165.75">
      <c r="A24" t="s">
        <v>52</v>
      </c>
      <c r="E24" s="36" t="s">
        <v>473</v>
      </c>
    </row>
    <row r="25" spans="1:16" ht="12.75">
      <c r="A25" s="25" t="s">
        <v>45</v>
      </c>
      <c s="29" t="s">
        <v>35</v>
      </c>
      <c s="29" t="s">
        <v>485</v>
      </c>
      <c s="25" t="s">
        <v>47</v>
      </c>
      <c s="30" t="s">
        <v>486</v>
      </c>
      <c s="31" t="s">
        <v>73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744</v>
      </c>
    </row>
    <row r="27" spans="1:5" ht="12.75">
      <c r="A27" s="37" t="s">
        <v>51</v>
      </c>
      <c r="E27" s="38" t="s">
        <v>47</v>
      </c>
    </row>
    <row r="28" spans="1:5" ht="12.75">
      <c r="A28" t="s">
        <v>52</v>
      </c>
      <c r="E28" s="36" t="s">
        <v>489</v>
      </c>
    </row>
    <row r="29" spans="1:16" ht="25.5">
      <c r="A29" s="25" t="s">
        <v>45</v>
      </c>
      <c s="29" t="s">
        <v>37</v>
      </c>
      <c s="29" t="s">
        <v>612</v>
      </c>
      <c s="25" t="s">
        <v>47</v>
      </c>
      <c s="30" t="s">
        <v>613</v>
      </c>
      <c s="31" t="s">
        <v>73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50</v>
      </c>
      <c r="E30" s="36" t="s">
        <v>614</v>
      </c>
    </row>
    <row r="31" spans="1:5" ht="12.75">
      <c r="A31" s="37" t="s">
        <v>51</v>
      </c>
      <c r="E31" s="38" t="s">
        <v>47</v>
      </c>
    </row>
    <row r="32" spans="1:5" ht="12.75">
      <c r="A32" t="s">
        <v>52</v>
      </c>
      <c r="E32" s="36" t="s">
        <v>489</v>
      </c>
    </row>
    <row r="33" spans="1:16" ht="12.75">
      <c r="A33" s="25" t="s">
        <v>45</v>
      </c>
      <c s="29" t="s">
        <v>75</v>
      </c>
      <c s="29" t="s">
        <v>745</v>
      </c>
      <c s="25" t="s">
        <v>47</v>
      </c>
      <c s="30" t="s">
        <v>746</v>
      </c>
      <c s="31" t="s">
        <v>492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747</v>
      </c>
    </row>
    <row r="36" spans="1:5" ht="12.75">
      <c r="A36" t="s">
        <v>52</v>
      </c>
      <c r="E36" s="36" t="s">
        <v>468</v>
      </c>
    </row>
    <row r="37" spans="1:16" ht="12.75">
      <c r="A37" s="25" t="s">
        <v>45</v>
      </c>
      <c s="29" t="s">
        <v>40</v>
      </c>
      <c s="29" t="s">
        <v>625</v>
      </c>
      <c s="25" t="s">
        <v>47</v>
      </c>
      <c s="30" t="s">
        <v>626</v>
      </c>
      <c s="31" t="s">
        <v>492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47</v>
      </c>
    </row>
    <row r="40" spans="1:5" ht="12.75">
      <c r="A40" t="s">
        <v>52</v>
      </c>
      <c r="E40" s="36" t="s">
        <v>468</v>
      </c>
    </row>
    <row r="41" spans="1:16" ht="25.5">
      <c r="A41" s="25" t="s">
        <v>45</v>
      </c>
      <c s="29" t="s">
        <v>42</v>
      </c>
      <c s="29" t="s">
        <v>748</v>
      </c>
      <c s="25" t="s">
        <v>47</v>
      </c>
      <c s="30" t="s">
        <v>749</v>
      </c>
      <c s="31" t="s">
        <v>60</v>
      </c>
      <c s="32">
        <v>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38.25">
      <c r="A43" s="37" t="s">
        <v>51</v>
      </c>
      <c r="E43" s="38" t="s">
        <v>750</v>
      </c>
    </row>
    <row r="44" spans="1:5" ht="216.75">
      <c r="A44" t="s">
        <v>52</v>
      </c>
      <c r="E44" s="36" t="s">
        <v>751</v>
      </c>
    </row>
    <row r="45" spans="1:18" ht="12.75" customHeight="1">
      <c r="A45" s="6" t="s">
        <v>43</v>
      </c>
      <c s="6"/>
      <c s="40" t="s">
        <v>29</v>
      </c>
      <c s="6"/>
      <c s="27" t="s">
        <v>44</v>
      </c>
      <c s="6"/>
      <c s="6"/>
      <c s="6"/>
      <c s="41">
        <f>0+Q45</f>
      </c>
      <c r="O45">
        <f>0+R45</f>
      </c>
      <c r="Q45">
        <f>0+I46+I50+I54+I58+I62+I66+I70+I74</f>
      </c>
      <c>
        <f>0+O46+O50+O54+O58+O62+O66+O70+O74</f>
      </c>
    </row>
    <row r="46" spans="1:16" ht="25.5">
      <c r="A46" s="25" t="s">
        <v>45</v>
      </c>
      <c s="29" t="s">
        <v>85</v>
      </c>
      <c s="29" t="s">
        <v>752</v>
      </c>
      <c s="25" t="s">
        <v>47</v>
      </c>
      <c s="30" t="s">
        <v>753</v>
      </c>
      <c s="31" t="s">
        <v>49</v>
      </c>
      <c s="32">
        <v>17.883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25.5">
      <c r="A48" s="37" t="s">
        <v>51</v>
      </c>
      <c r="E48" s="38" t="s">
        <v>754</v>
      </c>
    </row>
    <row r="49" spans="1:5" ht="63.75">
      <c r="A49" t="s">
        <v>52</v>
      </c>
      <c r="E49" s="36" t="s">
        <v>755</v>
      </c>
    </row>
    <row r="50" spans="1:16" ht="12.75">
      <c r="A50" s="25" t="s">
        <v>45</v>
      </c>
      <c s="29" t="s">
        <v>89</v>
      </c>
      <c s="29" t="s">
        <v>756</v>
      </c>
      <c s="25" t="s">
        <v>47</v>
      </c>
      <c s="30" t="s">
        <v>757</v>
      </c>
      <c s="31" t="s">
        <v>49</v>
      </c>
      <c s="32">
        <v>7.664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25.5">
      <c r="A52" s="37" t="s">
        <v>51</v>
      </c>
      <c r="E52" s="38" t="s">
        <v>758</v>
      </c>
    </row>
    <row r="53" spans="1:5" ht="63.75">
      <c r="A53" t="s">
        <v>52</v>
      </c>
      <c r="E53" s="36" t="s">
        <v>755</v>
      </c>
    </row>
    <row r="54" spans="1:16" ht="12.75">
      <c r="A54" s="25" t="s">
        <v>45</v>
      </c>
      <c s="29" t="s">
        <v>93</v>
      </c>
      <c s="29" t="s">
        <v>631</v>
      </c>
      <c s="25" t="s">
        <v>47</v>
      </c>
      <c s="30" t="s">
        <v>632</v>
      </c>
      <c s="31" t="s">
        <v>49</v>
      </c>
      <c s="32">
        <v>11.701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759</v>
      </c>
    </row>
    <row r="57" spans="1:5" ht="382.5">
      <c r="A57" t="s">
        <v>52</v>
      </c>
      <c r="E57" s="36" t="s">
        <v>633</v>
      </c>
    </row>
    <row r="58" spans="1:16" ht="12.75">
      <c r="A58" s="25" t="s">
        <v>45</v>
      </c>
      <c s="29" t="s">
        <v>97</v>
      </c>
      <c s="29" t="s">
        <v>641</v>
      </c>
      <c s="25" t="s">
        <v>47</v>
      </c>
      <c s="30" t="s">
        <v>642</v>
      </c>
      <c s="31" t="s">
        <v>49</v>
      </c>
      <c s="32">
        <v>13.943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25.5">
      <c r="A60" s="37" t="s">
        <v>51</v>
      </c>
      <c r="E60" s="38" t="s">
        <v>760</v>
      </c>
    </row>
    <row r="61" spans="1:5" ht="344.25">
      <c r="A61" t="s">
        <v>52</v>
      </c>
      <c r="E61" s="36" t="s">
        <v>644</v>
      </c>
    </row>
    <row r="62" spans="1:16" ht="12.75">
      <c r="A62" s="25" t="s">
        <v>45</v>
      </c>
      <c s="29" t="s">
        <v>100</v>
      </c>
      <c s="29" t="s">
        <v>645</v>
      </c>
      <c s="25" t="s">
        <v>47</v>
      </c>
      <c s="30" t="s">
        <v>646</v>
      </c>
      <c s="31" t="s">
        <v>49</v>
      </c>
      <c s="32">
        <v>13.943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760</v>
      </c>
    </row>
    <row r="65" spans="1:5" ht="344.25">
      <c r="A65" t="s">
        <v>52</v>
      </c>
      <c r="E65" s="36" t="s">
        <v>648</v>
      </c>
    </row>
    <row r="66" spans="1:16" ht="12.75">
      <c r="A66" s="25" t="s">
        <v>45</v>
      </c>
      <c s="29" t="s">
        <v>104</v>
      </c>
      <c s="29" t="s">
        <v>761</v>
      </c>
      <c s="25" t="s">
        <v>47</v>
      </c>
      <c s="30" t="s">
        <v>762</v>
      </c>
      <c s="31" t="s">
        <v>49</v>
      </c>
      <c s="32">
        <v>28</v>
      </c>
      <c s="33">
        <v>0</v>
      </c>
      <c s="34">
        <f>ROUND(ROUND(H66,2)*ROUND(G66,3),2)</f>
      </c>
      <c r="O66">
        <f>(I66*0)/100</f>
      </c>
      <c t="s">
        <v>27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763</v>
      </c>
    </row>
    <row r="69" spans="1:5" ht="242.25">
      <c r="A69" t="s">
        <v>52</v>
      </c>
      <c r="E69" s="36" t="s">
        <v>764</v>
      </c>
    </row>
    <row r="70" spans="1:16" ht="12.75">
      <c r="A70" s="25" t="s">
        <v>45</v>
      </c>
      <c s="29" t="s">
        <v>108</v>
      </c>
      <c s="29" t="s">
        <v>654</v>
      </c>
      <c s="25" t="s">
        <v>47</v>
      </c>
      <c s="30" t="s">
        <v>655</v>
      </c>
      <c s="31" t="s">
        <v>67</v>
      </c>
      <c s="32">
        <v>46.55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765</v>
      </c>
    </row>
    <row r="73" spans="1:5" ht="38.25">
      <c r="A73" t="s">
        <v>52</v>
      </c>
      <c r="E73" s="36" t="s">
        <v>68</v>
      </c>
    </row>
    <row r="74" spans="1:16" ht="12.75">
      <c r="A74" s="25" t="s">
        <v>45</v>
      </c>
      <c s="29" t="s">
        <v>112</v>
      </c>
      <c s="29" t="s">
        <v>65</v>
      </c>
      <c s="25" t="s">
        <v>47</v>
      </c>
      <c s="30" t="s">
        <v>66</v>
      </c>
      <c s="31" t="s">
        <v>67</v>
      </c>
      <c s="32">
        <v>46.55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765</v>
      </c>
    </row>
    <row r="77" spans="1:5" ht="38.25">
      <c r="A77" t="s">
        <v>52</v>
      </c>
      <c r="E77" s="36" t="s">
        <v>68</v>
      </c>
    </row>
    <row r="78" spans="1:18" ht="12.75" customHeight="1">
      <c r="A78" s="6" t="s">
        <v>43</v>
      </c>
      <c s="6"/>
      <c s="40" t="s">
        <v>33</v>
      </c>
      <c s="6"/>
      <c s="27" t="s">
        <v>673</v>
      </c>
      <c s="6"/>
      <c s="6"/>
      <c s="6"/>
      <c s="41">
        <f>0+Q78</f>
      </c>
      <c r="O78">
        <f>0+R78</f>
      </c>
      <c r="Q78">
        <f>0+I79+I83+I87+I91</f>
      </c>
      <c>
        <f>0+O79+O83+O87+O91</f>
      </c>
    </row>
    <row r="79" spans="1:16" ht="12.75">
      <c r="A79" s="25" t="s">
        <v>45</v>
      </c>
      <c s="29" t="s">
        <v>115</v>
      </c>
      <c s="29" t="s">
        <v>674</v>
      </c>
      <c s="25" t="s">
        <v>47</v>
      </c>
      <c s="30" t="s">
        <v>675</v>
      </c>
      <c s="31" t="s">
        <v>49</v>
      </c>
      <c s="32">
        <v>1.89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47</v>
      </c>
    </row>
    <row r="81" spans="1:5" ht="38.25">
      <c r="A81" s="37" t="s">
        <v>51</v>
      </c>
      <c r="E81" s="38" t="s">
        <v>766</v>
      </c>
    </row>
    <row r="82" spans="1:5" ht="395.25">
      <c r="A82" t="s">
        <v>52</v>
      </c>
      <c r="E82" s="36" t="s">
        <v>677</v>
      </c>
    </row>
    <row r="83" spans="1:16" ht="12.75">
      <c r="A83" s="25" t="s">
        <v>45</v>
      </c>
      <c s="29" t="s">
        <v>119</v>
      </c>
      <c s="29" t="s">
        <v>767</v>
      </c>
      <c s="25" t="s">
        <v>47</v>
      </c>
      <c s="30" t="s">
        <v>768</v>
      </c>
      <c s="31" t="s">
        <v>49</v>
      </c>
      <c s="32">
        <v>1.08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47</v>
      </c>
    </row>
    <row r="85" spans="1:5" ht="12.75">
      <c r="A85" s="37" t="s">
        <v>51</v>
      </c>
      <c r="E85" s="38" t="s">
        <v>769</v>
      </c>
    </row>
    <row r="86" spans="1:5" ht="395.25">
      <c r="A86" t="s">
        <v>52</v>
      </c>
      <c r="E86" s="36" t="s">
        <v>677</v>
      </c>
    </row>
    <row r="87" spans="1:16" ht="12.75">
      <c r="A87" s="25" t="s">
        <v>45</v>
      </c>
      <c s="29" t="s">
        <v>122</v>
      </c>
      <c s="29" t="s">
        <v>770</v>
      </c>
      <c s="25" t="s">
        <v>47</v>
      </c>
      <c s="30" t="s">
        <v>771</v>
      </c>
      <c s="31" t="s">
        <v>49</v>
      </c>
      <c s="32">
        <v>4.8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7" t="s">
        <v>51</v>
      </c>
      <c r="E89" s="38" t="s">
        <v>772</v>
      </c>
    </row>
    <row r="90" spans="1:5" ht="395.25">
      <c r="A90" t="s">
        <v>52</v>
      </c>
      <c r="E90" s="36" t="s">
        <v>677</v>
      </c>
    </row>
    <row r="91" spans="1:16" ht="12.75">
      <c r="A91" s="25" t="s">
        <v>45</v>
      </c>
      <c s="29" t="s">
        <v>126</v>
      </c>
      <c s="29" t="s">
        <v>681</v>
      </c>
      <c s="25" t="s">
        <v>47</v>
      </c>
      <c s="30" t="s">
        <v>682</v>
      </c>
      <c s="31" t="s">
        <v>49</v>
      </c>
      <c s="32">
        <v>2.385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38.25">
      <c r="A93" s="37" t="s">
        <v>51</v>
      </c>
      <c r="E93" s="38" t="s">
        <v>773</v>
      </c>
    </row>
    <row r="94" spans="1:5" ht="38.25">
      <c r="A94" t="s">
        <v>52</v>
      </c>
      <c r="E94" s="36" t="s">
        <v>684</v>
      </c>
    </row>
    <row r="95" spans="1:18" ht="12.75" customHeight="1">
      <c r="A95" s="6" t="s">
        <v>43</v>
      </c>
      <c s="6"/>
      <c s="40" t="s">
        <v>35</v>
      </c>
      <c s="6"/>
      <c s="27" t="s">
        <v>511</v>
      </c>
      <c s="6"/>
      <c s="6"/>
      <c s="6"/>
      <c s="41">
        <f>0+Q95</f>
      </c>
      <c r="O95">
        <f>0+R95</f>
      </c>
      <c r="Q95">
        <f>0+I96+I100+I104+I108+I112+I116+I120+I124+I128+I132</f>
      </c>
      <c>
        <f>0+O96+O100+O104+O108+O112+O116+O120+O124+O128+O132</f>
      </c>
    </row>
    <row r="96" spans="1:16" ht="12.75">
      <c r="A96" s="25" t="s">
        <v>45</v>
      </c>
      <c s="29" t="s">
        <v>131</v>
      </c>
      <c s="29" t="s">
        <v>774</v>
      </c>
      <c s="25" t="s">
        <v>47</v>
      </c>
      <c s="30" t="s">
        <v>775</v>
      </c>
      <c s="31" t="s">
        <v>67</v>
      </c>
      <c s="32">
        <v>116.512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47</v>
      </c>
    </row>
    <row r="98" spans="1:5" ht="25.5">
      <c r="A98" s="37" t="s">
        <v>51</v>
      </c>
      <c r="E98" s="38" t="s">
        <v>776</v>
      </c>
    </row>
    <row r="99" spans="1:5" ht="51">
      <c r="A99" t="s">
        <v>52</v>
      </c>
      <c r="E99" s="36" t="s">
        <v>777</v>
      </c>
    </row>
    <row r="100" spans="1:16" ht="12.75">
      <c r="A100" s="25" t="s">
        <v>45</v>
      </c>
      <c s="29" t="s">
        <v>134</v>
      </c>
      <c s="29" t="s">
        <v>778</v>
      </c>
      <c s="25" t="s">
        <v>47</v>
      </c>
      <c s="30" t="s">
        <v>779</v>
      </c>
      <c s="31" t="s">
        <v>67</v>
      </c>
      <c s="32">
        <v>49.5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47</v>
      </c>
    </row>
    <row r="102" spans="1:5" ht="12.75">
      <c r="A102" s="37" t="s">
        <v>51</v>
      </c>
      <c r="E102" s="38" t="s">
        <v>780</v>
      </c>
    </row>
    <row r="103" spans="1:5" ht="51">
      <c r="A103" t="s">
        <v>52</v>
      </c>
      <c r="E103" s="36" t="s">
        <v>777</v>
      </c>
    </row>
    <row r="104" spans="1:16" ht="12.75">
      <c r="A104" s="25" t="s">
        <v>45</v>
      </c>
      <c s="29" t="s">
        <v>138</v>
      </c>
      <c s="29" t="s">
        <v>781</v>
      </c>
      <c s="25" t="s">
        <v>47</v>
      </c>
      <c s="30" t="s">
        <v>782</v>
      </c>
      <c s="31" t="s">
        <v>67</v>
      </c>
      <c s="32">
        <v>14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12.75">
      <c r="A106" s="37" t="s">
        <v>51</v>
      </c>
      <c r="E106" s="38" t="s">
        <v>783</v>
      </c>
    </row>
    <row r="107" spans="1:5" ht="102">
      <c r="A107" t="s">
        <v>52</v>
      </c>
      <c r="E107" s="36" t="s">
        <v>784</v>
      </c>
    </row>
    <row r="108" spans="1:16" ht="12.75">
      <c r="A108" s="25" t="s">
        <v>45</v>
      </c>
      <c s="29" t="s">
        <v>142</v>
      </c>
      <c s="29" t="s">
        <v>785</v>
      </c>
      <c s="25" t="s">
        <v>47</v>
      </c>
      <c s="30" t="s">
        <v>786</v>
      </c>
      <c s="31" t="s">
        <v>67</v>
      </c>
      <c s="32">
        <v>58.256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12.75">
      <c r="A110" s="37" t="s">
        <v>51</v>
      </c>
      <c r="E110" s="38" t="s">
        <v>787</v>
      </c>
    </row>
    <row r="111" spans="1:5" ht="51">
      <c r="A111" t="s">
        <v>52</v>
      </c>
      <c r="E111" s="36" t="s">
        <v>788</v>
      </c>
    </row>
    <row r="112" spans="1:16" ht="12.75">
      <c r="A112" s="25" t="s">
        <v>45</v>
      </c>
      <c s="29" t="s">
        <v>146</v>
      </c>
      <c s="29" t="s">
        <v>789</v>
      </c>
      <c s="25" t="s">
        <v>47</v>
      </c>
      <c s="30" t="s">
        <v>790</v>
      </c>
      <c s="31" t="s">
        <v>67</v>
      </c>
      <c s="32">
        <v>116.512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12.75">
      <c r="A114" s="37" t="s">
        <v>51</v>
      </c>
      <c r="E114" s="38" t="s">
        <v>791</v>
      </c>
    </row>
    <row r="115" spans="1:5" ht="51">
      <c r="A115" t="s">
        <v>52</v>
      </c>
      <c r="E115" s="36" t="s">
        <v>788</v>
      </c>
    </row>
    <row r="116" spans="1:16" ht="12.75">
      <c r="A116" s="25" t="s">
        <v>45</v>
      </c>
      <c s="29" t="s">
        <v>149</v>
      </c>
      <c s="29" t="s">
        <v>792</v>
      </c>
      <c s="25" t="s">
        <v>47</v>
      </c>
      <c s="30" t="s">
        <v>793</v>
      </c>
      <c s="31" t="s">
        <v>49</v>
      </c>
      <c s="32">
        <v>2.224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25.5">
      <c r="A118" s="37" t="s">
        <v>51</v>
      </c>
      <c r="E118" s="38" t="s">
        <v>794</v>
      </c>
    </row>
    <row r="119" spans="1:5" ht="140.25">
      <c r="A119" t="s">
        <v>52</v>
      </c>
      <c r="E119" s="36" t="s">
        <v>795</v>
      </c>
    </row>
    <row r="120" spans="1:16" ht="12.75">
      <c r="A120" s="25" t="s">
        <v>45</v>
      </c>
      <c s="29" t="s">
        <v>153</v>
      </c>
      <c s="29" t="s">
        <v>796</v>
      </c>
      <c s="25" t="s">
        <v>47</v>
      </c>
      <c s="30" t="s">
        <v>797</v>
      </c>
      <c s="31" t="s">
        <v>49</v>
      </c>
      <c s="32">
        <v>3.336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25.5">
      <c r="A122" s="37" t="s">
        <v>51</v>
      </c>
      <c r="E122" s="38" t="s">
        <v>798</v>
      </c>
    </row>
    <row r="123" spans="1:5" ht="140.25">
      <c r="A123" t="s">
        <v>52</v>
      </c>
      <c r="E123" s="36" t="s">
        <v>795</v>
      </c>
    </row>
    <row r="124" spans="1:16" ht="12.75">
      <c r="A124" s="25" t="s">
        <v>45</v>
      </c>
      <c s="29" t="s">
        <v>266</v>
      </c>
      <c s="29" t="s">
        <v>799</v>
      </c>
      <c s="25" t="s">
        <v>47</v>
      </c>
      <c s="30" t="s">
        <v>800</v>
      </c>
      <c s="31" t="s">
        <v>49</v>
      </c>
      <c s="32">
        <v>3.336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47</v>
      </c>
    </row>
    <row r="126" spans="1:5" ht="25.5">
      <c r="A126" s="37" t="s">
        <v>51</v>
      </c>
      <c r="E126" s="38" t="s">
        <v>801</v>
      </c>
    </row>
    <row r="127" spans="1:5" ht="140.25">
      <c r="A127" t="s">
        <v>52</v>
      </c>
      <c r="E127" s="36" t="s">
        <v>795</v>
      </c>
    </row>
    <row r="128" spans="1:16" ht="12.75">
      <c r="A128" s="25" t="s">
        <v>45</v>
      </c>
      <c s="29" t="s">
        <v>270</v>
      </c>
      <c s="29" t="s">
        <v>802</v>
      </c>
      <c s="25" t="s">
        <v>47</v>
      </c>
      <c s="30" t="s">
        <v>803</v>
      </c>
      <c s="31" t="s">
        <v>67</v>
      </c>
      <c s="32">
        <v>7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2.75">
      <c r="A130" s="37" t="s">
        <v>51</v>
      </c>
      <c r="E130" s="38" t="s">
        <v>804</v>
      </c>
    </row>
    <row r="131" spans="1:5" ht="153">
      <c r="A131" t="s">
        <v>52</v>
      </c>
      <c r="E131" s="36" t="s">
        <v>805</v>
      </c>
    </row>
    <row r="132" spans="1:16" ht="12.75">
      <c r="A132" s="25" t="s">
        <v>45</v>
      </c>
      <c s="29" t="s">
        <v>274</v>
      </c>
      <c s="29" t="s">
        <v>806</v>
      </c>
      <c s="25" t="s">
        <v>47</v>
      </c>
      <c s="30" t="s">
        <v>807</v>
      </c>
      <c s="31" t="s">
        <v>60</v>
      </c>
      <c s="32">
        <v>17.5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12.75">
      <c r="A134" s="37" t="s">
        <v>51</v>
      </c>
      <c r="E134" s="38" t="s">
        <v>808</v>
      </c>
    </row>
    <row r="135" spans="1:5" ht="38.25">
      <c r="A135" t="s">
        <v>52</v>
      </c>
      <c r="E135" s="36" t="s">
        <v>809</v>
      </c>
    </row>
    <row r="136" spans="1:18" ht="12.75" customHeight="1">
      <c r="A136" s="6" t="s">
        <v>43</v>
      </c>
      <c s="6"/>
      <c s="40" t="s">
        <v>75</v>
      </c>
      <c s="6"/>
      <c s="27" t="s">
        <v>810</v>
      </c>
      <c s="6"/>
      <c s="6"/>
      <c s="6"/>
      <c s="41">
        <f>0+Q136</f>
      </c>
      <c r="O136">
        <f>0+R136</f>
      </c>
      <c r="Q136">
        <f>0+I137+I141</f>
      </c>
      <c>
        <f>0+O137+O141</f>
      </c>
    </row>
    <row r="137" spans="1:16" ht="12.75">
      <c r="A137" s="25" t="s">
        <v>45</v>
      </c>
      <c s="29" t="s">
        <v>278</v>
      </c>
      <c s="29" t="s">
        <v>811</v>
      </c>
      <c s="25" t="s">
        <v>47</v>
      </c>
      <c s="30" t="s">
        <v>812</v>
      </c>
      <c s="31" t="s">
        <v>60</v>
      </c>
      <c s="32">
        <v>9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12.75">
      <c r="A139" s="37" t="s">
        <v>51</v>
      </c>
      <c r="E139" s="38" t="s">
        <v>813</v>
      </c>
    </row>
    <row r="140" spans="1:5" ht="255">
      <c r="A140" t="s">
        <v>52</v>
      </c>
      <c r="E140" s="36" t="s">
        <v>707</v>
      </c>
    </row>
    <row r="141" spans="1:16" ht="12.75">
      <c r="A141" s="25" t="s">
        <v>45</v>
      </c>
      <c s="29" t="s">
        <v>282</v>
      </c>
      <c s="29" t="s">
        <v>814</v>
      </c>
      <c s="25" t="s">
        <v>47</v>
      </c>
      <c s="30" t="s">
        <v>815</v>
      </c>
      <c s="31" t="s">
        <v>49</v>
      </c>
      <c s="32">
        <v>2.25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47</v>
      </c>
    </row>
    <row r="143" spans="1:5" ht="12.75">
      <c r="A143" s="37" t="s">
        <v>51</v>
      </c>
      <c r="E143" s="38" t="s">
        <v>816</v>
      </c>
    </row>
    <row r="144" spans="1:5" ht="395.25">
      <c r="A144" t="s">
        <v>52</v>
      </c>
      <c r="E144" s="36" t="s">
        <v>677</v>
      </c>
    </row>
    <row r="145" spans="1:18" ht="12.75" customHeight="1">
      <c r="A145" s="6" t="s">
        <v>43</v>
      </c>
      <c s="6"/>
      <c s="40" t="s">
        <v>40</v>
      </c>
      <c s="6"/>
      <c s="27" t="s">
        <v>557</v>
      </c>
      <c s="6"/>
      <c s="6"/>
      <c s="6"/>
      <c s="41">
        <f>0+Q145</f>
      </c>
      <c r="O145">
        <f>0+R145</f>
      </c>
      <c r="Q145">
        <f>0+I146+I150+I154</f>
      </c>
      <c>
        <f>0+O146+O150+O154</f>
      </c>
    </row>
    <row r="146" spans="1:16" ht="12.75">
      <c r="A146" s="25" t="s">
        <v>45</v>
      </c>
      <c s="29" t="s">
        <v>286</v>
      </c>
      <c s="29" t="s">
        <v>817</v>
      </c>
      <c s="25" t="s">
        <v>47</v>
      </c>
      <c s="30" t="s">
        <v>818</v>
      </c>
      <c s="31" t="s">
        <v>60</v>
      </c>
      <c s="32">
        <v>7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819</v>
      </c>
    </row>
    <row r="149" spans="1:5" ht="25.5">
      <c r="A149" t="s">
        <v>52</v>
      </c>
      <c r="E149" s="36" t="s">
        <v>820</v>
      </c>
    </row>
    <row r="150" spans="1:16" ht="12.75">
      <c r="A150" s="25" t="s">
        <v>45</v>
      </c>
      <c s="29" t="s">
        <v>290</v>
      </c>
      <c s="29" t="s">
        <v>821</v>
      </c>
      <c s="25" t="s">
        <v>47</v>
      </c>
      <c s="30" t="s">
        <v>822</v>
      </c>
      <c s="31" t="s">
        <v>67</v>
      </c>
      <c s="32">
        <v>23.4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823</v>
      </c>
    </row>
    <row r="153" spans="1:5" ht="280.5">
      <c r="A153" t="s">
        <v>52</v>
      </c>
      <c r="E153" s="36" t="s">
        <v>824</v>
      </c>
    </row>
    <row r="154" spans="1:16" ht="12.75">
      <c r="A154" s="25" t="s">
        <v>45</v>
      </c>
      <c s="29" t="s">
        <v>294</v>
      </c>
      <c s="29" t="s">
        <v>825</v>
      </c>
      <c s="25" t="s">
        <v>47</v>
      </c>
      <c s="30" t="s">
        <v>826</v>
      </c>
      <c s="31" t="s">
        <v>60</v>
      </c>
      <c s="32">
        <v>6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827</v>
      </c>
    </row>
    <row r="157" spans="1:5" ht="204">
      <c r="A157" t="s">
        <v>52</v>
      </c>
      <c r="E157" s="36" t="s">
        <v>828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829</v>
      </c>
      <c s="42">
        <f>0+I8+I49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829</v>
      </c>
      <c s="6"/>
      <c s="18" t="s">
        <v>830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831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832</v>
      </c>
      <c s="25" t="s">
        <v>29</v>
      </c>
      <c s="30" t="s">
        <v>833</v>
      </c>
      <c s="31" t="s">
        <v>49</v>
      </c>
      <c s="32">
        <v>80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834</v>
      </c>
    </row>
    <row r="12" spans="1:5" ht="344.2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58</v>
      </c>
      <c s="25" t="s">
        <v>29</v>
      </c>
      <c s="30" t="s">
        <v>59</v>
      </c>
      <c s="31" t="s">
        <v>60</v>
      </c>
      <c s="32">
        <v>70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834</v>
      </c>
    </row>
    <row r="16" spans="1:5" ht="25.5">
      <c r="A16" t="s">
        <v>52</v>
      </c>
      <c r="E16" s="36" t="s">
        <v>61</v>
      </c>
    </row>
    <row r="17" spans="1:16" ht="12.75">
      <c r="A17" s="25" t="s">
        <v>45</v>
      </c>
      <c s="29" t="s">
        <v>22</v>
      </c>
      <c s="29" t="s">
        <v>62</v>
      </c>
      <c s="25" t="s">
        <v>29</v>
      </c>
      <c s="30" t="s">
        <v>63</v>
      </c>
      <c s="31" t="s">
        <v>49</v>
      </c>
      <c s="32">
        <v>80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835</v>
      </c>
    </row>
    <row r="20" spans="1:5" ht="229.5">
      <c r="A20" t="s">
        <v>52</v>
      </c>
      <c r="E20" s="36" t="s">
        <v>64</v>
      </c>
    </row>
    <row r="21" spans="1:16" ht="12.75">
      <c r="A21" s="25" t="s">
        <v>45</v>
      </c>
      <c s="29" t="s">
        <v>33</v>
      </c>
      <c s="29" t="s">
        <v>65</v>
      </c>
      <c s="25" t="s">
        <v>29</v>
      </c>
      <c s="30" t="s">
        <v>66</v>
      </c>
      <c s="31" t="s">
        <v>67</v>
      </c>
      <c s="32">
        <v>200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836</v>
      </c>
    </row>
    <row r="24" spans="1:5" ht="38.25">
      <c r="A24" t="s">
        <v>52</v>
      </c>
      <c r="E24" s="36" t="s">
        <v>68</v>
      </c>
    </row>
    <row r="25" spans="1:16" ht="12.75">
      <c r="A25" s="25" t="s">
        <v>45</v>
      </c>
      <c s="29" t="s">
        <v>35</v>
      </c>
      <c s="29" t="s">
        <v>661</v>
      </c>
      <c s="25" t="s">
        <v>29</v>
      </c>
      <c s="30" t="s">
        <v>662</v>
      </c>
      <c s="31" t="s">
        <v>67</v>
      </c>
      <c s="32">
        <v>200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836</v>
      </c>
    </row>
    <row r="28" spans="1:5" ht="38.25">
      <c r="A28" t="s">
        <v>52</v>
      </c>
      <c r="E28" s="36" t="s">
        <v>663</v>
      </c>
    </row>
    <row r="29" spans="1:16" ht="12.75">
      <c r="A29" s="25" t="s">
        <v>45</v>
      </c>
      <c s="29" t="s">
        <v>37</v>
      </c>
      <c s="29" t="s">
        <v>71</v>
      </c>
      <c s="25" t="s">
        <v>29</v>
      </c>
      <c s="30" t="s">
        <v>72</v>
      </c>
      <c s="31" t="s">
        <v>73</v>
      </c>
      <c s="32">
        <v>100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837</v>
      </c>
    </row>
    <row r="32" spans="1:5" ht="102">
      <c r="A32" t="s">
        <v>52</v>
      </c>
      <c r="E32" s="36" t="s">
        <v>74</v>
      </c>
    </row>
    <row r="33" spans="1:16" ht="12.75">
      <c r="A33" s="25" t="s">
        <v>45</v>
      </c>
      <c s="29" t="s">
        <v>70</v>
      </c>
      <c s="29" t="s">
        <v>76</v>
      </c>
      <c s="25" t="s">
        <v>29</v>
      </c>
      <c s="30" t="s">
        <v>77</v>
      </c>
      <c s="31" t="s">
        <v>60</v>
      </c>
      <c s="32">
        <v>1890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834</v>
      </c>
    </row>
    <row r="36" spans="1:5" ht="102">
      <c r="A36" t="s">
        <v>52</v>
      </c>
      <c r="E36" s="36" t="s">
        <v>78</v>
      </c>
    </row>
    <row r="37" spans="1:16" ht="12.75">
      <c r="A37" s="25" t="s">
        <v>45</v>
      </c>
      <c s="29" t="s">
        <v>75</v>
      </c>
      <c s="29" t="s">
        <v>838</v>
      </c>
      <c s="25" t="s">
        <v>29</v>
      </c>
      <c s="30" t="s">
        <v>839</v>
      </c>
      <c s="31" t="s">
        <v>60</v>
      </c>
      <c s="32">
        <v>80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834</v>
      </c>
    </row>
    <row r="40" spans="1:5" ht="102">
      <c r="A40" t="s">
        <v>52</v>
      </c>
      <c r="E40" s="36" t="s">
        <v>81</v>
      </c>
    </row>
    <row r="41" spans="1:16" ht="12.75">
      <c r="A41" s="25" t="s">
        <v>45</v>
      </c>
      <c s="29" t="s">
        <v>40</v>
      </c>
      <c s="29" t="s">
        <v>82</v>
      </c>
      <c s="25" t="s">
        <v>29</v>
      </c>
      <c s="30" t="s">
        <v>83</v>
      </c>
      <c s="31" t="s">
        <v>60</v>
      </c>
      <c s="32">
        <v>1890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834</v>
      </c>
    </row>
    <row r="44" spans="1:5" ht="153">
      <c r="A44" t="s">
        <v>52</v>
      </c>
      <c r="E44" s="36" t="s">
        <v>84</v>
      </c>
    </row>
    <row r="45" spans="1:16" ht="25.5">
      <c r="A45" s="25" t="s">
        <v>45</v>
      </c>
      <c s="29" t="s">
        <v>42</v>
      </c>
      <c s="29" t="s">
        <v>840</v>
      </c>
      <c s="25" t="s">
        <v>29</v>
      </c>
      <c s="30" t="s">
        <v>841</v>
      </c>
      <c s="31" t="s">
        <v>60</v>
      </c>
      <c s="32">
        <v>1890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834</v>
      </c>
    </row>
    <row r="48" spans="1:5" ht="153">
      <c r="A48" t="s">
        <v>52</v>
      </c>
      <c r="E48" s="36" t="s">
        <v>842</v>
      </c>
    </row>
    <row r="49" spans="1:18" ht="12.75" customHeight="1">
      <c r="A49" s="6" t="s">
        <v>43</v>
      </c>
      <c s="6"/>
      <c s="40" t="s">
        <v>23</v>
      </c>
      <c s="6"/>
      <c s="27" t="s">
        <v>843</v>
      </c>
      <c s="6"/>
      <c s="6"/>
      <c s="6"/>
      <c s="41">
        <f>0+Q49</f>
      </c>
      <c r="O49">
        <f>0+R49</f>
      </c>
      <c r="Q49">
        <f>0+I50+I54+I58+I62+I66+I70+I74+I78+I82+I86+I90+I94+I98+I102+I106+I110+I114+I118+I122+I126+I130+I134+I138+I142+I146+I150+I154+I158+I162+I166+I170</f>
      </c>
      <c>
        <f>0+O50+O54+O58+O62+O66+O70+O74+O78+O82+O86+O90+O94+O98+O102+O106+O110+O114+O118+O122+O126+O130+O134+O138+O142+O146+O150+O154+O158+O162+O166+O170</f>
      </c>
    </row>
    <row r="50" spans="1:16" ht="12.75">
      <c r="A50" s="25" t="s">
        <v>45</v>
      </c>
      <c s="29" t="s">
        <v>85</v>
      </c>
      <c s="29" t="s">
        <v>844</v>
      </c>
      <c s="25" t="s">
        <v>29</v>
      </c>
      <c s="30" t="s">
        <v>845</v>
      </c>
      <c s="31" t="s">
        <v>73</v>
      </c>
      <c s="32">
        <v>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846</v>
      </c>
    </row>
    <row r="53" spans="1:5" ht="76.5">
      <c r="A53" t="s">
        <v>52</v>
      </c>
      <c r="E53" s="36" t="s">
        <v>847</v>
      </c>
    </row>
    <row r="54" spans="1:16" ht="12.75">
      <c r="A54" s="25" t="s">
        <v>45</v>
      </c>
      <c s="29" t="s">
        <v>89</v>
      </c>
      <c s="29" t="s">
        <v>105</v>
      </c>
      <c s="25" t="s">
        <v>29</v>
      </c>
      <c s="30" t="s">
        <v>106</v>
      </c>
      <c s="31" t="s">
        <v>60</v>
      </c>
      <c s="32">
        <v>150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834</v>
      </c>
    </row>
    <row r="57" spans="1:5" ht="127.5">
      <c r="A57" t="s">
        <v>52</v>
      </c>
      <c r="E57" s="36" t="s">
        <v>107</v>
      </c>
    </row>
    <row r="58" spans="1:16" ht="12.75">
      <c r="A58" s="25" t="s">
        <v>45</v>
      </c>
      <c s="29" t="s">
        <v>93</v>
      </c>
      <c s="29" t="s">
        <v>848</v>
      </c>
      <c s="25" t="s">
        <v>29</v>
      </c>
      <c s="30" t="s">
        <v>849</v>
      </c>
      <c s="31" t="s">
        <v>73</v>
      </c>
      <c s="32">
        <v>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846</v>
      </c>
    </row>
    <row r="61" spans="1:5" ht="76.5">
      <c r="A61" t="s">
        <v>52</v>
      </c>
      <c r="E61" s="36" t="s">
        <v>850</v>
      </c>
    </row>
    <row r="62" spans="1:16" ht="12.75">
      <c r="A62" s="25" t="s">
        <v>45</v>
      </c>
      <c s="29" t="s">
        <v>97</v>
      </c>
      <c s="29" t="s">
        <v>109</v>
      </c>
      <c s="25" t="s">
        <v>29</v>
      </c>
      <c s="30" t="s">
        <v>110</v>
      </c>
      <c s="31" t="s">
        <v>60</v>
      </c>
      <c s="32">
        <v>35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851</v>
      </c>
    </row>
    <row r="65" spans="1:5" ht="89.25">
      <c r="A65" t="s">
        <v>52</v>
      </c>
      <c r="E65" s="36" t="s">
        <v>111</v>
      </c>
    </row>
    <row r="66" spans="1:16" ht="12.75">
      <c r="A66" s="25" t="s">
        <v>45</v>
      </c>
      <c s="29" t="s">
        <v>100</v>
      </c>
      <c s="29" t="s">
        <v>852</v>
      </c>
      <c s="25" t="s">
        <v>29</v>
      </c>
      <c s="30" t="s">
        <v>853</v>
      </c>
      <c s="31" t="s">
        <v>60</v>
      </c>
      <c s="32">
        <v>20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851</v>
      </c>
    </row>
    <row r="69" spans="1:5" ht="89.25">
      <c r="A69" t="s">
        <v>52</v>
      </c>
      <c r="E69" s="36" t="s">
        <v>111</v>
      </c>
    </row>
    <row r="70" spans="1:16" ht="12.75">
      <c r="A70" s="25" t="s">
        <v>45</v>
      </c>
      <c s="29" t="s">
        <v>104</v>
      </c>
      <c s="29" t="s">
        <v>113</v>
      </c>
      <c s="25" t="s">
        <v>29</v>
      </c>
      <c s="30" t="s">
        <v>114</v>
      </c>
      <c s="31" t="s">
        <v>60</v>
      </c>
      <c s="32">
        <v>40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851</v>
      </c>
    </row>
    <row r="73" spans="1:5" ht="89.25">
      <c r="A73" t="s">
        <v>52</v>
      </c>
      <c r="E73" s="36" t="s">
        <v>111</v>
      </c>
    </row>
    <row r="74" spans="1:16" ht="12.75">
      <c r="A74" s="25" t="s">
        <v>45</v>
      </c>
      <c s="29" t="s">
        <v>108</v>
      </c>
      <c s="29" t="s">
        <v>854</v>
      </c>
      <c s="25" t="s">
        <v>29</v>
      </c>
      <c s="30" t="s">
        <v>855</v>
      </c>
      <c s="31" t="s">
        <v>60</v>
      </c>
      <c s="32">
        <v>190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851</v>
      </c>
    </row>
    <row r="77" spans="1:5" ht="89.25">
      <c r="A77" t="s">
        <v>52</v>
      </c>
      <c r="E77" s="36" t="s">
        <v>111</v>
      </c>
    </row>
    <row r="78" spans="1:16" ht="12.75">
      <c r="A78" s="25" t="s">
        <v>45</v>
      </c>
      <c s="29" t="s">
        <v>112</v>
      </c>
      <c s="29" t="s">
        <v>856</v>
      </c>
      <c s="25" t="s">
        <v>29</v>
      </c>
      <c s="30" t="s">
        <v>857</v>
      </c>
      <c s="31" t="s">
        <v>60</v>
      </c>
      <c s="32">
        <v>1750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851</v>
      </c>
    </row>
    <row r="81" spans="1:5" ht="89.25">
      <c r="A81" t="s">
        <v>52</v>
      </c>
      <c r="E81" s="36" t="s">
        <v>111</v>
      </c>
    </row>
    <row r="82" spans="1:16" ht="25.5">
      <c r="A82" s="25" t="s">
        <v>45</v>
      </c>
      <c s="29" t="s">
        <v>115</v>
      </c>
      <c s="29" t="s">
        <v>116</v>
      </c>
      <c s="25" t="s">
        <v>29</v>
      </c>
      <c s="30" t="s">
        <v>117</v>
      </c>
      <c s="31" t="s">
        <v>73</v>
      </c>
      <c s="32">
        <v>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846</v>
      </c>
    </row>
    <row r="85" spans="1:5" ht="89.25">
      <c r="A85" t="s">
        <v>52</v>
      </c>
      <c r="E85" s="36" t="s">
        <v>118</v>
      </c>
    </row>
    <row r="86" spans="1:16" ht="25.5">
      <c r="A86" s="25" t="s">
        <v>45</v>
      </c>
      <c s="29" t="s">
        <v>119</v>
      </c>
      <c s="29" t="s">
        <v>120</v>
      </c>
      <c s="25" t="s">
        <v>29</v>
      </c>
      <c s="30" t="s">
        <v>121</v>
      </c>
      <c s="31" t="s">
        <v>73</v>
      </c>
      <c s="32">
        <v>11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846</v>
      </c>
    </row>
    <row r="89" spans="1:5" ht="89.25">
      <c r="A89" t="s">
        <v>52</v>
      </c>
      <c r="E89" s="36" t="s">
        <v>118</v>
      </c>
    </row>
    <row r="90" spans="1:16" ht="25.5">
      <c r="A90" s="25" t="s">
        <v>45</v>
      </c>
      <c s="29" t="s">
        <v>122</v>
      </c>
      <c s="29" t="s">
        <v>858</v>
      </c>
      <c s="25" t="s">
        <v>29</v>
      </c>
      <c s="30" t="s">
        <v>859</v>
      </c>
      <c s="31" t="s">
        <v>73</v>
      </c>
      <c s="32">
        <v>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846</v>
      </c>
    </row>
    <row r="93" spans="1:5" ht="89.25">
      <c r="A93" t="s">
        <v>52</v>
      </c>
      <c r="E93" s="36" t="s">
        <v>118</v>
      </c>
    </row>
    <row r="94" spans="1:16" ht="25.5">
      <c r="A94" s="25" t="s">
        <v>45</v>
      </c>
      <c s="29" t="s">
        <v>126</v>
      </c>
      <c s="29" t="s">
        <v>860</v>
      </c>
      <c s="25" t="s">
        <v>29</v>
      </c>
      <c s="30" t="s">
        <v>861</v>
      </c>
      <c s="31" t="s">
        <v>73</v>
      </c>
      <c s="32">
        <v>3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846</v>
      </c>
    </row>
    <row r="97" spans="1:5" ht="89.25">
      <c r="A97" t="s">
        <v>52</v>
      </c>
      <c r="E97" s="36" t="s">
        <v>118</v>
      </c>
    </row>
    <row r="98" spans="1:16" ht="12.75">
      <c r="A98" s="25" t="s">
        <v>45</v>
      </c>
      <c s="29" t="s">
        <v>131</v>
      </c>
      <c s="29" t="s">
        <v>862</v>
      </c>
      <c s="25" t="s">
        <v>29</v>
      </c>
      <c s="30" t="s">
        <v>863</v>
      </c>
      <c s="31" t="s">
        <v>60</v>
      </c>
      <c s="32">
        <v>80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834</v>
      </c>
    </row>
    <row r="101" spans="1:5" ht="76.5">
      <c r="A101" t="s">
        <v>52</v>
      </c>
      <c r="E101" s="36" t="s">
        <v>864</v>
      </c>
    </row>
    <row r="102" spans="1:16" ht="25.5">
      <c r="A102" s="25" t="s">
        <v>45</v>
      </c>
      <c s="29" t="s">
        <v>134</v>
      </c>
      <c s="29" t="s">
        <v>865</v>
      </c>
      <c s="25" t="s">
        <v>29</v>
      </c>
      <c s="30" t="s">
        <v>866</v>
      </c>
      <c s="31" t="s">
        <v>73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846</v>
      </c>
    </row>
    <row r="105" spans="1:5" ht="114.75">
      <c r="A105" t="s">
        <v>52</v>
      </c>
      <c r="E105" s="36" t="s">
        <v>867</v>
      </c>
    </row>
    <row r="106" spans="1:16" ht="25.5">
      <c r="A106" s="25" t="s">
        <v>45</v>
      </c>
      <c s="29" t="s">
        <v>138</v>
      </c>
      <c s="29" t="s">
        <v>868</v>
      </c>
      <c s="25" t="s">
        <v>29</v>
      </c>
      <c s="30" t="s">
        <v>869</v>
      </c>
      <c s="31" t="s">
        <v>73</v>
      </c>
      <c s="32">
        <v>1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846</v>
      </c>
    </row>
    <row r="109" spans="1:5" ht="89.25">
      <c r="A109" t="s">
        <v>52</v>
      </c>
      <c r="E109" s="36" t="s">
        <v>870</v>
      </c>
    </row>
    <row r="110" spans="1:16" ht="25.5">
      <c r="A110" s="25" t="s">
        <v>45</v>
      </c>
      <c s="29" t="s">
        <v>142</v>
      </c>
      <c s="29" t="s">
        <v>871</v>
      </c>
      <c s="25" t="s">
        <v>29</v>
      </c>
      <c s="30" t="s">
        <v>872</v>
      </c>
      <c s="31" t="s">
        <v>73</v>
      </c>
      <c s="32">
        <v>1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846</v>
      </c>
    </row>
    <row r="113" spans="1:5" ht="89.25">
      <c r="A113" t="s">
        <v>52</v>
      </c>
      <c r="E113" s="36" t="s">
        <v>873</v>
      </c>
    </row>
    <row r="114" spans="1:16" ht="12.75">
      <c r="A114" s="25" t="s">
        <v>45</v>
      </c>
      <c s="29" t="s">
        <v>146</v>
      </c>
      <c s="29" t="s">
        <v>874</v>
      </c>
      <c s="25" t="s">
        <v>29</v>
      </c>
      <c s="30" t="s">
        <v>875</v>
      </c>
      <c s="31" t="s">
        <v>73</v>
      </c>
      <c s="32">
        <v>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846</v>
      </c>
    </row>
    <row r="117" spans="1:5" ht="127.5">
      <c r="A117" t="s">
        <v>52</v>
      </c>
      <c r="E117" s="36" t="s">
        <v>876</v>
      </c>
    </row>
    <row r="118" spans="1:16" ht="12.75">
      <c r="A118" s="25" t="s">
        <v>45</v>
      </c>
      <c s="29" t="s">
        <v>149</v>
      </c>
      <c s="29" t="s">
        <v>877</v>
      </c>
      <c s="25" t="s">
        <v>29</v>
      </c>
      <c s="30" t="s">
        <v>878</v>
      </c>
      <c s="31" t="s">
        <v>73</v>
      </c>
      <c s="32">
        <v>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846</v>
      </c>
    </row>
    <row r="121" spans="1:5" ht="89.25">
      <c r="A121" t="s">
        <v>52</v>
      </c>
      <c r="E121" s="36" t="s">
        <v>879</v>
      </c>
    </row>
    <row r="122" spans="1:16" ht="12.75">
      <c r="A122" s="25" t="s">
        <v>45</v>
      </c>
      <c s="29" t="s">
        <v>153</v>
      </c>
      <c s="29" t="s">
        <v>880</v>
      </c>
      <c s="25" t="s">
        <v>29</v>
      </c>
      <c s="30" t="s">
        <v>881</v>
      </c>
      <c s="31" t="s">
        <v>73</v>
      </c>
      <c s="32">
        <v>1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846</v>
      </c>
    </row>
    <row r="125" spans="1:5" ht="89.25">
      <c r="A125" t="s">
        <v>52</v>
      </c>
      <c r="E125" s="36" t="s">
        <v>879</v>
      </c>
    </row>
    <row r="126" spans="1:16" ht="12.75">
      <c r="A126" s="25" t="s">
        <v>45</v>
      </c>
      <c s="29" t="s">
        <v>266</v>
      </c>
      <c s="29" t="s">
        <v>882</v>
      </c>
      <c s="25" t="s">
        <v>29</v>
      </c>
      <c s="30" t="s">
        <v>883</v>
      </c>
      <c s="31" t="s">
        <v>73</v>
      </c>
      <c s="32">
        <v>2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846</v>
      </c>
    </row>
    <row r="129" spans="1:5" ht="89.25">
      <c r="A129" t="s">
        <v>52</v>
      </c>
      <c r="E129" s="36" t="s">
        <v>879</v>
      </c>
    </row>
    <row r="130" spans="1:16" ht="12.75">
      <c r="A130" s="25" t="s">
        <v>45</v>
      </c>
      <c s="29" t="s">
        <v>270</v>
      </c>
      <c s="29" t="s">
        <v>884</v>
      </c>
      <c s="25" t="s">
        <v>29</v>
      </c>
      <c s="30" t="s">
        <v>885</v>
      </c>
      <c s="31" t="s">
        <v>73</v>
      </c>
      <c s="32">
        <v>2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846</v>
      </c>
    </row>
    <row r="133" spans="1:5" ht="89.25">
      <c r="A133" t="s">
        <v>52</v>
      </c>
      <c r="E133" s="36" t="s">
        <v>879</v>
      </c>
    </row>
    <row r="134" spans="1:16" ht="12.75">
      <c r="A134" s="25" t="s">
        <v>45</v>
      </c>
      <c s="29" t="s">
        <v>274</v>
      </c>
      <c s="29" t="s">
        <v>886</v>
      </c>
      <c s="25" t="s">
        <v>29</v>
      </c>
      <c s="30" t="s">
        <v>887</v>
      </c>
      <c s="31" t="s">
        <v>73</v>
      </c>
      <c s="32">
        <v>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846</v>
      </c>
    </row>
    <row r="137" spans="1:5" ht="89.25">
      <c r="A137" t="s">
        <v>52</v>
      </c>
      <c r="E137" s="36" t="s">
        <v>879</v>
      </c>
    </row>
    <row r="138" spans="1:16" ht="12.75">
      <c r="A138" s="25" t="s">
        <v>45</v>
      </c>
      <c s="29" t="s">
        <v>278</v>
      </c>
      <c s="29" t="s">
        <v>888</v>
      </c>
      <c s="25" t="s">
        <v>29</v>
      </c>
      <c s="30" t="s">
        <v>889</v>
      </c>
      <c s="31" t="s">
        <v>73</v>
      </c>
      <c s="32">
        <v>18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846</v>
      </c>
    </row>
    <row r="141" spans="1:5" ht="89.25">
      <c r="A141" t="s">
        <v>52</v>
      </c>
      <c r="E141" s="36" t="s">
        <v>890</v>
      </c>
    </row>
    <row r="142" spans="1:16" ht="12.75">
      <c r="A142" s="25" t="s">
        <v>45</v>
      </c>
      <c s="29" t="s">
        <v>282</v>
      </c>
      <c s="29" t="s">
        <v>891</v>
      </c>
      <c s="25" t="s">
        <v>29</v>
      </c>
      <c s="30" t="s">
        <v>892</v>
      </c>
      <c s="31" t="s">
        <v>73</v>
      </c>
      <c s="32">
        <v>27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846</v>
      </c>
    </row>
    <row r="145" spans="1:5" ht="89.25">
      <c r="A145" t="s">
        <v>52</v>
      </c>
      <c r="E145" s="36" t="s">
        <v>890</v>
      </c>
    </row>
    <row r="146" spans="1:16" ht="12.75">
      <c r="A146" s="25" t="s">
        <v>45</v>
      </c>
      <c s="29" t="s">
        <v>286</v>
      </c>
      <c s="29" t="s">
        <v>893</v>
      </c>
      <c s="25" t="s">
        <v>29</v>
      </c>
      <c s="30" t="s">
        <v>894</v>
      </c>
      <c s="31" t="s">
        <v>73</v>
      </c>
      <c s="32">
        <v>8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846</v>
      </c>
    </row>
    <row r="149" spans="1:5" ht="89.25">
      <c r="A149" t="s">
        <v>52</v>
      </c>
      <c r="E149" s="36" t="s">
        <v>890</v>
      </c>
    </row>
    <row r="150" spans="1:16" ht="25.5">
      <c r="A150" s="25" t="s">
        <v>45</v>
      </c>
      <c s="29" t="s">
        <v>290</v>
      </c>
      <c s="29" t="s">
        <v>895</v>
      </c>
      <c s="25" t="s">
        <v>29</v>
      </c>
      <c s="30" t="s">
        <v>896</v>
      </c>
      <c s="31" t="s">
        <v>73</v>
      </c>
      <c s="32">
        <v>1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897</v>
      </c>
    </row>
    <row r="153" spans="1:5" ht="114.75">
      <c r="A153" t="s">
        <v>52</v>
      </c>
      <c r="E153" s="36" t="s">
        <v>898</v>
      </c>
    </row>
    <row r="154" spans="1:16" ht="38.25">
      <c r="A154" s="25" t="s">
        <v>45</v>
      </c>
      <c s="29" t="s">
        <v>294</v>
      </c>
      <c s="29" t="s">
        <v>899</v>
      </c>
      <c s="25" t="s">
        <v>29</v>
      </c>
      <c s="30" t="s">
        <v>900</v>
      </c>
      <c s="31" t="s">
        <v>73</v>
      </c>
      <c s="32">
        <v>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897</v>
      </c>
    </row>
    <row r="157" spans="1:5" ht="114.75">
      <c r="A157" t="s">
        <v>52</v>
      </c>
      <c r="E157" s="36" t="s">
        <v>898</v>
      </c>
    </row>
    <row r="158" spans="1:16" ht="25.5">
      <c r="A158" s="25" t="s">
        <v>45</v>
      </c>
      <c s="29" t="s">
        <v>298</v>
      </c>
      <c s="29" t="s">
        <v>901</v>
      </c>
      <c s="25" t="s">
        <v>29</v>
      </c>
      <c s="30" t="s">
        <v>902</v>
      </c>
      <c s="31" t="s">
        <v>73</v>
      </c>
      <c s="32">
        <v>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897</v>
      </c>
    </row>
    <row r="161" spans="1:5" ht="89.25">
      <c r="A161" t="s">
        <v>52</v>
      </c>
      <c r="E161" s="36" t="s">
        <v>903</v>
      </c>
    </row>
    <row r="162" spans="1:16" ht="12.75">
      <c r="A162" s="25" t="s">
        <v>45</v>
      </c>
      <c s="29" t="s">
        <v>302</v>
      </c>
      <c s="29" t="s">
        <v>904</v>
      </c>
      <c s="25" t="s">
        <v>29</v>
      </c>
      <c s="30" t="s">
        <v>905</v>
      </c>
      <c s="31" t="s">
        <v>401</v>
      </c>
      <c s="32">
        <v>100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906</v>
      </c>
    </row>
    <row r="165" spans="1:5" ht="89.25">
      <c r="A165" t="s">
        <v>52</v>
      </c>
      <c r="E165" s="36" t="s">
        <v>907</v>
      </c>
    </row>
    <row r="166" spans="1:16" ht="12.75">
      <c r="A166" s="25" t="s">
        <v>45</v>
      </c>
      <c s="29" t="s">
        <v>306</v>
      </c>
      <c s="29" t="s">
        <v>908</v>
      </c>
      <c s="25" t="s">
        <v>29</v>
      </c>
      <c s="30" t="s">
        <v>909</v>
      </c>
      <c s="31" t="s">
        <v>73</v>
      </c>
      <c s="32">
        <v>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846</v>
      </c>
    </row>
    <row r="169" spans="1:5" ht="178.5">
      <c r="A169" t="s">
        <v>52</v>
      </c>
      <c r="E169" s="36" t="s">
        <v>196</v>
      </c>
    </row>
    <row r="170" spans="1:16" ht="12.75">
      <c r="A170" s="25" t="s">
        <v>45</v>
      </c>
      <c s="29" t="s">
        <v>310</v>
      </c>
      <c s="29" t="s">
        <v>910</v>
      </c>
      <c s="25" t="s">
        <v>29</v>
      </c>
      <c s="30" t="s">
        <v>911</v>
      </c>
      <c s="31" t="s">
        <v>73</v>
      </c>
      <c s="32">
        <v>0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846</v>
      </c>
    </row>
    <row r="173" spans="1:5" ht="127.5">
      <c r="A173" t="s">
        <v>52</v>
      </c>
      <c r="E173" s="36" t="s">
        <v>200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912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912</v>
      </c>
      <c s="6"/>
      <c s="18" t="s">
        <v>913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17</v>
      </c>
      <c s="19"/>
      <c s="27" t="s">
        <v>914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45</v>
      </c>
      <c s="29" t="s">
        <v>29</v>
      </c>
      <c s="29" t="s">
        <v>601</v>
      </c>
      <c s="25" t="s">
        <v>47</v>
      </c>
      <c s="30" t="s">
        <v>602</v>
      </c>
      <c s="31" t="s">
        <v>471</v>
      </c>
      <c s="32">
        <v>393.334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65.75">
      <c r="A12" t="s">
        <v>52</v>
      </c>
      <c r="E12" s="36" t="s">
        <v>473</v>
      </c>
    </row>
    <row r="13" spans="1:16" ht="25.5">
      <c r="A13" s="25" t="s">
        <v>45</v>
      </c>
      <c s="29" t="s">
        <v>23</v>
      </c>
      <c s="29" t="s">
        <v>604</v>
      </c>
      <c s="25" t="s">
        <v>47</v>
      </c>
      <c s="30" t="s">
        <v>605</v>
      </c>
      <c s="31" t="s">
        <v>471</v>
      </c>
      <c s="32">
        <v>354.557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65.75">
      <c r="A16" t="s">
        <v>52</v>
      </c>
      <c r="E16" s="36" t="s">
        <v>473</v>
      </c>
    </row>
    <row r="17" spans="1:16" ht="25.5">
      <c r="A17" s="25" t="s">
        <v>45</v>
      </c>
      <c s="29" t="s">
        <v>22</v>
      </c>
      <c s="29" t="s">
        <v>607</v>
      </c>
      <c s="25" t="s">
        <v>47</v>
      </c>
      <c s="30" t="s">
        <v>608</v>
      </c>
      <c s="31" t="s">
        <v>471</v>
      </c>
      <c s="32">
        <v>16.38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65.75">
      <c r="A20" t="s">
        <v>52</v>
      </c>
      <c r="E20" s="36" t="s">
        <v>473</v>
      </c>
    </row>
    <row r="21" spans="1:16" ht="25.5">
      <c r="A21" s="25" t="s">
        <v>45</v>
      </c>
      <c s="29" t="s">
        <v>33</v>
      </c>
      <c s="29" t="s">
        <v>740</v>
      </c>
      <c s="25" t="s">
        <v>47</v>
      </c>
      <c s="30" t="s">
        <v>741</v>
      </c>
      <c s="31" t="s">
        <v>471</v>
      </c>
      <c s="32">
        <v>19.161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65.75">
      <c r="A24" t="s">
        <v>52</v>
      </c>
      <c r="E24" s="36" t="s">
        <v>473</v>
      </c>
    </row>
    <row r="25" spans="1:16" ht="25.5">
      <c r="A25" s="25" t="s">
        <v>45</v>
      </c>
      <c s="29" t="s">
        <v>35</v>
      </c>
      <c s="29" t="s">
        <v>469</v>
      </c>
      <c s="25" t="s">
        <v>47</v>
      </c>
      <c s="30" t="s">
        <v>470</v>
      </c>
      <c s="31" t="s">
        <v>471</v>
      </c>
      <c s="32">
        <v>12.529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65.75">
      <c r="A28" t="s">
        <v>52</v>
      </c>
      <c r="E28" s="36" t="s">
        <v>473</v>
      </c>
    </row>
    <row r="29" spans="1:16" ht="25.5">
      <c r="A29" s="25" t="s">
        <v>45</v>
      </c>
      <c s="29" t="s">
        <v>37</v>
      </c>
      <c s="29" t="s">
        <v>474</v>
      </c>
      <c s="25" t="s">
        <v>47</v>
      </c>
      <c s="30" t="s">
        <v>475</v>
      </c>
      <c s="31" t="s">
        <v>471</v>
      </c>
      <c s="32">
        <v>140.6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47</v>
      </c>
    </row>
    <row r="32" spans="1:5" ht="165.75">
      <c r="A32" t="s">
        <v>52</v>
      </c>
      <c r="E32" s="36" t="s">
        <v>473</v>
      </c>
    </row>
    <row r="33" spans="1:16" ht="25.5">
      <c r="A33" s="25" t="s">
        <v>45</v>
      </c>
      <c s="29" t="s">
        <v>70</v>
      </c>
      <c s="29" t="s">
        <v>477</v>
      </c>
      <c s="25" t="s">
        <v>47</v>
      </c>
      <c s="30" t="s">
        <v>478</v>
      </c>
      <c s="31" t="s">
        <v>471</v>
      </c>
      <c s="32">
        <v>0.27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47</v>
      </c>
    </row>
    <row r="36" spans="1:5" ht="165.75">
      <c r="A36" t="s">
        <v>52</v>
      </c>
      <c r="E36" s="36" t="s">
        <v>473</v>
      </c>
    </row>
    <row r="37" spans="1:16" ht="25.5">
      <c r="A37" s="25" t="s">
        <v>45</v>
      </c>
      <c s="29" t="s">
        <v>75</v>
      </c>
      <c s="29" t="s">
        <v>480</v>
      </c>
      <c s="25" t="s">
        <v>47</v>
      </c>
      <c s="30" t="s">
        <v>481</v>
      </c>
      <c s="31" t="s">
        <v>471</v>
      </c>
      <c s="32">
        <v>0.01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47</v>
      </c>
    </row>
    <row r="40" spans="1:5" ht="165.75">
      <c r="A40" t="s">
        <v>52</v>
      </c>
      <c r="E40" s="36" t="s">
        <v>473</v>
      </c>
    </row>
    <row r="41" spans="1:16" ht="25.5">
      <c r="A41" s="25" t="s">
        <v>45</v>
      </c>
      <c s="29" t="s">
        <v>40</v>
      </c>
      <c s="29" t="s">
        <v>483</v>
      </c>
      <c s="25" t="s">
        <v>47</v>
      </c>
      <c s="30" t="s">
        <v>484</v>
      </c>
      <c s="31" t="s">
        <v>471</v>
      </c>
      <c s="32">
        <v>0.01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47</v>
      </c>
    </row>
    <row r="44" spans="1:5" ht="165.75">
      <c r="A44" t="s">
        <v>52</v>
      </c>
      <c r="E44" s="36" t="s">
        <v>473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915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915</v>
      </c>
      <c s="6"/>
      <c s="18" t="s">
        <v>916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917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918</v>
      </c>
      <c s="25" t="s">
        <v>47</v>
      </c>
      <c s="30" t="s">
        <v>919</v>
      </c>
      <c s="31" t="s">
        <v>492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920</v>
      </c>
    </row>
    <row r="11" spans="1:5" ht="12.75">
      <c r="A11" s="37" t="s">
        <v>51</v>
      </c>
      <c r="E11" s="38" t="s">
        <v>921</v>
      </c>
    </row>
    <row r="12" spans="1:5" ht="89.25">
      <c r="A12" t="s">
        <v>52</v>
      </c>
      <c r="E12" s="36" t="s">
        <v>922</v>
      </c>
    </row>
    <row r="13" spans="1:16" ht="12.75">
      <c r="A13" s="25" t="s">
        <v>45</v>
      </c>
      <c s="29" t="s">
        <v>23</v>
      </c>
      <c s="29" t="s">
        <v>923</v>
      </c>
      <c s="25" t="s">
        <v>47</v>
      </c>
      <c s="30" t="s">
        <v>924</v>
      </c>
      <c s="31" t="s">
        <v>492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925</v>
      </c>
    </row>
    <row r="15" spans="1:5" ht="12.75">
      <c r="A15" s="37" t="s">
        <v>51</v>
      </c>
      <c r="E15" s="38" t="s">
        <v>921</v>
      </c>
    </row>
    <row r="16" spans="1:5" ht="102">
      <c r="A16" t="s">
        <v>52</v>
      </c>
      <c r="E16" s="36" t="s">
        <v>926</v>
      </c>
    </row>
    <row r="17" spans="1:16" ht="12.75">
      <c r="A17" s="25" t="s">
        <v>45</v>
      </c>
      <c s="29" t="s">
        <v>22</v>
      </c>
      <c s="29" t="s">
        <v>927</v>
      </c>
      <c s="25" t="s">
        <v>47</v>
      </c>
      <c s="30" t="s">
        <v>928</v>
      </c>
      <c s="31" t="s">
        <v>492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929</v>
      </c>
    </row>
    <row r="19" spans="1:5" ht="12.75">
      <c r="A19" s="37" t="s">
        <v>51</v>
      </c>
      <c r="E19" s="38" t="s">
        <v>921</v>
      </c>
    </row>
    <row r="20" spans="1:5" ht="38.25">
      <c r="A20" t="s">
        <v>52</v>
      </c>
      <c r="E20" s="36" t="s">
        <v>930</v>
      </c>
    </row>
    <row r="21" spans="1:16" ht="12.75">
      <c r="A21" s="25" t="s">
        <v>45</v>
      </c>
      <c s="29" t="s">
        <v>33</v>
      </c>
      <c s="29" t="s">
        <v>931</v>
      </c>
      <c s="25" t="s">
        <v>47</v>
      </c>
      <c s="30" t="s">
        <v>932</v>
      </c>
      <c s="31" t="s">
        <v>492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933</v>
      </c>
    </row>
    <row r="23" spans="1:5" ht="12.75">
      <c r="A23" s="37" t="s">
        <v>51</v>
      </c>
      <c r="E23" s="38" t="s">
        <v>47</v>
      </c>
    </row>
    <row r="24" spans="1:5" ht="89.25">
      <c r="A24" t="s">
        <v>52</v>
      </c>
      <c r="E24" s="36" t="s">
        <v>934</v>
      </c>
    </row>
    <row r="25" spans="1:18" ht="12.75" customHeight="1">
      <c r="A25" s="6" t="s">
        <v>43</v>
      </c>
      <c s="6"/>
      <c s="40" t="s">
        <v>23</v>
      </c>
      <c s="6"/>
      <c s="27" t="s">
        <v>935</v>
      </c>
      <c s="6"/>
      <c s="6"/>
      <c s="6"/>
      <c s="41">
        <f>0+Q25</f>
      </c>
      <c r="O25">
        <f>0+R25</f>
      </c>
      <c r="Q25">
        <f>0+I26+I30+I34+I38</f>
      </c>
      <c>
        <f>0+O26+O30+O34+O38</f>
      </c>
    </row>
    <row r="26" spans="1:16" ht="12.75">
      <c r="A26" s="25" t="s">
        <v>45</v>
      </c>
      <c s="29" t="s">
        <v>35</v>
      </c>
      <c s="29" t="s">
        <v>936</v>
      </c>
      <c s="25" t="s">
        <v>47</v>
      </c>
      <c s="30" t="s">
        <v>937</v>
      </c>
      <c s="31" t="s">
        <v>492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938</v>
      </c>
    </row>
    <row r="28" spans="1:5" ht="12.75">
      <c r="A28" s="37" t="s">
        <v>51</v>
      </c>
      <c r="E28" s="38" t="s">
        <v>921</v>
      </c>
    </row>
    <row r="29" spans="1:5" ht="89.25">
      <c r="A29" t="s">
        <v>52</v>
      </c>
      <c r="E29" s="36" t="s">
        <v>939</v>
      </c>
    </row>
    <row r="30" spans="1:16" ht="12.75">
      <c r="A30" s="25" t="s">
        <v>45</v>
      </c>
      <c s="29" t="s">
        <v>37</v>
      </c>
      <c s="29" t="s">
        <v>940</v>
      </c>
      <c s="25" t="s">
        <v>47</v>
      </c>
      <c s="30" t="s">
        <v>941</v>
      </c>
      <c s="31" t="s">
        <v>492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942</v>
      </c>
    </row>
    <row r="32" spans="1:5" ht="12.75">
      <c r="A32" s="37" t="s">
        <v>51</v>
      </c>
      <c r="E32" s="38" t="s">
        <v>921</v>
      </c>
    </row>
    <row r="33" spans="1:5" ht="76.5">
      <c r="A33" t="s">
        <v>52</v>
      </c>
      <c r="E33" s="36" t="s">
        <v>943</v>
      </c>
    </row>
    <row r="34" spans="1:16" ht="12.75">
      <c r="A34" s="25" t="s">
        <v>45</v>
      </c>
      <c s="29" t="s">
        <v>70</v>
      </c>
      <c s="29" t="s">
        <v>944</v>
      </c>
      <c s="25" t="s">
        <v>47</v>
      </c>
      <c s="30" t="s">
        <v>945</v>
      </c>
      <c s="31" t="s">
        <v>492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946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921</v>
      </c>
    </row>
    <row r="38" spans="1:16" ht="12.75">
      <c r="A38" s="25" t="s">
        <v>45</v>
      </c>
      <c s="29" t="s">
        <v>75</v>
      </c>
      <c s="29" t="s">
        <v>947</v>
      </c>
      <c s="25" t="s">
        <v>47</v>
      </c>
      <c s="30" t="s">
        <v>948</v>
      </c>
      <c s="31" t="s">
        <v>492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949</v>
      </c>
    </row>
    <row r="40" spans="1:5" ht="12.75">
      <c r="A40" s="37" t="s">
        <v>51</v>
      </c>
      <c r="E40" s="38" t="s">
        <v>921</v>
      </c>
    </row>
    <row r="41" spans="1:5" ht="12.75">
      <c r="A41" t="s">
        <v>52</v>
      </c>
      <c r="E41" s="36" t="s">
        <v>950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