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KOO BOZP\"/>
    </mc:Choice>
  </mc:AlternateContent>
  <xr:revisionPtr revIDLastSave="0" documentId="13_ncr:1_{7BFD1004-C4A5-4BB9-98CF-96BDF4B79AD9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zakázky" sheetId="1" state="veryHidden" r:id="rId1"/>
    <sheet name="OR_PHA - Výkon koordináto..." sheetId="2" r:id="rId2"/>
  </sheets>
  <definedNames>
    <definedName name="_xlnm._FilterDatabase" localSheetId="1" hidden="1">'OR_PHA - Výkon koordináto...'!$C$113:$K$134</definedName>
    <definedName name="_xlnm.Print_Titles" localSheetId="1">'OR_PHA - Výkon koordináto...'!$113:$113</definedName>
    <definedName name="_xlnm.Print_Titles" localSheetId="0">'Rekapitulace zakázky'!$92:$92</definedName>
    <definedName name="_xlnm.Print_Area" localSheetId="1">'OR_PHA - Výkon koordináto...'!$C$4:$J$76,'OR_PHA - Výkon koordináto...'!$C$82:$J$97,'OR_PHA - Výkon koordináto...'!$C$103:$K$134</definedName>
    <definedName name="_xlnm.Print_Area" localSheetId="0">'Rekapitulace zakázky'!$D$4:$AO$76,'Rekapitulace zakázky'!$C$82:$AQ$96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127" i="2"/>
  <c r="BH127" i="2"/>
  <c r="BG127" i="2"/>
  <c r="BF127" i="2"/>
  <c r="T127" i="2"/>
  <c r="T126" i="2"/>
  <c r="R127" i="2"/>
  <c r="R126" i="2" s="1"/>
  <c r="P127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8" i="2"/>
  <c r="BH118" i="2"/>
  <c r="BG118" i="2"/>
  <c r="F33" i="2" s="1"/>
  <c r="BB95" i="1" s="1"/>
  <c r="BB94" i="1" s="1"/>
  <c r="W31" i="1" s="1"/>
  <c r="BF118" i="2"/>
  <c r="F32" i="2" s="1"/>
  <c r="BA95" i="1" s="1"/>
  <c r="BA94" i="1" s="1"/>
  <c r="W30" i="1" s="1"/>
  <c r="T118" i="2"/>
  <c r="R118" i="2"/>
  <c r="P118" i="2"/>
  <c r="BI116" i="2"/>
  <c r="BH116" i="2"/>
  <c r="F34" i="2" s="1"/>
  <c r="BC95" i="1" s="1"/>
  <c r="BC94" i="1" s="1"/>
  <c r="W32" i="1" s="1"/>
  <c r="BG116" i="2"/>
  <c r="BF116" i="2"/>
  <c r="T116" i="2"/>
  <c r="R116" i="2"/>
  <c r="P116" i="2"/>
  <c r="F110" i="2"/>
  <c r="F108" i="2"/>
  <c r="E106" i="2"/>
  <c r="F89" i="2"/>
  <c r="F87" i="2"/>
  <c r="E85" i="2"/>
  <c r="J19" i="2"/>
  <c r="E19" i="2"/>
  <c r="J110" i="2" s="1"/>
  <c r="J18" i="2"/>
  <c r="J16" i="2"/>
  <c r="E16" i="2"/>
  <c r="F90" i="2"/>
  <c r="J15" i="2"/>
  <c r="J10" i="2"/>
  <c r="J108" i="2"/>
  <c r="L90" i="1"/>
  <c r="AM90" i="1"/>
  <c r="AM89" i="1"/>
  <c r="L89" i="1"/>
  <c r="AM87" i="1"/>
  <c r="L87" i="1"/>
  <c r="L85" i="1"/>
  <c r="L84" i="1"/>
  <c r="BK127" i="2"/>
  <c r="BK122" i="2"/>
  <c r="J124" i="2"/>
  <c r="J122" i="2"/>
  <c r="J120" i="2"/>
  <c r="J118" i="2"/>
  <c r="J127" i="2"/>
  <c r="J116" i="2"/>
  <c r="BK124" i="2"/>
  <c r="AS94" i="1"/>
  <c r="BK116" i="2"/>
  <c r="BK118" i="2"/>
  <c r="BK120" i="2"/>
  <c r="BK115" i="2" l="1"/>
  <c r="J115" i="2" s="1"/>
  <c r="J95" i="2" s="1"/>
  <c r="R115" i="2"/>
  <c r="R114" i="2" s="1"/>
  <c r="P115" i="2"/>
  <c r="P114" i="2"/>
  <c r="AU95" i="1"/>
  <c r="AU94" i="1" s="1"/>
  <c r="T115" i="2"/>
  <c r="T114" i="2"/>
  <c r="BK126" i="2"/>
  <c r="J126" i="2"/>
  <c r="J96" i="2" s="1"/>
  <c r="BE127" i="2"/>
  <c r="J87" i="2"/>
  <c r="J89" i="2"/>
  <c r="F111" i="2"/>
  <c r="BE116" i="2"/>
  <c r="BE120" i="2"/>
  <c r="BE118" i="2"/>
  <c r="BE122" i="2"/>
  <c r="BE124" i="2"/>
  <c r="J32" i="2"/>
  <c r="AW95" i="1" s="1"/>
  <c r="AX94" i="1"/>
  <c r="AY94" i="1"/>
  <c r="AW94" i="1"/>
  <c r="AK30" i="1"/>
  <c r="F35" i="2"/>
  <c r="BD95" i="1"/>
  <c r="BD94" i="1"/>
  <c r="W33" i="1"/>
  <c r="BK114" i="2" l="1"/>
  <c r="J114" i="2" s="1"/>
  <c r="J28" i="2" s="1"/>
  <c r="AG95" i="1" s="1"/>
  <c r="F31" i="2"/>
  <c r="AZ95" i="1" s="1"/>
  <c r="AZ94" i="1" s="1"/>
  <c r="W29" i="1" s="1"/>
  <c r="J31" i="2"/>
  <c r="AV95" i="1" s="1"/>
  <c r="AT95" i="1" s="1"/>
  <c r="AN95" i="1" l="1"/>
  <c r="AG94" i="1"/>
  <c r="J94" i="2"/>
  <c r="J37" i="2"/>
  <c r="AK26" i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<sst xmlns="http://schemas.openxmlformats.org/spreadsheetml/2006/main" count="422" uniqueCount="147">
  <si>
    <t>Export Komplet</t>
  </si>
  <si>
    <t/>
  </si>
  <si>
    <t>2.0</t>
  </si>
  <si>
    <t>ZAMOK</t>
  </si>
  <si>
    <t>False</t>
  </si>
  <si>
    <t>{0b9f540c-1595-4c54-b8ca-5776c5854aad}</t>
  </si>
  <si>
    <t>0,01</t>
  </si>
  <si>
    <t>21</t>
  </si>
  <si>
    <t>12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</si>
  <si>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</si>
  <si>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</si>
  <si>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</si>
  <si>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</si>
  <si>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</si>
  <si>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</si>
  <si>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</si>
  <si>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</si>
  <si>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Výkon koordinátora BOZP pro opravné akce v obvodu OŘ PHA 2024 - 2026</t>
  </si>
  <si>
    <t>KSO:</t>
  </si>
  <si>
    <t>CC-CZ:</t>
  </si>
  <si>
    <t>Místo:</t>
  </si>
  <si>
    <t>obvod OŘ Praha</t>
  </si>
  <si>
    <t>Datum:</t>
  </si>
  <si>
    <t>18. 10. 2024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</si>
  <si>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</si>
  <si>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</si>
  <si>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</si>
  <si>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</si>
  <si>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</si>
  <si>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</si>
  <si>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</si>
  <si>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</si>
  <si>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</si>
  <si>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</si>
  <si>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</si>
  <si>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</si>
  <si>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</si>
  <si>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</si>
  <si>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</si>
  <si>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</si>
  <si>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</si>
  <si>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</si>
  <si>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</si>
  <si>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</si>
  <si>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</si>
  <si>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</si>
  <si>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</si>
  <si>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</si>
  <si>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</si>
  <si>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</si>
  <si>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</si>
  <si>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</si>
  <si>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</si>
  <si>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</si>
  <si>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</si>
  <si>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</si>
  <si>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</si>
  <si>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</si>
  <si>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</si>
  <si>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</si>
  <si>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</si>
  <si>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</si>
  <si>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</si>
  <si>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</si>
  <si>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</si>
  <si>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</si>
  <si>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</si>
  <si>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</si>
  <si>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</si>
  <si>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</si>
  <si>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</si>
  <si>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</si>
  <si>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</si>
  <si>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</si>
  <si>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</si>
  <si>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</si>
  <si>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</si>
  <si>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</si>
  <si>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</si>
  <si>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</si>
  <si>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</si>
  <si>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</si>
  <si>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</si>
  <si>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</si>
  <si>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</si>
  <si>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</si>
  <si>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</si>
  <si>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</si>
  <si>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</si>
  <si>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01 - Zpracování plánu BOZP</t>
  </si>
  <si>
    <t>02 - Výkon činnosti koordinátora BOZP při realizaci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</si>
  <si>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</si>
  <si>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</si>
  <si>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</si>
  <si>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</si>
  <si>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</si>
  <si>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</si>
  <si>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</si>
  <si>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</si>
  <si>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</si>
  <si>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</si>
  <si>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</si>
  <si>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01</t>
  </si>
  <si>
    <t>Zpracování plánu BOZP</t>
  </si>
  <si>
    <t>ROZPOCET</t>
  </si>
  <si>
    <t>K</t>
  </si>
  <si>
    <t>Zpracování plánu bezpečnosti a ochrany zdraví při práci na staveništi a souhrn dalších dokumentů stanovených zákonem č. 309/2006 Sb. a souvisejícími předpisy pro stavbu s předpokládanou hodnotou do 2 000 000 Kč bez DPH</t>
  </si>
  <si>
    <t>soubor</t>
  </si>
  <si>
    <t>4</t>
  </si>
  <si>
    <t>100246823</t>
  </si>
  <si>
    <t>P</t>
  </si>
  <si>
    <t xml:space="preserve">Poznámka k položce:_x000D_
Jedná se o výkon činnosti koordinátora bezpečnosti a ochrany zdraví při práci - při přípravě i realizaci stavebních prací._x000D_
_x000D_
Součástí bude mimo jiné zpracování informací o rizicích (přehled rizik), zpracování přehledu legislativy na úseku BOZP, ohlášení započetí prací oblastnímu inspektorátu práce dle zák. č. 309/2006 Sb. a NV 591/2006 Sb.včetně případného jednání s dotčenými orgány státní správy, předání kvalifikačních dokumentů potřebných k předání staveniště - Koordinátor BOZP dle zákona č. 309/2006 Sb., zpracování manuálu údržby z hlediska BOZP po provedení stavby. Doklady budou odevzdány v el. podobě a 2x v tištěné podobě._x000D_
_x000D_
</t>
  </si>
  <si>
    <t>02</t>
  </si>
  <si>
    <t>Zpracování plánu bezpečnosti a ochrany zdraví při práci na staveništi a souhrn dalších dokumentů stanovených zákonem č. 309/2006 Sb. a souvisejícími předpisy pro stavbu s předpokládanou hodnotou 2 000 000 - 5 000 000 Kč bez DPH</t>
  </si>
  <si>
    <t>1982341331</t>
  </si>
  <si>
    <t>3</t>
  </si>
  <si>
    <t>03</t>
  </si>
  <si>
    <t>Zpracování plánu bezpečnosti a ochrany zdraví při práci na staveništi a souhrn dalších dokumentů stanovených zákonem č. 309/2006 Sb. a souvisejícími předpisy pro stavbu s předpokládanou hodnotou 5 000 000 - 10 000 000 Kč bez DPH</t>
  </si>
  <si>
    <t>1163926995</t>
  </si>
  <si>
    <t>04</t>
  </si>
  <si>
    <t>Zpracování plánu bezpečnosti a ochrany zdraví při práci na staveništi a souhrn dalších dokumentů stanovených zákonem č. 309/2006 Sb. a souvisejícími předpisy pro stavbu s předpokládanou hodnotou 10 000 000 - 20 000 000 Kč bez DPH</t>
  </si>
  <si>
    <t>-46401710</t>
  </si>
  <si>
    <t>5</t>
  </si>
  <si>
    <t>05</t>
  </si>
  <si>
    <t>Zpracování plánu bezpečnosti a ochrany zdraví při práci na staveništi a souhrn dalších dokumentů stanovených zákonem č. 309/2006 Sb. a souvisejícími předpisy pro stavbu s předpokládanou hodnotou 20 000 000 - 40 000 000 Kč bez DPH</t>
  </si>
  <si>
    <t>-1095224724</t>
  </si>
  <si>
    <t>Výkon činnosti koordinátora BOZP při realizaci</t>
  </si>
  <si>
    <t>6</t>
  </si>
  <si>
    <t>06</t>
  </si>
  <si>
    <t>Výkon činnosti koordinátora bezpečnosti a ochrany zdraví při práci při realizaci stavby - kontrolní den (KD)</t>
  </si>
  <si>
    <t>KD</t>
  </si>
  <si>
    <t>796615810</t>
  </si>
  <si>
    <t>Poznámka k položce:_x000D_
Cena kontrolního dne (KD) je za předpokládanou účast v trvání do 2 hodin na stavbě v četnosti kontrolních dnů 1x týdně, včetně dopravy na místo, bez ohledu na počet pracovníků a jsou zde zahrnuty veškeré povinnosti vyplývající se zákona č. 309/2006 Sb. a nařízení vlády č. 591/2006 Sb., včetně případného jednání s dotčenými orgány státní správy, zajištění protokolu o převzetí zpracovaného plánu BOZP zhotovitelem stavby, pravidelného zasílání zápisu z každého KD BOZP s fotodokumentací a zápisem do stavebního deníku, vedení deníku koordinátora BOZP a zajištění kompletace a předání veškerých dokladů po dokončení stavby investorovi v elektronické podobě a 2x v tištěné podobě.</t>
  </si>
  <si>
    <t>VV</t>
  </si>
  <si>
    <t>8*4*4"stavby do 2 mil. Kč - předpoklad 4 měs/stavba"</t>
  </si>
  <si>
    <t>14*4*6"stavby do 5 mil. Kč - předpoklad 6 měs/stavba"</t>
  </si>
  <si>
    <t>8*4*9"stavby do 10 mil. Kč - předpoklad 9 měs/stavba"</t>
  </si>
  <si>
    <t>2*4*11"stavby do 20 mil. Kč - předpoklad 11 měs/stavba"</t>
  </si>
  <si>
    <t>1*4*14"stavby do 4 mil. Kč - předpoklad 14 měs/stavba"</t>
  </si>
  <si>
    <t>Součet</t>
  </si>
  <si>
    <t>KRYCÍ LIST ORIENTAČNÍHO SOUPISU</t>
  </si>
  <si>
    <t>REKAPITULACE ČLENĚNÍ ORIENTAČNÍHO SOUPISU</t>
  </si>
  <si>
    <t>Náklady z orientačního soupisu</t>
  </si>
  <si>
    <t>ORIENTAČNÍ SOUPIS</t>
  </si>
  <si>
    <t>Náklady orientačního soupisu celkem</t>
  </si>
  <si>
    <t>Individuální kalkulace</t>
  </si>
  <si>
    <t>Výkon koordinátora BOZP pro opravné akce na pozemních stavbách v obvodu OŘ PHA 2024 - 2026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</si>
</sst>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0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4" fontId="30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2" xfId="0" applyFont="1" applyBorder="1" applyAlignment="1">
      <alignment horizontal="center" vertical="center"/>
    </xf>
    <xf numFmtId="49" fontId="20" fillId="0" borderId="22" xfId="0" applyNumberFormat="1" applyFont="1" applyBorder="1" applyAlignment="1">
      <alignment horizontal="left" vertical="center" wrapText="1"/>
    </xf>
    <xf numFmtId="0" fontId="20" fillId="0" borderId="22" xfId="0" applyFont="1" applyBorder="1" applyAlignment="1">
      <alignment horizontal="left" vertical="center" wrapText="1"/>
    </xf>
    <xf numFmtId="0" fontId="20" fillId="0" borderId="22" xfId="0" applyFont="1" applyBorder="1" applyAlignment="1">
      <alignment horizontal="center" vertical="center" wrapText="1"/>
    </xf>
    <xf numFmtId="167" fontId="20" fillId="0" borderId="22" xfId="0" applyNumberFormat="1" applyFont="1" applyBorder="1" applyAlignment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0" fillId="0" borderId="0" xfId="0"/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377825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102</xdr:row>
      <xdr:rowOff>0</xdr:rowOff>
    </xdr:from>
    <xdr:to>
      <xdr:col>9</xdr:col>
      <xdr:colOff>1216025</xdr:colOff>
      <xdr:row>106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ht="36.950000000000003" customHeight="1">
      <c r="AR2" s="150"/>
      <c r="AS2" s="150"/>
      <c r="AT2" s="150"/>
      <c r="AU2" s="150"/>
      <c r="AV2" s="150"/>
      <c r="AW2" s="150"/>
      <c r="AX2" s="150"/>
      <c r="AY2" s="150"/>
      <c r="AZ2" s="150"/>
      <c r="BA2" s="150"/>
      <c r="BB2" s="150"/>
      <c r="BC2" s="150"/>
      <c r="BD2" s="150"/>
      <c r="BE2" s="150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180" t="s">
        <v>14</v>
      </c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0"/>
      <c r="AI5" s="150"/>
      <c r="AJ5" s="150"/>
      <c r="AR5" s="17"/>
      <c r="BE5" s="177" t="s">
        <v>15</v>
      </c>
      <c r="BS5" s="14" t="s">
        <v>6</v>
      </c>
    </row>
    <row r="6" spans="1:74" ht="36.950000000000003" customHeight="1">
      <c r="B6" s="17"/>
      <c r="D6" s="23" t="s">
        <v>16</v>
      </c>
      <c r="K6" s="181" t="s">
        <v>17</v>
      </c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R6" s="17"/>
      <c r="BE6" s="178"/>
      <c r="BS6" s="14" t="s">
        <v>6</v>
      </c>
    </row>
    <row r="7" spans="1:74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78"/>
      <c r="BS7" s="14" t="s">
        <v>6</v>
      </c>
    </row>
    <row r="8" spans="1:74" ht="12" customHeight="1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178"/>
      <c r="BS8" s="14" t="s">
        <v>6</v>
      </c>
    </row>
    <row r="9" spans="1:74" ht="14.45" customHeight="1">
      <c r="B9" s="17"/>
      <c r="AR9" s="17"/>
      <c r="BE9" s="178"/>
      <c r="BS9" s="14" t="s">
        <v>6</v>
      </c>
    </row>
    <row r="10" spans="1:74" ht="12" customHeight="1">
      <c r="B10" s="17"/>
      <c r="D10" s="24" t="s">
        <v>24</v>
      </c>
      <c r="AK10" s="24" t="s">
        <v>25</v>
      </c>
      <c r="AN10" s="22" t="s">
        <v>26</v>
      </c>
      <c r="AR10" s="17"/>
      <c r="BE10" s="178"/>
      <c r="BS10" s="14" t="s">
        <v>6</v>
      </c>
    </row>
    <row r="11" spans="1:74" ht="18.399999999999999" customHeight="1">
      <c r="B11" s="17"/>
      <c r="E11" s="22" t="s">
        <v>27</v>
      </c>
      <c r="AK11" s="24" t="s">
        <v>28</v>
      </c>
      <c r="AN11" s="22" t="s">
        <v>29</v>
      </c>
      <c r="AR11" s="17"/>
      <c r="BE11" s="178"/>
      <c r="BS11" s="14" t="s">
        <v>6</v>
      </c>
    </row>
    <row r="12" spans="1:74" ht="6.95" customHeight="1">
      <c r="B12" s="17"/>
      <c r="AR12" s="17"/>
      <c r="BE12" s="178"/>
      <c r="BS12" s="14" t="s">
        <v>6</v>
      </c>
    </row>
    <row r="13" spans="1:74" ht="12" customHeight="1">
      <c r="B13" s="17"/>
      <c r="D13" s="24" t="s">
        <v>30</v>
      </c>
      <c r="AK13" s="24" t="s">
        <v>25</v>
      </c>
      <c r="AN13" s="26" t="s">
        <v>31</v>
      </c>
      <c r="AR13" s="17"/>
      <c r="BE13" s="178"/>
      <c r="BS13" s="14" t="s">
        <v>6</v>
      </c>
    </row>
    <row r="14" spans="1:74" ht="12.75">
      <c r="B14" s="17"/>
      <c r="E14" s="182" t="s">
        <v>31</v>
      </c>
      <c r="F14" s="183"/>
      <c r="G14" s="183"/>
      <c r="H14" s="183"/>
      <c r="I14" s="183"/>
      <c r="J14" s="183"/>
      <c r="K14" s="183"/>
      <c r="L14" s="183"/>
      <c r="M14" s="183"/>
      <c r="N14" s="183"/>
      <c r="O14" s="183"/>
      <c r="P14" s="183"/>
      <c r="Q14" s="183"/>
      <c r="R14" s="183"/>
      <c r="S14" s="183"/>
      <c r="T14" s="183"/>
      <c r="U14" s="183"/>
      <c r="V14" s="183"/>
      <c r="W14" s="183"/>
      <c r="X14" s="183"/>
      <c r="Y14" s="183"/>
      <c r="Z14" s="183"/>
      <c r="AA14" s="183"/>
      <c r="AB14" s="183"/>
      <c r="AC14" s="183"/>
      <c r="AD14" s="183"/>
      <c r="AE14" s="183"/>
      <c r="AF14" s="183"/>
      <c r="AG14" s="183"/>
      <c r="AH14" s="183"/>
      <c r="AI14" s="183"/>
      <c r="AJ14" s="183"/>
      <c r="AK14" s="24" t="s">
        <v>28</v>
      </c>
      <c r="AN14" s="26" t="s">
        <v>31</v>
      </c>
      <c r="AR14" s="17"/>
      <c r="BE14" s="178"/>
      <c r="BS14" s="14" t="s">
        <v>6</v>
      </c>
    </row>
    <row r="15" spans="1:74" ht="6.95" customHeight="1">
      <c r="B15" s="17"/>
      <c r="AR15" s="17"/>
      <c r="BE15" s="178"/>
      <c r="BS15" s="14" t="s">
        <v>4</v>
      </c>
    </row>
    <row r="16" spans="1:74" ht="12" customHeight="1">
      <c r="B16" s="17"/>
      <c r="D16" s="24" t="s">
        <v>32</v>
      </c>
      <c r="AK16" s="24" t="s">
        <v>25</v>
      </c>
      <c r="AN16" s="22" t="s">
        <v>1</v>
      </c>
      <c r="AR16" s="17"/>
      <c r="BE16" s="178"/>
      <c r="BS16" s="14" t="s">
        <v>4</v>
      </c>
    </row>
    <row r="17" spans="2:71" ht="18.399999999999999" customHeight="1">
      <c r="B17" s="17"/>
      <c r="E17" s="22" t="s">
        <v>33</v>
      </c>
      <c r="AK17" s="24" t="s">
        <v>28</v>
      </c>
      <c r="AN17" s="22" t="s">
        <v>1</v>
      </c>
      <c r="AR17" s="17"/>
      <c r="BE17" s="178"/>
      <c r="BS17" s="14" t="s">
        <v>34</v>
      </c>
    </row>
    <row r="18" spans="2:71" ht="6.95" customHeight="1">
      <c r="B18" s="17"/>
      <c r="AR18" s="17"/>
      <c r="BE18" s="178"/>
      <c r="BS18" s="14" t="s">
        <v>6</v>
      </c>
    </row>
    <row r="19" spans="2:71" ht="12" customHeight="1">
      <c r="B19" s="17"/>
      <c r="D19" s="24" t="s">
        <v>35</v>
      </c>
      <c r="AK19" s="24" t="s">
        <v>25</v>
      </c>
      <c r="AN19" s="22" t="s">
        <v>1</v>
      </c>
      <c r="AR19" s="17"/>
      <c r="BE19" s="178"/>
      <c r="BS19" s="14" t="s">
        <v>6</v>
      </c>
    </row>
    <row r="20" spans="2:71" ht="18.399999999999999" customHeight="1">
      <c r="B20" s="17"/>
      <c r="E20" s="22" t="s">
        <v>36</v>
      </c>
      <c r="AK20" s="24" t="s">
        <v>28</v>
      </c>
      <c r="AN20" s="22" t="s">
        <v>1</v>
      </c>
      <c r="AR20" s="17"/>
      <c r="BE20" s="178"/>
      <c r="BS20" s="14" t="s">
        <v>34</v>
      </c>
    </row>
    <row r="21" spans="2:71" ht="6.95" customHeight="1">
      <c r="B21" s="17"/>
      <c r="AR21" s="17"/>
      <c r="BE21" s="178"/>
    </row>
    <row r="22" spans="2:71" ht="12" customHeight="1">
      <c r="B22" s="17"/>
      <c r="D22" s="24" t="s">
        <v>37</v>
      </c>
      <c r="AR22" s="17"/>
      <c r="BE22" s="178"/>
    </row>
    <row r="23" spans="2:71" ht="16.5" customHeight="1">
      <c r="B23" s="17"/>
      <c r="E23" s="184" t="s">
        <v>1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R23" s="17"/>
      <c r="BE23" s="178"/>
    </row>
    <row r="24" spans="2:71" ht="6.95" customHeight="1">
      <c r="B24" s="17"/>
      <c r="AR24" s="17"/>
      <c r="BE24" s="178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78"/>
    </row>
    <row r="26" spans="2:71" s="1" customFormat="1" ht="25.9" customHeight="1">
      <c r="B26" s="29"/>
      <c r="D26" s="30" t="s">
        <v>38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85">
        <f>ROUND(AG94,2)</f>
        <v>0</v>
      </c>
      <c r="AL26" s="186"/>
      <c r="AM26" s="186"/>
      <c r="AN26" s="186"/>
      <c r="AO26" s="186"/>
      <c r="AR26" s="29"/>
      <c r="BE26" s="178"/>
    </row>
    <row r="27" spans="2:71" s="1" customFormat="1" ht="6.95" customHeight="1">
      <c r="B27" s="29"/>
      <c r="AR27" s="29"/>
      <c r="BE27" s="178"/>
    </row>
    <row r="28" spans="2:71" s="1" customFormat="1" ht="12.75">
      <c r="B28" s="29"/>
      <c r="L28" s="187" t="s">
        <v>39</v>
      </c>
      <c r="M28" s="187"/>
      <c r="N28" s="187"/>
      <c r="O28" s="187"/>
      <c r="P28" s="187"/>
      <c r="W28" s="187" t="s">
        <v>40</v>
      </c>
      <c r="X28" s="187"/>
      <c r="Y28" s="187"/>
      <c r="Z28" s="187"/>
      <c r="AA28" s="187"/>
      <c r="AB28" s="187"/>
      <c r="AC28" s="187"/>
      <c r="AD28" s="187"/>
      <c r="AE28" s="187"/>
      <c r="AK28" s="187" t="s">
        <v>41</v>
      </c>
      <c r="AL28" s="187"/>
      <c r="AM28" s="187"/>
      <c r="AN28" s="187"/>
      <c r="AO28" s="187"/>
      <c r="AR28" s="29"/>
      <c r="BE28" s="178"/>
    </row>
    <row r="29" spans="2:71" s="2" customFormat="1" ht="14.45" customHeight="1">
      <c r="B29" s="33"/>
      <c r="D29" s="24" t="s">
        <v>42</v>
      </c>
      <c r="F29" s="24" t="s">
        <v>43</v>
      </c>
      <c r="L29" s="172">
        <v>0.21</v>
      </c>
      <c r="M29" s="171"/>
      <c r="N29" s="171"/>
      <c r="O29" s="171"/>
      <c r="P29" s="171"/>
      <c r="W29" s="170">
        <f>ROUND(AZ94, 2)</f>
        <v>0</v>
      </c>
      <c r="X29" s="171"/>
      <c r="Y29" s="171"/>
      <c r="Z29" s="171"/>
      <c r="AA29" s="171"/>
      <c r="AB29" s="171"/>
      <c r="AC29" s="171"/>
      <c r="AD29" s="171"/>
      <c r="AE29" s="171"/>
      <c r="AK29" s="170">
        <f>ROUND(AV94, 2)</f>
        <v>0</v>
      </c>
      <c r="AL29" s="171"/>
      <c r="AM29" s="171"/>
      <c r="AN29" s="171"/>
      <c r="AO29" s="171"/>
      <c r="AR29" s="33"/>
      <c r="BE29" s="179"/>
    </row>
    <row r="30" spans="2:71" s="2" customFormat="1" ht="14.45" customHeight="1">
      <c r="B30" s="33"/>
      <c r="F30" s="24" t="s">
        <v>44</v>
      </c>
      <c r="L30" s="172">
        <v>0.12</v>
      </c>
      <c r="M30" s="171"/>
      <c r="N30" s="171"/>
      <c r="O30" s="171"/>
      <c r="P30" s="171"/>
      <c r="W30" s="170">
        <f>ROUND(BA94, 2)</f>
        <v>0</v>
      </c>
      <c r="X30" s="171"/>
      <c r="Y30" s="171"/>
      <c r="Z30" s="171"/>
      <c r="AA30" s="171"/>
      <c r="AB30" s="171"/>
      <c r="AC30" s="171"/>
      <c r="AD30" s="171"/>
      <c r="AE30" s="171"/>
      <c r="AK30" s="170">
        <f>ROUND(AW94, 2)</f>
        <v>0</v>
      </c>
      <c r="AL30" s="171"/>
      <c r="AM30" s="171"/>
      <c r="AN30" s="171"/>
      <c r="AO30" s="171"/>
      <c r="AR30" s="33"/>
      <c r="BE30" s="179"/>
    </row>
    <row r="31" spans="2:71" s="2" customFormat="1" ht="14.45" hidden="1" customHeight="1">
      <c r="B31" s="33"/>
      <c r="F31" s="24" t="s">
        <v>45</v>
      </c>
      <c r="L31" s="172">
        <v>0.21</v>
      </c>
      <c r="M31" s="171"/>
      <c r="N31" s="171"/>
      <c r="O31" s="171"/>
      <c r="P31" s="171"/>
      <c r="W31" s="170">
        <f>ROUND(BB94, 2)</f>
        <v>0</v>
      </c>
      <c r="X31" s="171"/>
      <c r="Y31" s="171"/>
      <c r="Z31" s="171"/>
      <c r="AA31" s="171"/>
      <c r="AB31" s="171"/>
      <c r="AC31" s="171"/>
      <c r="AD31" s="171"/>
      <c r="AE31" s="171"/>
      <c r="AK31" s="170">
        <v>0</v>
      </c>
      <c r="AL31" s="171"/>
      <c r="AM31" s="171"/>
      <c r="AN31" s="171"/>
      <c r="AO31" s="171"/>
      <c r="AR31" s="33"/>
      <c r="BE31" s="179"/>
    </row>
    <row r="32" spans="2:71" s="2" customFormat="1" ht="14.45" hidden="1" customHeight="1">
      <c r="B32" s="33"/>
      <c r="F32" s="24" t="s">
        <v>46</v>
      </c>
      <c r="L32" s="172">
        <v>0.12</v>
      </c>
      <c r="M32" s="171"/>
      <c r="N32" s="171"/>
      <c r="O32" s="171"/>
      <c r="P32" s="171"/>
      <c r="W32" s="170">
        <f>ROUND(BC94, 2)</f>
        <v>0</v>
      </c>
      <c r="X32" s="171"/>
      <c r="Y32" s="171"/>
      <c r="Z32" s="171"/>
      <c r="AA32" s="171"/>
      <c r="AB32" s="171"/>
      <c r="AC32" s="171"/>
      <c r="AD32" s="171"/>
      <c r="AE32" s="171"/>
      <c r="AK32" s="170">
        <v>0</v>
      </c>
      <c r="AL32" s="171"/>
      <c r="AM32" s="171"/>
      <c r="AN32" s="171"/>
      <c r="AO32" s="171"/>
      <c r="AR32" s="33"/>
      <c r="BE32" s="179"/>
    </row>
    <row r="33" spans="2:57" s="2" customFormat="1" ht="14.45" hidden="1" customHeight="1">
      <c r="B33" s="33"/>
      <c r="F33" s="24" t="s">
        <v>47</v>
      </c>
      <c r="L33" s="172">
        <v>0</v>
      </c>
      <c r="M33" s="171"/>
      <c r="N33" s="171"/>
      <c r="O33" s="171"/>
      <c r="P33" s="171"/>
      <c r="W33" s="170">
        <f>ROUND(BD94, 2)</f>
        <v>0</v>
      </c>
      <c r="X33" s="171"/>
      <c r="Y33" s="171"/>
      <c r="Z33" s="171"/>
      <c r="AA33" s="171"/>
      <c r="AB33" s="171"/>
      <c r="AC33" s="171"/>
      <c r="AD33" s="171"/>
      <c r="AE33" s="171"/>
      <c r="AK33" s="170">
        <v>0</v>
      </c>
      <c r="AL33" s="171"/>
      <c r="AM33" s="171"/>
      <c r="AN33" s="171"/>
      <c r="AO33" s="171"/>
      <c r="AR33" s="33"/>
      <c r="BE33" s="179"/>
    </row>
    <row r="34" spans="2:57" s="1" customFormat="1" ht="6.95" customHeight="1">
      <c r="B34" s="29"/>
      <c r="AR34" s="29"/>
      <c r="BE34" s="178"/>
    </row>
    <row r="35" spans="2:57" s="1" customFormat="1" ht="25.9" customHeight="1">
      <c r="B35" s="29"/>
      <c r="C35" s="34"/>
      <c r="D35" s="35" t="s">
        <v>48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49</v>
      </c>
      <c r="U35" s="36"/>
      <c r="V35" s="36"/>
      <c r="W35" s="36"/>
      <c r="X35" s="173" t="s">
        <v>50</v>
      </c>
      <c r="Y35" s="174"/>
      <c r="Z35" s="174"/>
      <c r="AA35" s="174"/>
      <c r="AB35" s="174"/>
      <c r="AC35" s="36"/>
      <c r="AD35" s="36"/>
      <c r="AE35" s="36"/>
      <c r="AF35" s="36"/>
      <c r="AG35" s="36"/>
      <c r="AH35" s="36"/>
      <c r="AI35" s="36"/>
      <c r="AJ35" s="36"/>
      <c r="AK35" s="175">
        <f>SUM(AK26:AK33)</f>
        <v>0</v>
      </c>
      <c r="AL35" s="174"/>
      <c r="AM35" s="174"/>
      <c r="AN35" s="174"/>
      <c r="AO35" s="176"/>
      <c r="AP35" s="34"/>
      <c r="AQ35" s="34"/>
      <c r="AR35" s="29"/>
    </row>
    <row r="36" spans="2:57" s="1" customFormat="1" ht="6.95" customHeight="1">
      <c r="B36" s="29"/>
      <c r="AR36" s="29"/>
    </row>
    <row r="37" spans="2:57" s="1" customFormat="1" ht="14.45" customHeight="1">
      <c r="B37" s="29"/>
      <c r="AR37" s="29"/>
    </row>
    <row r="38" spans="2:57" ht="14.45" customHeight="1">
      <c r="B38" s="17"/>
      <c r="AR38" s="17"/>
    </row>
    <row r="39" spans="2:57" ht="14.45" customHeight="1">
      <c r="B39" s="17"/>
      <c r="AR39" s="17"/>
    </row>
    <row r="40" spans="2:57" ht="14.45" customHeight="1">
      <c r="B40" s="17"/>
      <c r="AR40" s="17"/>
    </row>
    <row r="41" spans="2:57" ht="14.45" customHeight="1">
      <c r="B41" s="17"/>
      <c r="AR41" s="17"/>
    </row>
    <row r="42" spans="2:57" ht="14.45" customHeight="1">
      <c r="B42" s="17"/>
      <c r="AR42" s="17"/>
    </row>
    <row r="43" spans="2:57" ht="14.45" customHeight="1">
      <c r="B43" s="17"/>
      <c r="AR43" s="17"/>
    </row>
    <row r="44" spans="2:57" ht="14.45" customHeight="1">
      <c r="B44" s="17"/>
      <c r="AR44" s="17"/>
    </row>
    <row r="45" spans="2:57" ht="14.45" customHeight="1">
      <c r="B45" s="17"/>
      <c r="AR45" s="17"/>
    </row>
    <row r="46" spans="2:57" ht="14.45" customHeight="1">
      <c r="B46" s="17"/>
      <c r="AR46" s="17"/>
    </row>
    <row r="47" spans="2:57" ht="14.45" customHeight="1">
      <c r="B47" s="17"/>
      <c r="AR47" s="17"/>
    </row>
    <row r="48" spans="2:57" ht="14.45" customHeight="1">
      <c r="B48" s="17"/>
      <c r="AR48" s="17"/>
    </row>
    <row r="49" spans="2:44" s="1" customFormat="1" ht="14.45" customHeight="1">
      <c r="B49" s="29"/>
      <c r="D49" s="38" t="s">
        <v>51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52</v>
      </c>
      <c r="AI49" s="39"/>
      <c r="AJ49" s="39"/>
      <c r="AK49" s="39"/>
      <c r="AL49" s="39"/>
      <c r="AM49" s="39"/>
      <c r="AN49" s="39"/>
      <c r="AO49" s="39"/>
      <c r="AR49" s="29"/>
    </row>
    <row r="50" spans="2:44">
      <c r="B50" s="17"/>
      <c r="AR50" s="17"/>
    </row>
    <row r="51" spans="2:44">
      <c r="B51" s="17"/>
      <c r="AR51" s="17"/>
    </row>
    <row r="52" spans="2:44">
      <c r="B52" s="17"/>
      <c r="AR52" s="17"/>
    </row>
    <row r="53" spans="2:44">
      <c r="B53" s="17"/>
      <c r="AR53" s="17"/>
    </row>
    <row r="54" spans="2:44">
      <c r="B54" s="17"/>
      <c r="AR54" s="17"/>
    </row>
    <row r="55" spans="2:44">
      <c r="B55" s="17"/>
      <c r="AR55" s="17"/>
    </row>
    <row r="56" spans="2:44">
      <c r="B56" s="17"/>
      <c r="AR56" s="17"/>
    </row>
    <row r="57" spans="2:44">
      <c r="B57" s="17"/>
      <c r="AR57" s="17"/>
    </row>
    <row r="58" spans="2:44">
      <c r="B58" s="17"/>
      <c r="AR58" s="17"/>
    </row>
    <row r="59" spans="2:44">
      <c r="B59" s="17"/>
      <c r="AR59" s="17"/>
    </row>
    <row r="60" spans="2:44" s="1" customFormat="1" ht="12.75">
      <c r="B60" s="29"/>
      <c r="D60" s="40" t="s">
        <v>53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54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53</v>
      </c>
      <c r="AI60" s="31"/>
      <c r="AJ60" s="31"/>
      <c r="AK60" s="31"/>
      <c r="AL60" s="31"/>
      <c r="AM60" s="40" t="s">
        <v>54</v>
      </c>
      <c r="AN60" s="31"/>
      <c r="AO60" s="31"/>
      <c r="AR60" s="29"/>
    </row>
    <row r="61" spans="2:44">
      <c r="B61" s="17"/>
      <c r="AR61" s="17"/>
    </row>
    <row r="62" spans="2:44">
      <c r="B62" s="17"/>
      <c r="AR62" s="17"/>
    </row>
    <row r="63" spans="2:44">
      <c r="B63" s="17"/>
      <c r="AR63" s="17"/>
    </row>
    <row r="64" spans="2:44" s="1" customFormat="1" ht="12.75">
      <c r="B64" s="29"/>
      <c r="D64" s="38" t="s">
        <v>55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56</v>
      </c>
      <c r="AI64" s="39"/>
      <c r="AJ64" s="39"/>
      <c r="AK64" s="39"/>
      <c r="AL64" s="39"/>
      <c r="AM64" s="39"/>
      <c r="AN64" s="39"/>
      <c r="AO64" s="39"/>
      <c r="AR64" s="29"/>
    </row>
    <row r="65" spans="2:44">
      <c r="B65" s="17"/>
      <c r="AR65" s="17"/>
    </row>
    <row r="66" spans="2:44">
      <c r="B66" s="17"/>
      <c r="AR66" s="17"/>
    </row>
    <row r="67" spans="2:44">
      <c r="B67" s="17"/>
      <c r="AR67" s="17"/>
    </row>
    <row r="68" spans="2:44">
      <c r="B68" s="17"/>
      <c r="AR68" s="17"/>
    </row>
    <row r="69" spans="2:44">
      <c r="B69" s="17"/>
      <c r="AR69" s="17"/>
    </row>
    <row r="70" spans="2:44">
      <c r="B70" s="17"/>
      <c r="AR70" s="17"/>
    </row>
    <row r="71" spans="2:44">
      <c r="B71" s="17"/>
      <c r="AR71" s="17"/>
    </row>
    <row r="72" spans="2:44">
      <c r="B72" s="17"/>
      <c r="AR72" s="17"/>
    </row>
    <row r="73" spans="2:44">
      <c r="B73" s="17"/>
      <c r="AR73" s="17"/>
    </row>
    <row r="74" spans="2:44">
      <c r="B74" s="17"/>
      <c r="AR74" s="17"/>
    </row>
    <row r="75" spans="2:44" s="1" customFormat="1" ht="12.75">
      <c r="B75" s="29"/>
      <c r="D75" s="40" t="s">
        <v>53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54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53</v>
      </c>
      <c r="AI75" s="31"/>
      <c r="AJ75" s="31"/>
      <c r="AK75" s="31"/>
      <c r="AL75" s="31"/>
      <c r="AM75" s="40" t="s">
        <v>54</v>
      </c>
      <c r="AN75" s="31"/>
      <c r="AO75" s="31"/>
      <c r="AR75" s="29"/>
    </row>
    <row r="76" spans="2:44" s="1" customFormat="1">
      <c r="B76" s="29"/>
      <c r="AR76" s="29"/>
    </row>
    <row r="77" spans="2:44" s="1" customFormat="1" ht="6.9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0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0" s="1" customFormat="1" ht="24.95" customHeight="1">
      <c r="B82" s="29"/>
      <c r="C82" s="18" t="s">
        <v>57</v>
      </c>
      <c r="AR82" s="29"/>
    </row>
    <row r="83" spans="1:90" s="1" customFormat="1" ht="6.95" customHeight="1">
      <c r="B83" s="29"/>
      <c r="AR83" s="29"/>
    </row>
    <row r="84" spans="1:90" s="3" customFormat="1" ht="12" customHeight="1">
      <c r="B84" s="45"/>
      <c r="C84" s="24" t="s">
        <v>13</v>
      </c>
      <c r="L84" s="3" t="str">
        <f>K5</f>
        <v>OR_PHA</v>
      </c>
      <c r="AR84" s="45"/>
    </row>
    <row r="85" spans="1:90" s="4" customFormat="1" ht="36.950000000000003" customHeight="1">
      <c r="B85" s="46"/>
      <c r="C85" s="47" t="s">
        <v>16</v>
      </c>
      <c r="L85" s="161" t="str">
        <f>K6</f>
        <v>Výkon koordinátora BOZP pro opravné akce v obvodu OŘ PHA 2024 - 2026</v>
      </c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  <c r="AF85" s="162"/>
      <c r="AG85" s="162"/>
      <c r="AH85" s="162"/>
      <c r="AI85" s="162"/>
      <c r="AJ85" s="162"/>
      <c r="AR85" s="46"/>
    </row>
    <row r="86" spans="1:90" s="1" customFormat="1" ht="6.95" customHeight="1">
      <c r="B86" s="29"/>
      <c r="AR86" s="29"/>
    </row>
    <row r="87" spans="1:90" s="1" customFormat="1" ht="12" customHeight="1">
      <c r="B87" s="29"/>
      <c r="C87" s="24" t="s">
        <v>20</v>
      </c>
      <c r="L87" s="48" t="str">
        <f>IF(K8="","",K8)</f>
        <v>obvod OŘ Praha</v>
      </c>
      <c r="AI87" s="24" t="s">
        <v>22</v>
      </c>
      <c r="AM87" s="163" t="str">
        <f>IF(AN8= "","",AN8)</f>
        <v>18. 10. 2024</v>
      </c>
      <c r="AN87" s="163"/>
      <c r="AR87" s="29"/>
    </row>
    <row r="88" spans="1:90" s="1" customFormat="1" ht="6.95" customHeight="1">
      <c r="B88" s="29"/>
      <c r="AR88" s="29"/>
    </row>
    <row r="89" spans="1:90" s="1" customFormat="1" ht="15.2" customHeight="1">
      <c r="B89" s="29"/>
      <c r="C89" s="24" t="s">
        <v>24</v>
      </c>
      <c r="L89" s="3" t="str">
        <f>IF(E11= "","",E11)</f>
        <v>Správa železnic, státní organizace</v>
      </c>
      <c r="AI89" s="24" t="s">
        <v>32</v>
      </c>
      <c r="AM89" s="164" t="str">
        <f>IF(E17="","",E17)</f>
        <v xml:space="preserve"> </v>
      </c>
      <c r="AN89" s="165"/>
      <c r="AO89" s="165"/>
      <c r="AP89" s="165"/>
      <c r="AR89" s="29"/>
      <c r="AS89" s="166" t="s">
        <v>58</v>
      </c>
      <c r="AT89" s="167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0" s="1" customFormat="1" ht="15.2" customHeight="1">
      <c r="B90" s="29"/>
      <c r="C90" s="24" t="s">
        <v>30</v>
      </c>
      <c r="L90" s="3" t="str">
        <f>IF(E14= "Vyplň údaj","",E14)</f>
        <v/>
      </c>
      <c r="AI90" s="24" t="s">
        <v>35</v>
      </c>
      <c r="AM90" s="164" t="str">
        <f>IF(E20="","",E20)</f>
        <v>L. Ulrich, DiS.</v>
      </c>
      <c r="AN90" s="165"/>
      <c r="AO90" s="165"/>
      <c r="AP90" s="165"/>
      <c r="AR90" s="29"/>
      <c r="AS90" s="168"/>
      <c r="AT90" s="169"/>
      <c r="BD90" s="53"/>
    </row>
    <row r="91" spans="1:90" s="1" customFormat="1" ht="10.9" customHeight="1">
      <c r="B91" s="29"/>
      <c r="AR91" s="29"/>
      <c r="AS91" s="168"/>
      <c r="AT91" s="169"/>
      <c r="BD91" s="53"/>
    </row>
    <row r="92" spans="1:90" s="1" customFormat="1" ht="29.25" customHeight="1">
      <c r="B92" s="29"/>
      <c r="C92" s="151" t="s">
        <v>59</v>
      </c>
      <c r="D92" s="152"/>
      <c r="E92" s="152"/>
      <c r="F92" s="152"/>
      <c r="G92" s="152"/>
      <c r="H92" s="54"/>
      <c r="I92" s="153" t="s">
        <v>60</v>
      </c>
      <c r="J92" s="152"/>
      <c r="K92" s="152"/>
      <c r="L92" s="152"/>
      <c r="M92" s="152"/>
      <c r="N92" s="152"/>
      <c r="O92" s="152"/>
      <c r="P92" s="152"/>
      <c r="Q92" s="152"/>
      <c r="R92" s="152"/>
      <c r="S92" s="152"/>
      <c r="T92" s="152"/>
      <c r="U92" s="152"/>
      <c r="V92" s="152"/>
      <c r="W92" s="152"/>
      <c r="X92" s="152"/>
      <c r="Y92" s="152"/>
      <c r="Z92" s="152"/>
      <c r="AA92" s="152"/>
      <c r="AB92" s="152"/>
      <c r="AC92" s="152"/>
      <c r="AD92" s="152"/>
      <c r="AE92" s="152"/>
      <c r="AF92" s="152"/>
      <c r="AG92" s="154" t="s">
        <v>61</v>
      </c>
      <c r="AH92" s="152"/>
      <c r="AI92" s="152"/>
      <c r="AJ92" s="152"/>
      <c r="AK92" s="152"/>
      <c r="AL92" s="152"/>
      <c r="AM92" s="152"/>
      <c r="AN92" s="153" t="s">
        <v>62</v>
      </c>
      <c r="AO92" s="152"/>
      <c r="AP92" s="155"/>
      <c r="AQ92" s="55" t="s">
        <v>63</v>
      </c>
      <c r="AR92" s="29"/>
      <c r="AS92" s="56" t="s">
        <v>64</v>
      </c>
      <c r="AT92" s="57" t="s">
        <v>65</v>
      </c>
      <c r="AU92" s="57" t="s">
        <v>66</v>
      </c>
      <c r="AV92" s="57" t="s">
        <v>67</v>
      </c>
      <c r="AW92" s="57" t="s">
        <v>68</v>
      </c>
      <c r="AX92" s="57" t="s">
        <v>69</v>
      </c>
      <c r="AY92" s="57" t="s">
        <v>70</v>
      </c>
      <c r="AZ92" s="57" t="s">
        <v>71</v>
      </c>
      <c r="BA92" s="57" t="s">
        <v>72</v>
      </c>
      <c r="BB92" s="57" t="s">
        <v>73</v>
      </c>
      <c r="BC92" s="57" t="s">
        <v>74</v>
      </c>
      <c r="BD92" s="58" t="s">
        <v>75</v>
      </c>
    </row>
    <row r="93" spans="1:90" s="1" customFormat="1" ht="10.9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0" s="5" customFormat="1" ht="32.450000000000003" customHeight="1">
      <c r="B94" s="60"/>
      <c r="C94" s="61" t="s">
        <v>76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59">
        <f>ROUND(AG95,2)</f>
        <v>0</v>
      </c>
      <c r="AH94" s="159"/>
      <c r="AI94" s="159"/>
      <c r="AJ94" s="159"/>
      <c r="AK94" s="159"/>
      <c r="AL94" s="159"/>
      <c r="AM94" s="159"/>
      <c r="AN94" s="160">
        <f>SUM(AG94,AT94)</f>
        <v>0</v>
      </c>
      <c r="AO94" s="160"/>
      <c r="AP94" s="160"/>
      <c r="AQ94" s="64" t="s">
        <v>1</v>
      </c>
      <c r="AR94" s="60"/>
      <c r="AS94" s="65">
        <f>ROUND(AS95,2)</f>
        <v>0</v>
      </c>
      <c r="AT94" s="66">
        <f>ROUND(SUM(AV94:AW94),2)</f>
        <v>0</v>
      </c>
      <c r="AU94" s="67">
        <f>ROUND(AU95,5)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77</v>
      </c>
      <c r="BT94" s="69" t="s">
        <v>78</v>
      </c>
      <c r="BV94" s="69" t="s">
        <v>79</v>
      </c>
      <c r="BW94" s="69" t="s">
        <v>5</v>
      </c>
      <c r="BX94" s="69" t="s">
        <v>80</v>
      </c>
      <c r="CL94" s="69" t="s">
        <v>1</v>
      </c>
    </row>
    <row r="95" spans="1:90" s="6" customFormat="1" ht="24.75" customHeight="1">
      <c r="A95" s="70" t="s">
        <v>81</v>
      </c>
      <c r="B95" s="71"/>
      <c r="C95" s="72"/>
      <c r="D95" s="158" t="s">
        <v>14</v>
      </c>
      <c r="E95" s="158"/>
      <c r="F95" s="158"/>
      <c r="G95" s="158"/>
      <c r="H95" s="158"/>
      <c r="I95" s="73"/>
      <c r="J95" s="158" t="s">
        <v>17</v>
      </c>
      <c r="K95" s="158"/>
      <c r="L95" s="158"/>
      <c r="M95" s="158"/>
      <c r="N95" s="158"/>
      <c r="O95" s="158"/>
      <c r="P95" s="158"/>
      <c r="Q95" s="158"/>
      <c r="R95" s="158"/>
      <c r="S95" s="158"/>
      <c r="T95" s="158"/>
      <c r="U95" s="158"/>
      <c r="V95" s="158"/>
      <c r="W95" s="158"/>
      <c r="X95" s="158"/>
      <c r="Y95" s="158"/>
      <c r="Z95" s="158"/>
      <c r="AA95" s="158"/>
      <c r="AB95" s="158"/>
      <c r="AC95" s="158"/>
      <c r="AD95" s="158"/>
      <c r="AE95" s="158"/>
      <c r="AF95" s="158"/>
      <c r="AG95" s="156">
        <f>'OR_PHA - Výkon koordináto...'!J28</f>
        <v>0</v>
      </c>
      <c r="AH95" s="157"/>
      <c r="AI95" s="157"/>
      <c r="AJ95" s="157"/>
      <c r="AK95" s="157"/>
      <c r="AL95" s="157"/>
      <c r="AM95" s="157"/>
      <c r="AN95" s="156">
        <f>SUM(AG95,AT95)</f>
        <v>0</v>
      </c>
      <c r="AO95" s="157"/>
      <c r="AP95" s="157"/>
      <c r="AQ95" s="74" t="s">
        <v>82</v>
      </c>
      <c r="AR95" s="71"/>
      <c r="AS95" s="75">
        <v>0</v>
      </c>
      <c r="AT95" s="76">
        <f>ROUND(SUM(AV95:AW95),2)</f>
        <v>0</v>
      </c>
      <c r="AU95" s="77">
        <f>'OR_PHA - Výkon koordináto...'!P114</f>
        <v>0</v>
      </c>
      <c r="AV95" s="76">
        <f>'OR_PHA - Výkon koordináto...'!J31</f>
        <v>0</v>
      </c>
      <c r="AW95" s="76">
        <f>'OR_PHA - Výkon koordináto...'!J32</f>
        <v>0</v>
      </c>
      <c r="AX95" s="76">
        <f>'OR_PHA - Výkon koordináto...'!J33</f>
        <v>0</v>
      </c>
      <c r="AY95" s="76">
        <f>'OR_PHA - Výkon koordináto...'!J34</f>
        <v>0</v>
      </c>
      <c r="AZ95" s="76">
        <f>'OR_PHA - Výkon koordináto...'!F31</f>
        <v>0</v>
      </c>
      <c r="BA95" s="76">
        <f>'OR_PHA - Výkon koordináto...'!F32</f>
        <v>0</v>
      </c>
      <c r="BB95" s="76">
        <f>'OR_PHA - Výkon koordináto...'!F33</f>
        <v>0</v>
      </c>
      <c r="BC95" s="76">
        <f>'OR_PHA - Výkon koordináto...'!F34</f>
        <v>0</v>
      </c>
      <c r="BD95" s="78">
        <f>'OR_PHA - Výkon koordináto...'!F35</f>
        <v>0</v>
      </c>
      <c r="BT95" s="79" t="s">
        <v>83</v>
      </c>
      <c r="BU95" s="79" t="s">
        <v>84</v>
      </c>
      <c r="BV95" s="79" t="s">
        <v>79</v>
      </c>
      <c r="BW95" s="79" t="s">
        <v>5</v>
      </c>
      <c r="BX95" s="79" t="s">
        <v>80</v>
      </c>
      <c r="CL95" s="79" t="s">
        <v>1</v>
      </c>
    </row>
    <row r="96" spans="1:90" s="1" customFormat="1" ht="30" customHeight="1">
      <c r="B96" s="29"/>
      <c r="AR96" s="29"/>
    </row>
    <row r="97" spans="2:44" s="1" customFormat="1" ht="6.95" customHeight="1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9"/>
    </row>
  </sheetData>
  <sheetProtection algorithmName="SHA-512" hashValue="ThPOpU1lU9NF0XMpsSEzbvEOEwBLWn4pRaIkKlkUxqrT07eTfkq8J7XM66nBaovvnleQtNkeDdTVvasiKEIsSQ==" saltValue="Yju41Vy+bRzBaHo4rKTcInsvGce2kXpYU3VeI8j4e3GQdxqr++Or6326P7Xa4Tt2VWUPFGBryLRKW9VRWlY45A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Výkon koordináto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35"/>
  <sheetViews>
    <sheetView showGridLines="0" tabSelected="1" workbookViewId="0">
      <selection activeCell="F10" sqref="F10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AT2" s="14" t="s">
        <v>5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85</v>
      </c>
    </row>
    <row r="4" spans="2:46" ht="24.95" customHeight="1">
      <c r="B4" s="17"/>
      <c r="D4" s="18" t="s">
        <v>140</v>
      </c>
      <c r="L4" s="17"/>
      <c r="M4" s="80" t="s">
        <v>10</v>
      </c>
      <c r="AT4" s="14" t="s">
        <v>4</v>
      </c>
    </row>
    <row r="5" spans="2:46" ht="6.95" customHeight="1">
      <c r="B5" s="17"/>
      <c r="L5" s="17"/>
    </row>
    <row r="6" spans="2:46" s="1" customFormat="1" ht="12" customHeight="1">
      <c r="B6" s="29"/>
      <c r="D6" s="24" t="s">
        <v>16</v>
      </c>
      <c r="L6" s="29"/>
    </row>
    <row r="7" spans="2:46" s="1" customFormat="1" ht="30" customHeight="1">
      <c r="B7" s="29"/>
      <c r="E7" s="161" t="s">
        <v>146</v>
      </c>
      <c r="F7" s="188"/>
      <c r="G7" s="188"/>
      <c r="H7" s="188"/>
      <c r="L7" s="29"/>
    </row>
    <row r="8" spans="2:46" s="1" customFormat="1">
      <c r="B8" s="29"/>
      <c r="L8" s="29"/>
    </row>
    <row r="9" spans="2:46" s="1" customFormat="1" ht="12" customHeight="1">
      <c r="B9" s="29"/>
      <c r="D9" s="24" t="s">
        <v>18</v>
      </c>
      <c r="F9" s="22" t="s">
        <v>1</v>
      </c>
      <c r="I9" s="24" t="s">
        <v>19</v>
      </c>
      <c r="J9" s="22" t="s">
        <v>1</v>
      </c>
      <c r="L9" s="29"/>
    </row>
    <row r="10" spans="2:46" s="1" customFormat="1" ht="12" customHeight="1">
      <c r="B10" s="29"/>
      <c r="D10" s="24" t="s">
        <v>20</v>
      </c>
      <c r="F10" s="22" t="s">
        <v>21</v>
      </c>
      <c r="I10" s="24" t="s">
        <v>22</v>
      </c>
      <c r="J10" s="49" t="str">
        <f>'Rekapitulace zakázky'!AN8</f>
        <v>18. 10. 2024</v>
      </c>
      <c r="L10" s="29"/>
    </row>
    <row r="11" spans="2:46" s="1" customFormat="1" ht="10.9" customHeight="1">
      <c r="B11" s="29"/>
      <c r="L11" s="29"/>
    </row>
    <row r="12" spans="2:46" s="1" customFormat="1" ht="12" customHeight="1">
      <c r="B12" s="29"/>
      <c r="D12" s="24" t="s">
        <v>24</v>
      </c>
      <c r="I12" s="24" t="s">
        <v>25</v>
      </c>
      <c r="J12" s="22" t="s">
        <v>26</v>
      </c>
      <c r="L12" s="29"/>
    </row>
    <row r="13" spans="2:46" s="1" customFormat="1" ht="18" customHeight="1">
      <c r="B13" s="29"/>
      <c r="E13" s="22" t="s">
        <v>27</v>
      </c>
      <c r="I13" s="24" t="s">
        <v>28</v>
      </c>
      <c r="J13" s="22" t="s">
        <v>29</v>
      </c>
      <c r="L13" s="29"/>
    </row>
    <row r="14" spans="2:46" s="1" customFormat="1" ht="6.95" customHeight="1">
      <c r="B14" s="29"/>
      <c r="L14" s="29"/>
    </row>
    <row r="15" spans="2:46" s="1" customFormat="1" ht="12" customHeight="1">
      <c r="B15" s="29"/>
      <c r="D15" s="24" t="s">
        <v>30</v>
      </c>
      <c r="I15" s="24" t="s">
        <v>25</v>
      </c>
      <c r="J15" s="25" t="str">
        <f>'Rekapitulace zakázky'!AN13</f>
        <v>Vyplň údaj</v>
      </c>
      <c r="L15" s="29"/>
    </row>
    <row r="16" spans="2:46" s="1" customFormat="1" ht="18" customHeight="1">
      <c r="B16" s="29"/>
      <c r="E16" s="189" t="str">
        <f>'Rekapitulace zakázky'!E14</f>
        <v>Vyplň údaj</v>
      </c>
      <c r="F16" s="180"/>
      <c r="G16" s="180"/>
      <c r="H16" s="180"/>
      <c r="I16" s="24" t="s">
        <v>28</v>
      </c>
      <c r="J16" s="25" t="str">
        <f>'Rekapitulace zakázky'!AN14</f>
        <v>Vyplň údaj</v>
      </c>
      <c r="L16" s="29"/>
    </row>
    <row r="17" spans="2:12" s="1" customFormat="1" ht="6.95" customHeight="1">
      <c r="B17" s="29"/>
      <c r="L17" s="29"/>
    </row>
    <row r="18" spans="2:12" s="1" customFormat="1" ht="12" customHeight="1">
      <c r="B18" s="29"/>
      <c r="D18" s="24" t="s">
        <v>32</v>
      </c>
      <c r="I18" s="24" t="s">
        <v>25</v>
      </c>
      <c r="J18" s="22" t="str">
        <f>IF('Rekapitulace zakázky'!AN16="","",'Rekapitulace zakázky'!AN16)</f>
        <v/>
      </c>
      <c r="L18" s="29"/>
    </row>
    <row r="19" spans="2:12" s="1" customFormat="1" ht="18" customHeight="1">
      <c r="B19" s="29"/>
      <c r="E19" s="22" t="str">
        <f>IF('Rekapitulace zakázky'!E17="","",'Rekapitulace zakázky'!E17)</f>
        <v xml:space="preserve"> </v>
      </c>
      <c r="I19" s="24" t="s">
        <v>28</v>
      </c>
      <c r="J19" s="22" t="str">
        <f>IF('Rekapitulace zakázky'!AN17="","",'Rekapitulace zakázky'!AN17)</f>
        <v/>
      </c>
      <c r="L19" s="29"/>
    </row>
    <row r="20" spans="2:12" s="1" customFormat="1" ht="6.95" customHeight="1">
      <c r="B20" s="29"/>
      <c r="L20" s="29"/>
    </row>
    <row r="21" spans="2:12" s="1" customFormat="1" ht="12" customHeight="1">
      <c r="B21" s="29"/>
      <c r="D21" s="24" t="s">
        <v>35</v>
      </c>
      <c r="I21" s="24" t="s">
        <v>25</v>
      </c>
      <c r="J21" s="22" t="s">
        <v>1</v>
      </c>
      <c r="L21" s="29"/>
    </row>
    <row r="22" spans="2:12" s="1" customFormat="1" ht="18" customHeight="1">
      <c r="B22" s="29"/>
      <c r="E22" s="22"/>
      <c r="I22" s="24" t="s">
        <v>28</v>
      </c>
      <c r="J22" s="22" t="s">
        <v>1</v>
      </c>
      <c r="L22" s="29"/>
    </row>
    <row r="23" spans="2:12" s="1" customFormat="1" ht="6.95" customHeight="1">
      <c r="B23" s="29"/>
      <c r="L23" s="29"/>
    </row>
    <row r="24" spans="2:12" s="1" customFormat="1" ht="12" customHeight="1">
      <c r="B24" s="29"/>
      <c r="D24" s="24" t="s">
        <v>37</v>
      </c>
      <c r="L24" s="29"/>
    </row>
    <row r="25" spans="2:12" s="7" customFormat="1" ht="16.5" customHeight="1">
      <c r="B25" s="81"/>
      <c r="E25" s="184" t="s">
        <v>1</v>
      </c>
      <c r="F25" s="184"/>
      <c r="G25" s="184"/>
      <c r="H25" s="184"/>
      <c r="L25" s="81"/>
    </row>
    <row r="26" spans="2:12" s="1" customFormat="1" ht="6.95" customHeight="1">
      <c r="B26" s="29"/>
      <c r="L26" s="29"/>
    </row>
    <row r="27" spans="2:12" s="1" customFormat="1" ht="6.95" customHeight="1">
      <c r="B27" s="29"/>
      <c r="D27" s="50"/>
      <c r="E27" s="50"/>
      <c r="F27" s="50"/>
      <c r="G27" s="50"/>
      <c r="H27" s="50"/>
      <c r="I27" s="50"/>
      <c r="J27" s="50"/>
      <c r="K27" s="50"/>
      <c r="L27" s="29"/>
    </row>
    <row r="28" spans="2:12" s="1" customFormat="1" ht="25.35" customHeight="1">
      <c r="B28" s="29"/>
      <c r="D28" s="82" t="s">
        <v>38</v>
      </c>
      <c r="J28" s="63">
        <f>ROUND(J114, 2)</f>
        <v>0</v>
      </c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14.45" customHeight="1">
      <c r="B30" s="29"/>
      <c r="F30" s="32" t="s">
        <v>40</v>
      </c>
      <c r="I30" s="32" t="s">
        <v>39</v>
      </c>
      <c r="J30" s="32" t="s">
        <v>41</v>
      </c>
      <c r="L30" s="29"/>
    </row>
    <row r="31" spans="2:12" s="1" customFormat="1" ht="14.45" customHeight="1">
      <c r="B31" s="29"/>
      <c r="D31" s="52" t="s">
        <v>42</v>
      </c>
      <c r="E31" s="24" t="s">
        <v>43</v>
      </c>
      <c r="F31" s="83">
        <f>ROUND((SUM(BE114:BE134)),  2)</f>
        <v>0</v>
      </c>
      <c r="I31" s="84">
        <v>0.21</v>
      </c>
      <c r="J31" s="83">
        <f>ROUND(((SUM(BE114:BE134))*I31),  2)</f>
        <v>0</v>
      </c>
      <c r="L31" s="29"/>
    </row>
    <row r="32" spans="2:12" s="1" customFormat="1" ht="14.45" customHeight="1">
      <c r="B32" s="29"/>
      <c r="E32" s="24" t="s">
        <v>44</v>
      </c>
      <c r="F32" s="83">
        <f>ROUND((SUM(BF114:BF134)),  2)</f>
        <v>0</v>
      </c>
      <c r="I32" s="84">
        <v>0.12</v>
      </c>
      <c r="J32" s="83">
        <f>ROUND(((SUM(BF114:BF134))*I32),  2)</f>
        <v>0</v>
      </c>
      <c r="L32" s="29"/>
    </row>
    <row r="33" spans="2:12" s="1" customFormat="1" ht="14.45" hidden="1" customHeight="1">
      <c r="B33" s="29"/>
      <c r="E33" s="24" t="s">
        <v>45</v>
      </c>
      <c r="F33" s="83">
        <f>ROUND((SUM(BG114:BG134)),  2)</f>
        <v>0</v>
      </c>
      <c r="I33" s="84">
        <v>0.21</v>
      </c>
      <c r="J33" s="83">
        <f>0</f>
        <v>0</v>
      </c>
      <c r="L33" s="29"/>
    </row>
    <row r="34" spans="2:12" s="1" customFormat="1" ht="14.45" hidden="1" customHeight="1">
      <c r="B34" s="29"/>
      <c r="E34" s="24" t="s">
        <v>46</v>
      </c>
      <c r="F34" s="83">
        <f>ROUND((SUM(BH114:BH134)),  2)</f>
        <v>0</v>
      </c>
      <c r="I34" s="84">
        <v>0.12</v>
      </c>
      <c r="J34" s="83">
        <f>0</f>
        <v>0</v>
      </c>
      <c r="L34" s="29"/>
    </row>
    <row r="35" spans="2:12" s="1" customFormat="1" ht="14.45" hidden="1" customHeight="1">
      <c r="B35" s="29"/>
      <c r="E35" s="24" t="s">
        <v>47</v>
      </c>
      <c r="F35" s="83">
        <f>ROUND((SUM(BI114:BI134)),  2)</f>
        <v>0</v>
      </c>
      <c r="I35" s="84">
        <v>0</v>
      </c>
      <c r="J35" s="83">
        <f>0</f>
        <v>0</v>
      </c>
      <c r="L35" s="29"/>
    </row>
    <row r="36" spans="2:12" s="1" customFormat="1" ht="6.95" customHeight="1">
      <c r="B36" s="29"/>
      <c r="L36" s="29"/>
    </row>
    <row r="37" spans="2:12" s="1" customFormat="1" ht="25.35" customHeight="1">
      <c r="B37" s="29"/>
      <c r="C37" s="85"/>
      <c r="D37" s="86" t="s">
        <v>48</v>
      </c>
      <c r="E37" s="54"/>
      <c r="F37" s="54"/>
      <c r="G37" s="87" t="s">
        <v>49</v>
      </c>
      <c r="H37" s="88" t="s">
        <v>50</v>
      </c>
      <c r="I37" s="54"/>
      <c r="J37" s="89">
        <f>SUM(J28:J35)</f>
        <v>0</v>
      </c>
      <c r="K37" s="90"/>
      <c r="L37" s="29"/>
    </row>
    <row r="38" spans="2:12" s="1" customFormat="1" ht="14.45" customHeight="1">
      <c r="B38" s="29"/>
      <c r="L38" s="29"/>
    </row>
    <row r="39" spans="2:12" ht="14.45" customHeight="1">
      <c r="B39" s="17"/>
      <c r="L39" s="17"/>
    </row>
    <row r="40" spans="2:12" ht="14.45" customHeight="1">
      <c r="B40" s="17"/>
      <c r="L40" s="17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51</v>
      </c>
      <c r="E50" s="39"/>
      <c r="F50" s="39"/>
      <c r="G50" s="38" t="s">
        <v>52</v>
      </c>
      <c r="H50" s="39"/>
      <c r="I50" s="39"/>
      <c r="J50" s="39"/>
      <c r="K50" s="39"/>
      <c r="L50" s="29"/>
    </row>
    <row r="51" spans="2:12">
      <c r="B51" s="17"/>
      <c r="L51" s="17"/>
    </row>
    <row r="52" spans="2:12">
      <c r="B52" s="17"/>
      <c r="L52" s="17"/>
    </row>
    <row r="53" spans="2:12">
      <c r="B53" s="17"/>
      <c r="L53" s="17"/>
    </row>
    <row r="54" spans="2:12">
      <c r="B54" s="17"/>
      <c r="L54" s="17"/>
    </row>
    <row r="55" spans="2:12">
      <c r="B55" s="17"/>
      <c r="L55" s="17"/>
    </row>
    <row r="56" spans="2:12">
      <c r="B56" s="17"/>
      <c r="L56" s="17"/>
    </row>
    <row r="57" spans="2:12">
      <c r="B57" s="17"/>
      <c r="L57" s="17"/>
    </row>
    <row r="58" spans="2:12">
      <c r="B58" s="17"/>
      <c r="L58" s="17"/>
    </row>
    <row r="59" spans="2:12">
      <c r="B59" s="17"/>
      <c r="L59" s="17"/>
    </row>
    <row r="60" spans="2:12">
      <c r="B60" s="17"/>
      <c r="L60" s="17"/>
    </row>
    <row r="61" spans="2:12" s="1" customFormat="1" ht="12.75">
      <c r="B61" s="29"/>
      <c r="D61" s="40" t="s">
        <v>53</v>
      </c>
      <c r="E61" s="31"/>
      <c r="F61" s="91" t="s">
        <v>54</v>
      </c>
      <c r="G61" s="40" t="s">
        <v>53</v>
      </c>
      <c r="H61" s="31"/>
      <c r="I61" s="31"/>
      <c r="J61" s="92" t="s">
        <v>54</v>
      </c>
      <c r="K61" s="31"/>
      <c r="L61" s="29"/>
    </row>
    <row r="62" spans="2:12">
      <c r="B62" s="17"/>
      <c r="L62" s="17"/>
    </row>
    <row r="63" spans="2:12">
      <c r="B63" s="17"/>
      <c r="L63" s="17"/>
    </row>
    <row r="64" spans="2:12">
      <c r="B64" s="17"/>
      <c r="L64" s="17"/>
    </row>
    <row r="65" spans="2:12" s="1" customFormat="1" ht="12.75">
      <c r="B65" s="29"/>
      <c r="D65" s="38" t="s">
        <v>55</v>
      </c>
      <c r="E65" s="39"/>
      <c r="F65" s="39"/>
      <c r="G65" s="38" t="s">
        <v>56</v>
      </c>
      <c r="H65" s="39"/>
      <c r="I65" s="39"/>
      <c r="J65" s="39"/>
      <c r="K65" s="39"/>
      <c r="L65" s="29"/>
    </row>
    <row r="66" spans="2:12">
      <c r="B66" s="17"/>
      <c r="L66" s="17"/>
    </row>
    <row r="67" spans="2:12">
      <c r="B67" s="17"/>
      <c r="L67" s="17"/>
    </row>
    <row r="68" spans="2:12">
      <c r="B68" s="17"/>
      <c r="L68" s="17"/>
    </row>
    <row r="69" spans="2:12">
      <c r="B69" s="17"/>
      <c r="L69" s="17"/>
    </row>
    <row r="70" spans="2:12">
      <c r="B70" s="17"/>
      <c r="L70" s="17"/>
    </row>
    <row r="71" spans="2:12">
      <c r="B71" s="17"/>
      <c r="L71" s="17"/>
    </row>
    <row r="72" spans="2:12">
      <c r="B72" s="17"/>
      <c r="L72" s="17"/>
    </row>
    <row r="73" spans="2:12">
      <c r="B73" s="17"/>
      <c r="L73" s="17"/>
    </row>
    <row r="74" spans="2:12">
      <c r="B74" s="17"/>
      <c r="L74" s="17"/>
    </row>
    <row r="75" spans="2:12">
      <c r="B75" s="17"/>
      <c r="L75" s="17"/>
    </row>
    <row r="76" spans="2:12" s="1" customFormat="1" ht="12.75">
      <c r="B76" s="29"/>
      <c r="D76" s="40" t="s">
        <v>53</v>
      </c>
      <c r="E76" s="31"/>
      <c r="F76" s="91" t="s">
        <v>54</v>
      </c>
      <c r="G76" s="40" t="s">
        <v>53</v>
      </c>
      <c r="H76" s="31"/>
      <c r="I76" s="31"/>
      <c r="J76" s="92" t="s">
        <v>54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18" t="s">
        <v>141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4" t="s">
        <v>16</v>
      </c>
      <c r="L84" s="29"/>
    </row>
    <row r="85" spans="2:47" s="1" customFormat="1" ht="30" customHeight="1">
      <c r="B85" s="29"/>
      <c r="E85" s="161" t="str">
        <f>E7</f>
        <v>Výkon koordinátora BOZP pro opravné akce na pozemních stavbách v obvodu OŘ PHA 2024 - 2026</v>
      </c>
      <c r="F85" s="188"/>
      <c r="G85" s="188"/>
      <c r="H85" s="188"/>
      <c r="L85" s="29"/>
    </row>
    <row r="86" spans="2:47" s="1" customFormat="1" ht="6.95" customHeight="1">
      <c r="B86" s="29"/>
      <c r="L86" s="29"/>
    </row>
    <row r="87" spans="2:47" s="1" customFormat="1" ht="12" customHeight="1">
      <c r="B87" s="29"/>
      <c r="C87" s="24" t="s">
        <v>20</v>
      </c>
      <c r="F87" s="22" t="str">
        <f>F10</f>
        <v>obvod OŘ Praha</v>
      </c>
      <c r="I87" s="24" t="s">
        <v>22</v>
      </c>
      <c r="J87" s="49" t="str">
        <f>IF(J10="","",J10)</f>
        <v>18. 10. 2024</v>
      </c>
      <c r="L87" s="29"/>
    </row>
    <row r="88" spans="2:47" s="1" customFormat="1" ht="6.95" customHeight="1">
      <c r="B88" s="29"/>
      <c r="L88" s="29"/>
    </row>
    <row r="89" spans="2:47" s="1" customFormat="1" ht="15.2" customHeight="1">
      <c r="B89" s="29"/>
      <c r="C89" s="24" t="s">
        <v>24</v>
      </c>
      <c r="F89" s="22" t="str">
        <f>E13</f>
        <v>Správa železnic, státní organizace</v>
      </c>
      <c r="I89" s="24" t="s">
        <v>32</v>
      </c>
      <c r="J89" s="27" t="str">
        <f>E19</f>
        <v xml:space="preserve"> </v>
      </c>
      <c r="L89" s="29"/>
    </row>
    <row r="90" spans="2:47" s="1" customFormat="1" ht="15.2" customHeight="1">
      <c r="B90" s="29"/>
      <c r="C90" s="24" t="s">
        <v>30</v>
      </c>
      <c r="F90" s="22" t="str">
        <f>IF(E16="","",E16)</f>
        <v>Vyplň údaj</v>
      </c>
      <c r="I90" s="24" t="s">
        <v>35</v>
      </c>
      <c r="J90" s="27"/>
      <c r="L90" s="29"/>
    </row>
    <row r="91" spans="2:47" s="1" customFormat="1" ht="10.35" customHeight="1">
      <c r="B91" s="29"/>
      <c r="L91" s="29"/>
    </row>
    <row r="92" spans="2:47" s="1" customFormat="1" ht="29.25" customHeight="1">
      <c r="B92" s="29"/>
      <c r="C92" s="93" t="s">
        <v>86</v>
      </c>
      <c r="D92" s="85"/>
      <c r="E92" s="85"/>
      <c r="F92" s="85"/>
      <c r="G92" s="85"/>
      <c r="H92" s="85"/>
      <c r="I92" s="85"/>
      <c r="J92" s="94" t="s">
        <v>87</v>
      </c>
      <c r="K92" s="85"/>
      <c r="L92" s="29"/>
    </row>
    <row r="93" spans="2:47" s="1" customFormat="1" ht="10.35" customHeight="1">
      <c r="B93" s="29"/>
      <c r="L93" s="29"/>
    </row>
    <row r="94" spans="2:47" s="1" customFormat="1" ht="22.9" customHeight="1">
      <c r="B94" s="29"/>
      <c r="C94" s="95" t="s">
        <v>142</v>
      </c>
      <c r="J94" s="63">
        <f>J114</f>
        <v>0</v>
      </c>
      <c r="L94" s="29"/>
      <c r="AU94" s="14" t="s">
        <v>88</v>
      </c>
    </row>
    <row r="95" spans="2:47" s="8" customFormat="1" ht="24.95" customHeight="1">
      <c r="B95" s="96"/>
      <c r="D95" s="97" t="s">
        <v>89</v>
      </c>
      <c r="E95" s="98"/>
      <c r="F95" s="98"/>
      <c r="G95" s="98"/>
      <c r="H95" s="98"/>
      <c r="I95" s="98"/>
      <c r="J95" s="99">
        <f>J115</f>
        <v>0</v>
      </c>
      <c r="L95" s="96"/>
    </row>
    <row r="96" spans="2:47" s="8" customFormat="1" ht="24.95" customHeight="1">
      <c r="B96" s="96"/>
      <c r="D96" s="97" t="s">
        <v>90</v>
      </c>
      <c r="E96" s="98"/>
      <c r="F96" s="98"/>
      <c r="G96" s="98"/>
      <c r="H96" s="98"/>
      <c r="I96" s="98"/>
      <c r="J96" s="99">
        <f>J126</f>
        <v>0</v>
      </c>
      <c r="L96" s="96"/>
    </row>
    <row r="97" spans="2:12" s="1" customFormat="1" ht="21.75" customHeight="1">
      <c r="B97" s="29"/>
      <c r="L97" s="29"/>
    </row>
    <row r="98" spans="2:12" s="1" customFormat="1" ht="6.95" customHeight="1">
      <c r="B98" s="41"/>
      <c r="C98" s="42"/>
      <c r="D98" s="42"/>
      <c r="E98" s="42"/>
      <c r="F98" s="42"/>
      <c r="G98" s="42"/>
      <c r="H98" s="42"/>
      <c r="I98" s="42"/>
      <c r="J98" s="42"/>
      <c r="K98" s="42"/>
      <c r="L98" s="29"/>
    </row>
    <row r="102" spans="2:12" s="1" customFormat="1" ht="6.95" customHeight="1"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29"/>
    </row>
    <row r="103" spans="2:12" s="1" customFormat="1" ht="24.95" customHeight="1">
      <c r="B103" s="29"/>
      <c r="C103" s="18" t="s">
        <v>143</v>
      </c>
      <c r="L103" s="29"/>
    </row>
    <row r="104" spans="2:12" s="1" customFormat="1" ht="6.95" customHeight="1">
      <c r="B104" s="29"/>
      <c r="L104" s="29"/>
    </row>
    <row r="105" spans="2:12" s="1" customFormat="1" ht="12" customHeight="1">
      <c r="B105" s="29"/>
      <c r="C105" s="24" t="s">
        <v>16</v>
      </c>
      <c r="L105" s="29"/>
    </row>
    <row r="106" spans="2:12" s="1" customFormat="1" ht="30" customHeight="1">
      <c r="B106" s="29"/>
      <c r="E106" s="161" t="str">
        <f>E7</f>
        <v>Výkon koordinátora BOZP pro opravné akce na pozemních stavbách v obvodu OŘ PHA 2024 - 2026</v>
      </c>
      <c r="F106" s="188"/>
      <c r="G106" s="188"/>
      <c r="H106" s="188"/>
      <c r="L106" s="29"/>
    </row>
    <row r="107" spans="2:12" s="1" customFormat="1" ht="6.95" customHeight="1">
      <c r="B107" s="29"/>
      <c r="L107" s="29"/>
    </row>
    <row r="108" spans="2:12" s="1" customFormat="1" ht="12" customHeight="1">
      <c r="B108" s="29"/>
      <c r="C108" s="24" t="s">
        <v>20</v>
      </c>
      <c r="F108" s="22" t="str">
        <f>F10</f>
        <v>obvod OŘ Praha</v>
      </c>
      <c r="I108" s="24" t="s">
        <v>22</v>
      </c>
      <c r="J108" s="49" t="str">
        <f>IF(J10="","",J10)</f>
        <v>18. 10. 2024</v>
      </c>
      <c r="L108" s="29"/>
    </row>
    <row r="109" spans="2:12" s="1" customFormat="1" ht="6.95" customHeight="1">
      <c r="B109" s="29"/>
      <c r="L109" s="29"/>
    </row>
    <row r="110" spans="2:12" s="1" customFormat="1" ht="15.2" customHeight="1">
      <c r="B110" s="29"/>
      <c r="C110" s="24" t="s">
        <v>24</v>
      </c>
      <c r="F110" s="22" t="str">
        <f>E13</f>
        <v>Správa železnic, státní organizace</v>
      </c>
      <c r="I110" s="24" t="s">
        <v>32</v>
      </c>
      <c r="J110" s="27" t="str">
        <f>E19</f>
        <v xml:space="preserve"> </v>
      </c>
      <c r="L110" s="29"/>
    </row>
    <row r="111" spans="2:12" s="1" customFormat="1" ht="15.2" customHeight="1">
      <c r="B111" s="29"/>
      <c r="C111" s="24" t="s">
        <v>30</v>
      </c>
      <c r="F111" s="22" t="str">
        <f>IF(E16="","",E16)</f>
        <v>Vyplň údaj</v>
      </c>
      <c r="I111" s="24" t="s">
        <v>35</v>
      </c>
      <c r="J111" s="27"/>
      <c r="L111" s="29"/>
    </row>
    <row r="112" spans="2:12" s="1" customFormat="1" ht="10.35" customHeight="1">
      <c r="B112" s="29"/>
      <c r="L112" s="29"/>
    </row>
    <row r="113" spans="2:65" s="9" customFormat="1" ht="29.25" customHeight="1">
      <c r="B113" s="100"/>
      <c r="C113" s="101" t="s">
        <v>91</v>
      </c>
      <c r="D113" s="102" t="s">
        <v>63</v>
      </c>
      <c r="E113" s="102" t="s">
        <v>59</v>
      </c>
      <c r="F113" s="102" t="s">
        <v>60</v>
      </c>
      <c r="G113" s="102" t="s">
        <v>92</v>
      </c>
      <c r="H113" s="102" t="s">
        <v>93</v>
      </c>
      <c r="I113" s="102" t="s">
        <v>94</v>
      </c>
      <c r="J113" s="102" t="s">
        <v>87</v>
      </c>
      <c r="K113" s="103" t="s">
        <v>95</v>
      </c>
      <c r="L113" s="100"/>
      <c r="M113" s="56" t="s">
        <v>1</v>
      </c>
      <c r="N113" s="57" t="s">
        <v>42</v>
      </c>
      <c r="O113" s="57" t="s">
        <v>96</v>
      </c>
      <c r="P113" s="57" t="s">
        <v>97</v>
      </c>
      <c r="Q113" s="57" t="s">
        <v>98</v>
      </c>
      <c r="R113" s="57" t="s">
        <v>99</v>
      </c>
      <c r="S113" s="57" t="s">
        <v>100</v>
      </c>
      <c r="T113" s="58" t="s">
        <v>101</v>
      </c>
    </row>
    <row r="114" spans="2:65" s="1" customFormat="1" ht="22.9" customHeight="1">
      <c r="B114" s="29"/>
      <c r="C114" s="61" t="s">
        <v>144</v>
      </c>
      <c r="J114" s="104">
        <f>BK114</f>
        <v>0</v>
      </c>
      <c r="L114" s="29"/>
      <c r="M114" s="59"/>
      <c r="N114" s="50"/>
      <c r="O114" s="50"/>
      <c r="P114" s="105">
        <f>P115+P126</f>
        <v>0</v>
      </c>
      <c r="Q114" s="50"/>
      <c r="R114" s="105">
        <f>R115+R126</f>
        <v>0</v>
      </c>
      <c r="S114" s="50"/>
      <c r="T114" s="106">
        <f>T115+T126</f>
        <v>0</v>
      </c>
      <c r="AT114" s="14" t="s">
        <v>77</v>
      </c>
      <c r="AU114" s="14" t="s">
        <v>88</v>
      </c>
      <c r="BK114" s="107">
        <f>BK115+BK126</f>
        <v>0</v>
      </c>
    </row>
    <row r="115" spans="2:65" s="10" customFormat="1" ht="25.9" customHeight="1">
      <c r="B115" s="108"/>
      <c r="D115" s="109" t="s">
        <v>77</v>
      </c>
      <c r="E115" s="110" t="s">
        <v>102</v>
      </c>
      <c r="F115" s="110" t="s">
        <v>103</v>
      </c>
      <c r="I115" s="111"/>
      <c r="J115" s="112">
        <f>BK115</f>
        <v>0</v>
      </c>
      <c r="L115" s="108"/>
      <c r="M115" s="113"/>
      <c r="P115" s="114">
        <f>SUM(P116:P125)</f>
        <v>0</v>
      </c>
      <c r="R115" s="114">
        <f>SUM(R116:R125)</f>
        <v>0</v>
      </c>
      <c r="T115" s="115">
        <f>SUM(T116:T125)</f>
        <v>0</v>
      </c>
      <c r="AR115" s="109" t="s">
        <v>83</v>
      </c>
      <c r="AT115" s="116" t="s">
        <v>77</v>
      </c>
      <c r="AU115" s="116" t="s">
        <v>78</v>
      </c>
      <c r="AY115" s="109" t="s">
        <v>104</v>
      </c>
      <c r="BK115" s="117">
        <f>SUM(BK116:BK125)</f>
        <v>0</v>
      </c>
    </row>
    <row r="116" spans="2:65" s="1" customFormat="1" ht="66.75" customHeight="1">
      <c r="B116" s="29"/>
      <c r="C116" s="118" t="s">
        <v>83</v>
      </c>
      <c r="D116" s="118" t="s">
        <v>105</v>
      </c>
      <c r="E116" s="119" t="s">
        <v>102</v>
      </c>
      <c r="F116" s="120" t="s">
        <v>106</v>
      </c>
      <c r="G116" s="121" t="s">
        <v>107</v>
      </c>
      <c r="H116" s="122">
        <v>8</v>
      </c>
      <c r="I116" s="123"/>
      <c r="J116" s="124">
        <f>ROUND(I116*H116,2)</f>
        <v>0</v>
      </c>
      <c r="K116" s="120" t="s">
        <v>145</v>
      </c>
      <c r="L116" s="29"/>
      <c r="M116" s="125" t="s">
        <v>1</v>
      </c>
      <c r="N116" s="126" t="s">
        <v>43</v>
      </c>
      <c r="P116" s="127">
        <f>O116*H116</f>
        <v>0</v>
      </c>
      <c r="Q116" s="127">
        <v>0</v>
      </c>
      <c r="R116" s="127">
        <f>Q116*H116</f>
        <v>0</v>
      </c>
      <c r="S116" s="127">
        <v>0</v>
      </c>
      <c r="T116" s="128">
        <f>S116*H116</f>
        <v>0</v>
      </c>
      <c r="AR116" s="129" t="s">
        <v>108</v>
      </c>
      <c r="AT116" s="129" t="s">
        <v>105</v>
      </c>
      <c r="AU116" s="129" t="s">
        <v>83</v>
      </c>
      <c r="AY116" s="14" t="s">
        <v>104</v>
      </c>
      <c r="BE116" s="130">
        <f>IF(N116="základní",J116,0)</f>
        <v>0</v>
      </c>
      <c r="BF116" s="130">
        <f>IF(N116="snížená",J116,0)</f>
        <v>0</v>
      </c>
      <c r="BG116" s="130">
        <f>IF(N116="zákl. přenesená",J116,0)</f>
        <v>0</v>
      </c>
      <c r="BH116" s="130">
        <f>IF(N116="sníž. přenesená",J116,0)</f>
        <v>0</v>
      </c>
      <c r="BI116" s="130">
        <f>IF(N116="nulová",J116,0)</f>
        <v>0</v>
      </c>
      <c r="BJ116" s="14" t="s">
        <v>83</v>
      </c>
      <c r="BK116" s="130">
        <f>ROUND(I116*H116,2)</f>
        <v>0</v>
      </c>
      <c r="BL116" s="14" t="s">
        <v>108</v>
      </c>
      <c r="BM116" s="129" t="s">
        <v>109</v>
      </c>
    </row>
    <row r="117" spans="2:65" s="1" customFormat="1" ht="136.5">
      <c r="B117" s="29"/>
      <c r="D117" s="131" t="s">
        <v>110</v>
      </c>
      <c r="F117" s="132" t="s">
        <v>111</v>
      </c>
      <c r="I117" s="133"/>
      <c r="L117" s="29"/>
      <c r="M117" s="134"/>
      <c r="T117" s="53"/>
      <c r="AT117" s="14" t="s">
        <v>110</v>
      </c>
      <c r="AU117" s="14" t="s">
        <v>83</v>
      </c>
    </row>
    <row r="118" spans="2:65" s="1" customFormat="1" ht="66.75" customHeight="1">
      <c r="B118" s="29"/>
      <c r="C118" s="118" t="s">
        <v>85</v>
      </c>
      <c r="D118" s="118" t="s">
        <v>105</v>
      </c>
      <c r="E118" s="119" t="s">
        <v>112</v>
      </c>
      <c r="F118" s="120" t="s">
        <v>113</v>
      </c>
      <c r="G118" s="121" t="s">
        <v>107</v>
      </c>
      <c r="H118" s="122">
        <v>14</v>
      </c>
      <c r="I118" s="123"/>
      <c r="J118" s="124">
        <f>ROUND(I118*H118,2)</f>
        <v>0</v>
      </c>
      <c r="K118" s="120" t="s">
        <v>145</v>
      </c>
      <c r="L118" s="29"/>
      <c r="M118" s="125" t="s">
        <v>1</v>
      </c>
      <c r="N118" s="126" t="s">
        <v>43</v>
      </c>
      <c r="P118" s="127">
        <f>O118*H118</f>
        <v>0</v>
      </c>
      <c r="Q118" s="127">
        <v>0</v>
      </c>
      <c r="R118" s="127">
        <f>Q118*H118</f>
        <v>0</v>
      </c>
      <c r="S118" s="127">
        <v>0</v>
      </c>
      <c r="T118" s="128">
        <f>S118*H118</f>
        <v>0</v>
      </c>
      <c r="AR118" s="129" t="s">
        <v>108</v>
      </c>
      <c r="AT118" s="129" t="s">
        <v>105</v>
      </c>
      <c r="AU118" s="129" t="s">
        <v>83</v>
      </c>
      <c r="AY118" s="14" t="s">
        <v>104</v>
      </c>
      <c r="BE118" s="130">
        <f>IF(N118="základní",J118,0)</f>
        <v>0</v>
      </c>
      <c r="BF118" s="130">
        <f>IF(N118="snížená",J118,0)</f>
        <v>0</v>
      </c>
      <c r="BG118" s="130">
        <f>IF(N118="zákl. přenesená",J118,0)</f>
        <v>0</v>
      </c>
      <c r="BH118" s="130">
        <f>IF(N118="sníž. přenesená",J118,0)</f>
        <v>0</v>
      </c>
      <c r="BI118" s="130">
        <f>IF(N118="nulová",J118,0)</f>
        <v>0</v>
      </c>
      <c r="BJ118" s="14" t="s">
        <v>83</v>
      </c>
      <c r="BK118" s="130">
        <f>ROUND(I118*H118,2)</f>
        <v>0</v>
      </c>
      <c r="BL118" s="14" t="s">
        <v>108</v>
      </c>
      <c r="BM118" s="129" t="s">
        <v>114</v>
      </c>
    </row>
    <row r="119" spans="2:65" s="1" customFormat="1" ht="136.5">
      <c r="B119" s="29"/>
      <c r="D119" s="131" t="s">
        <v>110</v>
      </c>
      <c r="F119" s="132" t="s">
        <v>111</v>
      </c>
      <c r="I119" s="133"/>
      <c r="L119" s="29"/>
      <c r="M119" s="134"/>
      <c r="T119" s="53"/>
      <c r="AT119" s="14" t="s">
        <v>110</v>
      </c>
      <c r="AU119" s="14" t="s">
        <v>83</v>
      </c>
    </row>
    <row r="120" spans="2:65" s="1" customFormat="1" ht="66.75" customHeight="1">
      <c r="B120" s="29"/>
      <c r="C120" s="118" t="s">
        <v>115</v>
      </c>
      <c r="D120" s="118" t="s">
        <v>105</v>
      </c>
      <c r="E120" s="119" t="s">
        <v>116</v>
      </c>
      <c r="F120" s="120" t="s">
        <v>117</v>
      </c>
      <c r="G120" s="121" t="s">
        <v>107</v>
      </c>
      <c r="H120" s="122">
        <v>8</v>
      </c>
      <c r="I120" s="123"/>
      <c r="J120" s="124">
        <f>ROUND(I120*H120,2)</f>
        <v>0</v>
      </c>
      <c r="K120" s="120" t="s">
        <v>145</v>
      </c>
      <c r="L120" s="29"/>
      <c r="M120" s="125" t="s">
        <v>1</v>
      </c>
      <c r="N120" s="126" t="s">
        <v>43</v>
      </c>
      <c r="P120" s="127">
        <f>O120*H120</f>
        <v>0</v>
      </c>
      <c r="Q120" s="127">
        <v>0</v>
      </c>
      <c r="R120" s="127">
        <f>Q120*H120</f>
        <v>0</v>
      </c>
      <c r="S120" s="127">
        <v>0</v>
      </c>
      <c r="T120" s="128">
        <f>S120*H120</f>
        <v>0</v>
      </c>
      <c r="AR120" s="129" t="s">
        <v>108</v>
      </c>
      <c r="AT120" s="129" t="s">
        <v>105</v>
      </c>
      <c r="AU120" s="129" t="s">
        <v>83</v>
      </c>
      <c r="AY120" s="14" t="s">
        <v>104</v>
      </c>
      <c r="BE120" s="130">
        <f>IF(N120="základní",J120,0)</f>
        <v>0</v>
      </c>
      <c r="BF120" s="130">
        <f>IF(N120="snížená",J120,0)</f>
        <v>0</v>
      </c>
      <c r="BG120" s="130">
        <f>IF(N120="zákl. přenesená",J120,0)</f>
        <v>0</v>
      </c>
      <c r="BH120" s="130">
        <f>IF(N120="sníž. přenesená",J120,0)</f>
        <v>0</v>
      </c>
      <c r="BI120" s="130">
        <f>IF(N120="nulová",J120,0)</f>
        <v>0</v>
      </c>
      <c r="BJ120" s="14" t="s">
        <v>83</v>
      </c>
      <c r="BK120" s="130">
        <f>ROUND(I120*H120,2)</f>
        <v>0</v>
      </c>
      <c r="BL120" s="14" t="s">
        <v>108</v>
      </c>
      <c r="BM120" s="129" t="s">
        <v>118</v>
      </c>
    </row>
    <row r="121" spans="2:65" s="1" customFormat="1" ht="136.5">
      <c r="B121" s="29"/>
      <c r="D121" s="131" t="s">
        <v>110</v>
      </c>
      <c r="F121" s="132" t="s">
        <v>111</v>
      </c>
      <c r="I121" s="133"/>
      <c r="L121" s="29"/>
      <c r="M121" s="134"/>
      <c r="T121" s="53"/>
      <c r="AT121" s="14" t="s">
        <v>110</v>
      </c>
      <c r="AU121" s="14" t="s">
        <v>83</v>
      </c>
    </row>
    <row r="122" spans="2:65" s="1" customFormat="1" ht="66.75" customHeight="1">
      <c r="B122" s="29"/>
      <c r="C122" s="118" t="s">
        <v>108</v>
      </c>
      <c r="D122" s="118" t="s">
        <v>105</v>
      </c>
      <c r="E122" s="119" t="s">
        <v>119</v>
      </c>
      <c r="F122" s="120" t="s">
        <v>120</v>
      </c>
      <c r="G122" s="121" t="s">
        <v>107</v>
      </c>
      <c r="H122" s="122">
        <v>2</v>
      </c>
      <c r="I122" s="123"/>
      <c r="J122" s="124">
        <f>ROUND(I122*H122,2)</f>
        <v>0</v>
      </c>
      <c r="K122" s="120" t="s">
        <v>145</v>
      </c>
      <c r="L122" s="29"/>
      <c r="M122" s="125" t="s">
        <v>1</v>
      </c>
      <c r="N122" s="126" t="s">
        <v>43</v>
      </c>
      <c r="P122" s="127">
        <f>O122*H122</f>
        <v>0</v>
      </c>
      <c r="Q122" s="127">
        <v>0</v>
      </c>
      <c r="R122" s="127">
        <f>Q122*H122</f>
        <v>0</v>
      </c>
      <c r="S122" s="127">
        <v>0</v>
      </c>
      <c r="T122" s="128">
        <f>S122*H122</f>
        <v>0</v>
      </c>
      <c r="AR122" s="129" t="s">
        <v>108</v>
      </c>
      <c r="AT122" s="129" t="s">
        <v>105</v>
      </c>
      <c r="AU122" s="129" t="s">
        <v>83</v>
      </c>
      <c r="AY122" s="14" t="s">
        <v>104</v>
      </c>
      <c r="BE122" s="130">
        <f>IF(N122="základní",J122,0)</f>
        <v>0</v>
      </c>
      <c r="BF122" s="130">
        <f>IF(N122="snížená",J122,0)</f>
        <v>0</v>
      </c>
      <c r="BG122" s="130">
        <f>IF(N122="zákl. přenesená",J122,0)</f>
        <v>0</v>
      </c>
      <c r="BH122" s="130">
        <f>IF(N122="sníž. přenesená",J122,0)</f>
        <v>0</v>
      </c>
      <c r="BI122" s="130">
        <f>IF(N122="nulová",J122,0)</f>
        <v>0</v>
      </c>
      <c r="BJ122" s="14" t="s">
        <v>83</v>
      </c>
      <c r="BK122" s="130">
        <f>ROUND(I122*H122,2)</f>
        <v>0</v>
      </c>
      <c r="BL122" s="14" t="s">
        <v>108</v>
      </c>
      <c r="BM122" s="129" t="s">
        <v>121</v>
      </c>
    </row>
    <row r="123" spans="2:65" s="1" customFormat="1" ht="136.5">
      <c r="B123" s="29"/>
      <c r="D123" s="131" t="s">
        <v>110</v>
      </c>
      <c r="F123" s="132" t="s">
        <v>111</v>
      </c>
      <c r="I123" s="133"/>
      <c r="L123" s="29"/>
      <c r="M123" s="134"/>
      <c r="T123" s="53"/>
      <c r="AT123" s="14" t="s">
        <v>110</v>
      </c>
      <c r="AU123" s="14" t="s">
        <v>83</v>
      </c>
    </row>
    <row r="124" spans="2:65" s="1" customFormat="1" ht="66.75" customHeight="1">
      <c r="B124" s="29"/>
      <c r="C124" s="118" t="s">
        <v>122</v>
      </c>
      <c r="D124" s="118" t="s">
        <v>105</v>
      </c>
      <c r="E124" s="119" t="s">
        <v>123</v>
      </c>
      <c r="F124" s="120" t="s">
        <v>124</v>
      </c>
      <c r="G124" s="121" t="s">
        <v>107</v>
      </c>
      <c r="H124" s="122">
        <v>1</v>
      </c>
      <c r="I124" s="123"/>
      <c r="J124" s="124">
        <f>ROUND(I124*H124,2)</f>
        <v>0</v>
      </c>
      <c r="K124" s="120" t="s">
        <v>145</v>
      </c>
      <c r="L124" s="29"/>
      <c r="M124" s="125" t="s">
        <v>1</v>
      </c>
      <c r="N124" s="126" t="s">
        <v>43</v>
      </c>
      <c r="P124" s="127">
        <f>O124*H124</f>
        <v>0</v>
      </c>
      <c r="Q124" s="127">
        <v>0</v>
      </c>
      <c r="R124" s="127">
        <f>Q124*H124</f>
        <v>0</v>
      </c>
      <c r="S124" s="127">
        <v>0</v>
      </c>
      <c r="T124" s="128">
        <f>S124*H124</f>
        <v>0</v>
      </c>
      <c r="AR124" s="129" t="s">
        <v>108</v>
      </c>
      <c r="AT124" s="129" t="s">
        <v>105</v>
      </c>
      <c r="AU124" s="129" t="s">
        <v>83</v>
      </c>
      <c r="AY124" s="14" t="s">
        <v>104</v>
      </c>
      <c r="BE124" s="130">
        <f>IF(N124="základní",J124,0)</f>
        <v>0</v>
      </c>
      <c r="BF124" s="130">
        <f>IF(N124="snížená",J124,0)</f>
        <v>0</v>
      </c>
      <c r="BG124" s="130">
        <f>IF(N124="zákl. přenesená",J124,0)</f>
        <v>0</v>
      </c>
      <c r="BH124" s="130">
        <f>IF(N124="sníž. přenesená",J124,0)</f>
        <v>0</v>
      </c>
      <c r="BI124" s="130">
        <f>IF(N124="nulová",J124,0)</f>
        <v>0</v>
      </c>
      <c r="BJ124" s="14" t="s">
        <v>83</v>
      </c>
      <c r="BK124" s="130">
        <f>ROUND(I124*H124,2)</f>
        <v>0</v>
      </c>
      <c r="BL124" s="14" t="s">
        <v>108</v>
      </c>
      <c r="BM124" s="129" t="s">
        <v>125</v>
      </c>
    </row>
    <row r="125" spans="2:65" s="1" customFormat="1" ht="136.5">
      <c r="B125" s="29"/>
      <c r="D125" s="131" t="s">
        <v>110</v>
      </c>
      <c r="F125" s="132" t="s">
        <v>111</v>
      </c>
      <c r="I125" s="133"/>
      <c r="L125" s="29"/>
      <c r="M125" s="134"/>
      <c r="T125" s="53"/>
      <c r="AT125" s="14" t="s">
        <v>110</v>
      </c>
      <c r="AU125" s="14" t="s">
        <v>83</v>
      </c>
    </row>
    <row r="126" spans="2:65" s="10" customFormat="1" ht="25.9" customHeight="1">
      <c r="B126" s="108"/>
      <c r="D126" s="109" t="s">
        <v>77</v>
      </c>
      <c r="E126" s="110" t="s">
        <v>112</v>
      </c>
      <c r="F126" s="110" t="s">
        <v>126</v>
      </c>
      <c r="I126" s="111"/>
      <c r="J126" s="112">
        <f>BK126</f>
        <v>0</v>
      </c>
      <c r="L126" s="108"/>
      <c r="M126" s="113"/>
      <c r="P126" s="114">
        <f>SUM(P127:P134)</f>
        <v>0</v>
      </c>
      <c r="R126" s="114">
        <f>SUM(R127:R134)</f>
        <v>0</v>
      </c>
      <c r="T126" s="115">
        <f>SUM(T127:T134)</f>
        <v>0</v>
      </c>
      <c r="AR126" s="109" t="s">
        <v>83</v>
      </c>
      <c r="AT126" s="116" t="s">
        <v>77</v>
      </c>
      <c r="AU126" s="116" t="s">
        <v>78</v>
      </c>
      <c r="AY126" s="109" t="s">
        <v>104</v>
      </c>
      <c r="BK126" s="117">
        <f>SUM(BK127:BK134)</f>
        <v>0</v>
      </c>
    </row>
    <row r="127" spans="2:65" s="1" customFormat="1" ht="33" customHeight="1">
      <c r="B127" s="29"/>
      <c r="C127" s="118" t="s">
        <v>127</v>
      </c>
      <c r="D127" s="118" t="s">
        <v>105</v>
      </c>
      <c r="E127" s="119" t="s">
        <v>128</v>
      </c>
      <c r="F127" s="120" t="s">
        <v>129</v>
      </c>
      <c r="G127" s="121" t="s">
        <v>130</v>
      </c>
      <c r="H127" s="122">
        <v>896</v>
      </c>
      <c r="I127" s="123"/>
      <c r="J127" s="124">
        <f>ROUND(I127*H127,2)</f>
        <v>0</v>
      </c>
      <c r="K127" s="120" t="s">
        <v>145</v>
      </c>
      <c r="L127" s="29"/>
      <c r="M127" s="125" t="s">
        <v>1</v>
      </c>
      <c r="N127" s="126" t="s">
        <v>43</v>
      </c>
      <c r="P127" s="127">
        <f>O127*H127</f>
        <v>0</v>
      </c>
      <c r="Q127" s="127">
        <v>0</v>
      </c>
      <c r="R127" s="127">
        <f>Q127*H127</f>
        <v>0</v>
      </c>
      <c r="S127" s="127">
        <v>0</v>
      </c>
      <c r="T127" s="128">
        <f>S127*H127</f>
        <v>0</v>
      </c>
      <c r="AR127" s="129" t="s">
        <v>108</v>
      </c>
      <c r="AT127" s="129" t="s">
        <v>105</v>
      </c>
      <c r="AU127" s="129" t="s">
        <v>83</v>
      </c>
      <c r="AY127" s="14" t="s">
        <v>104</v>
      </c>
      <c r="BE127" s="130">
        <f>IF(N127="základní",J127,0)</f>
        <v>0</v>
      </c>
      <c r="BF127" s="130">
        <f>IF(N127="snížená",J127,0)</f>
        <v>0</v>
      </c>
      <c r="BG127" s="130">
        <f>IF(N127="zákl. přenesená",J127,0)</f>
        <v>0</v>
      </c>
      <c r="BH127" s="130">
        <f>IF(N127="sníž. přenesená",J127,0)</f>
        <v>0</v>
      </c>
      <c r="BI127" s="130">
        <f>IF(N127="nulová",J127,0)</f>
        <v>0</v>
      </c>
      <c r="BJ127" s="14" t="s">
        <v>83</v>
      </c>
      <c r="BK127" s="130">
        <f>ROUND(I127*H127,2)</f>
        <v>0</v>
      </c>
      <c r="BL127" s="14" t="s">
        <v>108</v>
      </c>
      <c r="BM127" s="129" t="s">
        <v>131</v>
      </c>
    </row>
    <row r="128" spans="2:65" s="1" customFormat="1" ht="117">
      <c r="B128" s="29"/>
      <c r="D128" s="131" t="s">
        <v>110</v>
      </c>
      <c r="F128" s="132" t="s">
        <v>132</v>
      </c>
      <c r="I128" s="133"/>
      <c r="L128" s="29"/>
      <c r="M128" s="134"/>
      <c r="T128" s="53"/>
      <c r="AT128" s="14" t="s">
        <v>110</v>
      </c>
      <c r="AU128" s="14" t="s">
        <v>83</v>
      </c>
    </row>
    <row r="129" spans="2:51" s="11" customFormat="1">
      <c r="B129" s="135"/>
      <c r="D129" s="131" t="s">
        <v>133</v>
      </c>
      <c r="E129" s="136" t="s">
        <v>1</v>
      </c>
      <c r="F129" s="137" t="s">
        <v>134</v>
      </c>
      <c r="H129" s="138">
        <v>128</v>
      </c>
      <c r="I129" s="139"/>
      <c r="L129" s="135"/>
      <c r="M129" s="140"/>
      <c r="T129" s="141"/>
      <c r="AT129" s="136" t="s">
        <v>133</v>
      </c>
      <c r="AU129" s="136" t="s">
        <v>83</v>
      </c>
      <c r="AV129" s="11" t="s">
        <v>85</v>
      </c>
      <c r="AW129" s="11" t="s">
        <v>34</v>
      </c>
      <c r="AX129" s="11" t="s">
        <v>78</v>
      </c>
      <c r="AY129" s="136" t="s">
        <v>104</v>
      </c>
    </row>
    <row r="130" spans="2:51" s="11" customFormat="1">
      <c r="B130" s="135"/>
      <c r="D130" s="131" t="s">
        <v>133</v>
      </c>
      <c r="E130" s="136" t="s">
        <v>1</v>
      </c>
      <c r="F130" s="137" t="s">
        <v>135</v>
      </c>
      <c r="H130" s="138">
        <v>336</v>
      </c>
      <c r="I130" s="139"/>
      <c r="L130" s="135"/>
      <c r="M130" s="140"/>
      <c r="T130" s="141"/>
      <c r="AT130" s="136" t="s">
        <v>133</v>
      </c>
      <c r="AU130" s="136" t="s">
        <v>83</v>
      </c>
      <c r="AV130" s="11" t="s">
        <v>85</v>
      </c>
      <c r="AW130" s="11" t="s">
        <v>34</v>
      </c>
      <c r="AX130" s="11" t="s">
        <v>78</v>
      </c>
      <c r="AY130" s="136" t="s">
        <v>104</v>
      </c>
    </row>
    <row r="131" spans="2:51" s="11" customFormat="1">
      <c r="B131" s="135"/>
      <c r="D131" s="131" t="s">
        <v>133</v>
      </c>
      <c r="E131" s="136" t="s">
        <v>1</v>
      </c>
      <c r="F131" s="137" t="s">
        <v>136</v>
      </c>
      <c r="H131" s="138">
        <v>288</v>
      </c>
      <c r="I131" s="139"/>
      <c r="L131" s="135"/>
      <c r="M131" s="140"/>
      <c r="T131" s="141"/>
      <c r="AT131" s="136" t="s">
        <v>133</v>
      </c>
      <c r="AU131" s="136" t="s">
        <v>83</v>
      </c>
      <c r="AV131" s="11" t="s">
        <v>85</v>
      </c>
      <c r="AW131" s="11" t="s">
        <v>34</v>
      </c>
      <c r="AX131" s="11" t="s">
        <v>78</v>
      </c>
      <c r="AY131" s="136" t="s">
        <v>104</v>
      </c>
    </row>
    <row r="132" spans="2:51" s="11" customFormat="1">
      <c r="B132" s="135"/>
      <c r="D132" s="131" t="s">
        <v>133</v>
      </c>
      <c r="E132" s="136" t="s">
        <v>1</v>
      </c>
      <c r="F132" s="137" t="s">
        <v>137</v>
      </c>
      <c r="H132" s="138">
        <v>88</v>
      </c>
      <c r="I132" s="139"/>
      <c r="L132" s="135"/>
      <c r="M132" s="140"/>
      <c r="T132" s="141"/>
      <c r="AT132" s="136" t="s">
        <v>133</v>
      </c>
      <c r="AU132" s="136" t="s">
        <v>83</v>
      </c>
      <c r="AV132" s="11" t="s">
        <v>85</v>
      </c>
      <c r="AW132" s="11" t="s">
        <v>34</v>
      </c>
      <c r="AX132" s="11" t="s">
        <v>78</v>
      </c>
      <c r="AY132" s="136" t="s">
        <v>104</v>
      </c>
    </row>
    <row r="133" spans="2:51" s="11" customFormat="1">
      <c r="B133" s="135"/>
      <c r="D133" s="131" t="s">
        <v>133</v>
      </c>
      <c r="E133" s="136" t="s">
        <v>1</v>
      </c>
      <c r="F133" s="137" t="s">
        <v>138</v>
      </c>
      <c r="H133" s="138">
        <v>56</v>
      </c>
      <c r="I133" s="139"/>
      <c r="L133" s="135"/>
      <c r="M133" s="140"/>
      <c r="T133" s="141"/>
      <c r="AT133" s="136" t="s">
        <v>133</v>
      </c>
      <c r="AU133" s="136" t="s">
        <v>83</v>
      </c>
      <c r="AV133" s="11" t="s">
        <v>85</v>
      </c>
      <c r="AW133" s="11" t="s">
        <v>34</v>
      </c>
      <c r="AX133" s="11" t="s">
        <v>78</v>
      </c>
      <c r="AY133" s="136" t="s">
        <v>104</v>
      </c>
    </row>
    <row r="134" spans="2:51" s="12" customFormat="1">
      <c r="B134" s="142"/>
      <c r="D134" s="131" t="s">
        <v>133</v>
      </c>
      <c r="E134" s="143" t="s">
        <v>1</v>
      </c>
      <c r="F134" s="144" t="s">
        <v>139</v>
      </c>
      <c r="H134" s="145">
        <v>896</v>
      </c>
      <c r="I134" s="146"/>
      <c r="L134" s="142"/>
      <c r="M134" s="147"/>
      <c r="N134" s="148"/>
      <c r="O134" s="148"/>
      <c r="P134" s="148"/>
      <c r="Q134" s="148"/>
      <c r="R134" s="148"/>
      <c r="S134" s="148"/>
      <c r="T134" s="149"/>
      <c r="AT134" s="143" t="s">
        <v>133</v>
      </c>
      <c r="AU134" s="143" t="s">
        <v>83</v>
      </c>
      <c r="AV134" s="12" t="s">
        <v>108</v>
      </c>
      <c r="AW134" s="12" t="s">
        <v>34</v>
      </c>
      <c r="AX134" s="12" t="s">
        <v>83</v>
      </c>
      <c r="AY134" s="143" t="s">
        <v>104</v>
      </c>
    </row>
    <row r="135" spans="2:51" s="1" customFormat="1" ht="6.95" customHeight="1">
      <c r="B135" s="41"/>
      <c r="C135" s="42"/>
      <c r="D135" s="42"/>
      <c r="E135" s="42"/>
      <c r="F135" s="42"/>
      <c r="G135" s="42"/>
      <c r="H135" s="42"/>
      <c r="I135" s="42"/>
      <c r="J135" s="42"/>
      <c r="K135" s="42"/>
      <c r="L135" s="29"/>
    </row>
  </sheetData>
  <sheetProtection algorithmName="SHA-512" hashValue="cOeTeJFGgf00JzU7f0pzeu8scoX1MNdmOGbhcQOT0dEOENPA6GGLksz58NCELOdfBqSEWzBUuq3fIQg7uCTj2w==" saltValue="tENtpZzUNvaLU/w0j9V0Ow==" spinCount="100000" sheet="1" objects="1" scenarios="1" formatColumns="0" formatRows="0" autoFilter="0"/>
  <autoFilter ref="C113:K134" xr:uid="{00000000-0009-0000-0000-000001000000}"/>
  <mergeCells count="6">
    <mergeCell ref="E106:H106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Výkon koordináto...</vt:lpstr>
      <vt:lpstr>'OR_PHA - Výkon koordináto...'!Názvy_tisku</vt:lpstr>
      <vt:lpstr>'Rekapitulace zakázky'!Názvy_tisku</vt:lpstr>
      <vt:lpstr>'OR_PHA - Výkon koordináto...'!Oblast_tisku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cp:lastPrinted>2024-10-23T12:58:27Z</cp:lastPrinted>
  <dcterms:created xsi:type="dcterms:W3CDTF">2024-10-18T11:42:50Z</dcterms:created>
  <dcterms:modified xsi:type="dcterms:W3CDTF">2024-10-23T12:58:29Z</dcterms:modified>
</cp:coreProperties>
</file>