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VŘ 2024\"/>
    </mc:Choice>
  </mc:AlternateContent>
  <xr:revisionPtr revIDLastSave="0" documentId="13_ncr:1_{18F916B4-CA17-4DDB-8CD3-2C1DFD881EA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Výběr a zpracová..." sheetId="2" r:id="rId2"/>
  </sheets>
  <definedNames>
    <definedName name="_xlnm._FilterDatabase" localSheetId="1" hidden="1">'OR_PHA - Výběr a zpracová...'!$C$115:$I$132</definedName>
    <definedName name="_xlnm.Print_Titles" localSheetId="1">'OR_PHA - Výběr a zpracová...'!$115:$115</definedName>
    <definedName name="_xlnm.Print_Titles" localSheetId="0">'Rekapitulace stavby'!$92:$92</definedName>
    <definedName name="_xlnm.Print_Area" localSheetId="1">'OR_PHA - Výběr a zpracová...'!$C$105:$I$132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2" l="1"/>
  <c r="AY95" i="1"/>
  <c r="AX95" i="1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4" i="2"/>
  <c r="BF124" i="2"/>
  <c r="BE124" i="2"/>
  <c r="BD124" i="2"/>
  <c r="R124" i="2"/>
  <c r="R123" i="2" s="1"/>
  <c r="P124" i="2"/>
  <c r="P123" i="2" s="1"/>
  <c r="N124" i="2"/>
  <c r="N123" i="2" s="1"/>
  <c r="BG121" i="2"/>
  <c r="BF121" i="2"/>
  <c r="BE121" i="2"/>
  <c r="BD121" i="2"/>
  <c r="R121" i="2"/>
  <c r="R120" i="2" s="1"/>
  <c r="P121" i="2"/>
  <c r="P120" i="2" s="1"/>
  <c r="N121" i="2"/>
  <c r="N120" i="2" s="1"/>
  <c r="BG118" i="2"/>
  <c r="BF118" i="2"/>
  <c r="BE118" i="2"/>
  <c r="BD118" i="2"/>
  <c r="R118" i="2"/>
  <c r="R117" i="2" s="1"/>
  <c r="P118" i="2"/>
  <c r="P117" i="2" s="1"/>
  <c r="N118" i="2"/>
  <c r="N117" i="2" s="1"/>
  <c r="F112" i="2"/>
  <c r="F110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21" i="2"/>
  <c r="AS94" i="1"/>
  <c r="BI127" i="2"/>
  <c r="BI118" i="2"/>
  <c r="BI129" i="2"/>
  <c r="BI131" i="2"/>
  <c r="BI124" i="2"/>
  <c r="F34" i="2" l="1"/>
  <c r="BC95" i="1" s="1"/>
  <c r="BC94" i="1" s="1"/>
  <c r="W32" i="1" s="1"/>
  <c r="F35" i="2"/>
  <c r="BD95" i="1" s="1"/>
  <c r="BD94" i="1" s="1"/>
  <c r="W33" i="1" s="1"/>
  <c r="BI126" i="2"/>
  <c r="N126" i="2"/>
  <c r="N116" i="2" s="1"/>
  <c r="AU95" i="1" s="1"/>
  <c r="AU94" i="1" s="1"/>
  <c r="P126" i="2"/>
  <c r="P116" i="2" s="1"/>
  <c r="R126" i="2"/>
  <c r="R116" i="2" s="1"/>
  <c r="BI123" i="2"/>
  <c r="BI120" i="2"/>
  <c r="BI117" i="2"/>
  <c r="F90" i="2"/>
  <c r="BC131" i="2"/>
  <c r="BC127" i="2"/>
  <c r="BC118" i="2"/>
  <c r="BC121" i="2"/>
  <c r="BC124" i="2"/>
  <c r="BC129" i="2"/>
  <c r="F32" i="2"/>
  <c r="BA95" i="1" s="1"/>
  <c r="BA94" i="1" s="1"/>
  <c r="AW94" i="1" s="1"/>
  <c r="AK30" i="1" s="1"/>
  <c r="AW95" i="1"/>
  <c r="F33" i="2"/>
  <c r="BB95" i="1" s="1"/>
  <c r="BB94" i="1" s="1"/>
  <c r="AX94" i="1" s="1"/>
  <c r="AY94" i="1" l="1"/>
  <c r="BI116" i="2"/>
  <c r="AG95" i="1" s="1"/>
  <c r="W30" i="1"/>
  <c r="AV95" i="1"/>
  <c r="AT95" i="1"/>
  <c r="W31" i="1"/>
  <c r="F31" i="2"/>
  <c r="AZ95" i="1" s="1"/>
  <c r="AZ94" i="1" s="1"/>
  <c r="W29" i="1" s="1"/>
  <c r="AG94" i="1" l="1"/>
  <c r="AK26" i="1" s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<sst xmlns="http://schemas.openxmlformats.org/spreadsheetml/2006/main" count="370" uniqueCount="151">
  <si>
    <t>Export Komplet</t>
  </si>
  <si>
    <t/>
  </si>
  <si>
    <t>2.0</t>
  </si>
  <si>
    <t>ZAMOK</t>
  </si>
  <si>
    <t>False</t>
  </si>
  <si>
    <t>{1630715c-d4ff-42df-9334-681ac4c6f3dd}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</si>
  <si>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</si>
  <si>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</si>
  <si>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</si>
  <si>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</si>
  <si>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</si>
  <si>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</si>
  <si>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</si>
  <si>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</si>
  <si>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</si>
  <si>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</si>
  <si>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</si>
  <si>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Výběr a zpracování tržeb z pokladen turniketů a mincovníků veřejných WC v obvodu OŘ Praha 2024 - 2025</t>
  </si>
  <si>
    <t>KSO:</t>
  </si>
  <si>
    <t>CC-CZ:</t>
  </si>
  <si>
    <t>Místo:</t>
  </si>
  <si>
    <t>Obvod OŘ Praha</t>
  </si>
  <si>
    <t>Datum:</t>
  </si>
  <si>
    <t>11. 10. 2024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</si>
  <si>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</si>
  <si>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</si>
  <si>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</si>
  <si>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</si>
  <si>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</si>
  <si>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</si>
  <si>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</si>
  <si>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</si>
  <si>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</si>
  <si>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</si>
  <si>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</si>
  <si>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</si>
  <si>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</si>
  <si>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</si>
  <si>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</si>
  <si>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</si>
  <si>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</si>
  <si>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</si>
  <si>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</si>
  <si>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</si>
  <si>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</si>
  <si>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</si>
  <si>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</si>
  <si>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</si>
  <si>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</si>
  <si>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</si>
  <si>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</si>
  <si>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</si>
  <si>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</si>
  <si>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</si>
  <si>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</si>
  <si>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</si>
  <si>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</si>
  <si>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</si>
  <si>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</si>
  <si>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</si>
  <si>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</si>
  <si>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</si>
  <si>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</si>
  <si>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</si>
  <si>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</si>
  <si>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</si>
  <si>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</si>
  <si>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</si>
  <si>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</si>
  <si>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</si>
  <si>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</si>
  <si>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</si>
  <si>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</si>
  <si>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</si>
  <si>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</si>
  <si>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</si>
  <si>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</si>
  <si>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</si>
  <si>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</si>
  <si>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</si>
  <si>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</si>
  <si>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</si>
  <si>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</si>
  <si>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</si>
  <si>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</si>
  <si>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</si>
  <si>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</si>
  <si>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</si>
  <si>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</si>
  <si>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</si>
  <si>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</si>
  <si>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</si>
  <si>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</si>
  <si>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</si>
  <si>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</si>
  <si>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</si>
  <si>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</si>
  <si>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</si>
  <si>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</si>
  <si>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</si>
  <si>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</si>
  <si>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</si>
  <si>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</si>
  <si>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</si>
  <si>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</si>
  <si>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</si>
  <si>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</si>
  <si>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</si>
  <si>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</si>
  <si>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</si>
  <si>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</si>
  <si>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</si>
  <si>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</si>
  <si>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-96667080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</si>
  <si>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</si>
  <si>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</si>
  <si>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K2</t>
  </si>
  <si>
    <t>Pokladna micovníku</t>
  </si>
  <si>
    <t>K2.1</t>
  </si>
  <si>
    <t>Výběr a zpracování tržby pokladny mincovníku včetně běžné údržby v obvodu OŘ Praha</t>
  </si>
  <si>
    <t>1086303333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</si>
  <si>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</si>
  <si>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</si>
  <si>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</si>
  <si>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</si>
  <si>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</si>
  <si>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</si>
  <si>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</si>
  <si>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688882838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</si>
  <si>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</si>
  <si>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</si>
  <si>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</si>
  <si>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</si>
  <si>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</si>
  <si>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</si>
  <si>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</si>
  <si>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-127250150</t>
  </si>
  <si>
    <t>Poznámka k položce:_x000D_
žst. Kolín</t>
  </si>
  <si>
    <t>5</t>
  </si>
  <si>
    <t>22090050R12</t>
  </si>
  <si>
    <t>Kotouč termopapíru pro použití v GPE4M, TCE 60/P120/17, 74 g/m2, průměr 120mm</t>
  </si>
  <si>
    <t>1733731556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</si>
  <si>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</si>
  <si>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</si>
  <si>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</si>
  <si>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</si>
  <si>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1143188484</t>
  </si>
  <si>
    <t>Poznámka k položce:_x000D_
žst. Praha hlavní nádraží</t>
  </si>
  <si>
    <t>SOUPIS JEDNOTKOVÝCH CEN</t>
  </si>
  <si>
    <t>Individuální kalkulace</t>
  </si>
  <si>
    <t>Výběr a zpracování tržeb z pokladen turniketů a mincovníků veřejných WC v obvodu OŘ PHA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</si>
</sst>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168275</xdr:colOff>
      <xdr:row>104</xdr:row>
      <xdr:rowOff>95250</xdr:rowOff>
    </xdr:from>
    <xdr:to>
      <xdr:col>8</xdr:col>
      <xdr:colOff>981075</xdr:colOff>
      <xdr:row>109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9700" y="790575"/>
          <a:ext cx="8128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63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R5" s="15"/>
      <c r="BE5" s="160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6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R6" s="15"/>
      <c r="BE6" s="161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61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61"/>
      <c r="BS8" s="12" t="s">
        <v>6</v>
      </c>
    </row>
    <row r="9" spans="1:74" ht="14.45" customHeight="1">
      <c r="B9" s="15"/>
      <c r="AR9" s="15"/>
      <c r="BE9" s="161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61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61"/>
      <c r="BS11" s="12" t="s">
        <v>6</v>
      </c>
    </row>
    <row r="12" spans="1:74" ht="6.95" customHeight="1">
      <c r="B12" s="15"/>
      <c r="AR12" s="15"/>
      <c r="BE12" s="161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61"/>
      <c r="BS13" s="12" t="s">
        <v>6</v>
      </c>
    </row>
    <row r="14" spans="1:74" ht="12.75">
      <c r="B14" s="15"/>
      <c r="E14" s="165" t="s">
        <v>31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2" t="s">
        <v>28</v>
      </c>
      <c r="AN14" s="24" t="s">
        <v>31</v>
      </c>
      <c r="AR14" s="15"/>
      <c r="BE14" s="161"/>
      <c r="BS14" s="12" t="s">
        <v>6</v>
      </c>
    </row>
    <row r="15" spans="1:74" ht="6.95" customHeight="1">
      <c r="B15" s="15"/>
      <c r="AR15" s="15"/>
      <c r="BE15" s="161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61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61"/>
      <c r="BS17" s="12" t="s">
        <v>34</v>
      </c>
    </row>
    <row r="18" spans="2:71" ht="6.95" customHeight="1">
      <c r="B18" s="15"/>
      <c r="AR18" s="15"/>
      <c r="BE18" s="161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61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61"/>
      <c r="BS20" s="12" t="s">
        <v>34</v>
      </c>
    </row>
    <row r="21" spans="2:71" ht="6.95" customHeight="1">
      <c r="B21" s="15"/>
      <c r="AR21" s="15"/>
      <c r="BE21" s="161"/>
    </row>
    <row r="22" spans="2:71" ht="12" customHeight="1">
      <c r="B22" s="15"/>
      <c r="D22" s="22" t="s">
        <v>37</v>
      </c>
      <c r="AR22" s="15"/>
      <c r="BE22" s="161"/>
    </row>
    <row r="23" spans="2:71" ht="16.5" customHeight="1">
      <c r="B23" s="15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5"/>
      <c r="BE23" s="161"/>
    </row>
    <row r="24" spans="2:71" ht="6.95" customHeight="1">
      <c r="B24" s="15"/>
      <c r="AR24" s="15"/>
      <c r="BE24" s="161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1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8" t="e">
        <f>ROUND(AG94,2)</f>
        <v>#REF!</v>
      </c>
      <c r="AL26" s="169"/>
      <c r="AM26" s="169"/>
      <c r="AN26" s="169"/>
      <c r="AO26" s="169"/>
      <c r="AR26" s="26"/>
      <c r="BE26" s="161"/>
    </row>
    <row r="27" spans="2:71" s="1" customFormat="1" ht="6.95" customHeight="1">
      <c r="B27" s="26"/>
      <c r="AR27" s="26"/>
      <c r="BE27" s="161"/>
    </row>
    <row r="28" spans="2:71" s="1" customFormat="1" ht="12.75">
      <c r="B28" s="26"/>
      <c r="L28" s="170" t="s">
        <v>39</v>
      </c>
      <c r="M28" s="170"/>
      <c r="N28" s="170"/>
      <c r="O28" s="170"/>
      <c r="P28" s="170"/>
      <c r="W28" s="170" t="s">
        <v>40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41</v>
      </c>
      <c r="AL28" s="170"/>
      <c r="AM28" s="170"/>
      <c r="AN28" s="170"/>
      <c r="AO28" s="170"/>
      <c r="AR28" s="26"/>
      <c r="BE28" s="161"/>
    </row>
    <row r="29" spans="2:71" s="2" customFormat="1" ht="14.45" customHeight="1">
      <c r="B29" s="30"/>
      <c r="D29" s="22" t="s">
        <v>42</v>
      </c>
      <c r="F29" s="22" t="s">
        <v>43</v>
      </c>
      <c r="L29" s="155">
        <v>0.21</v>
      </c>
      <c r="M29" s="154"/>
      <c r="N29" s="154"/>
      <c r="O29" s="154"/>
      <c r="P29" s="154"/>
      <c r="W29" s="153" t="e">
        <f>ROUND(AZ94, 2)</f>
        <v>#REF!</v>
      </c>
      <c r="X29" s="154"/>
      <c r="Y29" s="154"/>
      <c r="Z29" s="154"/>
      <c r="AA29" s="154"/>
      <c r="AB29" s="154"/>
      <c r="AC29" s="154"/>
      <c r="AD29" s="154"/>
      <c r="AE29" s="154"/>
      <c r="AK29" s="153" t="e">
        <f>ROUND(AV94, 2)</f>
        <v>#REF!</v>
      </c>
      <c r="AL29" s="154"/>
      <c r="AM29" s="154"/>
      <c r="AN29" s="154"/>
      <c r="AO29" s="154"/>
      <c r="AR29" s="30"/>
      <c r="BE29" s="162"/>
    </row>
    <row r="30" spans="2:71" s="2" customFormat="1" ht="14.45" customHeight="1">
      <c r="B30" s="30"/>
      <c r="F30" s="22" t="s">
        <v>44</v>
      </c>
      <c r="L30" s="155">
        <v>0.12</v>
      </c>
      <c r="M30" s="154"/>
      <c r="N30" s="154"/>
      <c r="O30" s="154"/>
      <c r="P30" s="154"/>
      <c r="W30" s="153">
        <f>ROUND(BA94,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3">
        <f>ROUND(AW94, 2)</f>
        <v>0</v>
      </c>
      <c r="AL30" s="154"/>
      <c r="AM30" s="154"/>
      <c r="AN30" s="154"/>
      <c r="AO30" s="154"/>
      <c r="AR30" s="30"/>
      <c r="BE30" s="162"/>
    </row>
    <row r="31" spans="2:71" s="2" customFormat="1" ht="14.45" hidden="1" customHeight="1">
      <c r="B31" s="30"/>
      <c r="F31" s="22" t="s">
        <v>45</v>
      </c>
      <c r="L31" s="155">
        <v>0.21</v>
      </c>
      <c r="M31" s="154"/>
      <c r="N31" s="154"/>
      <c r="O31" s="154"/>
      <c r="P31" s="154"/>
      <c r="W31" s="153">
        <f>ROUND(BB94,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3">
        <v>0</v>
      </c>
      <c r="AL31" s="154"/>
      <c r="AM31" s="154"/>
      <c r="AN31" s="154"/>
      <c r="AO31" s="154"/>
      <c r="AR31" s="30"/>
      <c r="BE31" s="162"/>
    </row>
    <row r="32" spans="2:71" s="2" customFormat="1" ht="14.45" hidden="1" customHeight="1">
      <c r="B32" s="30"/>
      <c r="F32" s="22" t="s">
        <v>46</v>
      </c>
      <c r="L32" s="155">
        <v>0.12</v>
      </c>
      <c r="M32" s="154"/>
      <c r="N32" s="154"/>
      <c r="O32" s="154"/>
      <c r="P32" s="154"/>
      <c r="W32" s="153">
        <f>ROUND(BC94,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3">
        <v>0</v>
      </c>
      <c r="AL32" s="154"/>
      <c r="AM32" s="154"/>
      <c r="AN32" s="154"/>
      <c r="AO32" s="154"/>
      <c r="AR32" s="30"/>
      <c r="BE32" s="162"/>
    </row>
    <row r="33" spans="2:57" s="2" customFormat="1" ht="14.45" hidden="1" customHeight="1">
      <c r="B33" s="30"/>
      <c r="F33" s="22" t="s">
        <v>47</v>
      </c>
      <c r="L33" s="155">
        <v>0</v>
      </c>
      <c r="M33" s="154"/>
      <c r="N33" s="154"/>
      <c r="O33" s="154"/>
      <c r="P33" s="154"/>
      <c r="W33" s="153">
        <f>ROUND(BD94,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3">
        <v>0</v>
      </c>
      <c r="AL33" s="154"/>
      <c r="AM33" s="154"/>
      <c r="AN33" s="154"/>
      <c r="AO33" s="154"/>
      <c r="AR33" s="30"/>
      <c r="BE33" s="162"/>
    </row>
    <row r="34" spans="2:57" s="1" customFormat="1" ht="6.95" customHeight="1">
      <c r="B34" s="26"/>
      <c r="AR34" s="26"/>
      <c r="BE34" s="161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6" t="s">
        <v>50</v>
      </c>
      <c r="Y35" s="157"/>
      <c r="Z35" s="157"/>
      <c r="AA35" s="157"/>
      <c r="AB35" s="157"/>
      <c r="AC35" s="33"/>
      <c r="AD35" s="33"/>
      <c r="AE35" s="33"/>
      <c r="AF35" s="33"/>
      <c r="AG35" s="33"/>
      <c r="AH35" s="33"/>
      <c r="AI35" s="33"/>
      <c r="AJ35" s="33"/>
      <c r="AK35" s="158" t="e">
        <f>SUM(AK26:AK33)</f>
        <v>#REF!</v>
      </c>
      <c r="AL35" s="157"/>
      <c r="AM35" s="157"/>
      <c r="AN35" s="157"/>
      <c r="AO35" s="159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4" t="str">
        <f>K6</f>
        <v>Výběr a zpracování tržeb z pokladen turniketů a mincovníků veřejných WC v obvodu OŘ Praha 2024 - 2025</v>
      </c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6" t="str">
        <f>IF(AN8= "","",AN8)</f>
        <v>11. 10. 2024</v>
      </c>
      <c r="AN87" s="146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7" t="str">
        <f>IF(E17="","",E17)</f>
        <v xml:space="preserve"> </v>
      </c>
      <c r="AN89" s="148"/>
      <c r="AO89" s="148"/>
      <c r="AP89" s="148"/>
      <c r="AR89" s="26"/>
      <c r="AS89" s="149" t="s">
        <v>58</v>
      </c>
      <c r="AT89" s="15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7" t="str">
        <f>IF(E20="","",E20)</f>
        <v>L. Ulrich, DiS.</v>
      </c>
      <c r="AN90" s="148"/>
      <c r="AO90" s="148"/>
      <c r="AP90" s="148"/>
      <c r="AR90" s="26"/>
      <c r="AS90" s="151"/>
      <c r="AT90" s="152"/>
      <c r="BD90" s="49"/>
    </row>
    <row r="91" spans="1:90" s="1" customFormat="1" ht="10.9" customHeight="1">
      <c r="B91" s="26"/>
      <c r="AR91" s="26"/>
      <c r="AS91" s="151"/>
      <c r="AT91" s="152"/>
      <c r="BD91" s="49"/>
    </row>
    <row r="92" spans="1:90" s="1" customFormat="1" ht="29.25" customHeight="1">
      <c r="B92" s="26"/>
      <c r="C92" s="134" t="s">
        <v>59</v>
      </c>
      <c r="D92" s="135"/>
      <c r="E92" s="135"/>
      <c r="F92" s="135"/>
      <c r="G92" s="135"/>
      <c r="H92" s="50"/>
      <c r="I92" s="136" t="s">
        <v>60</v>
      </c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7" t="s">
        <v>61</v>
      </c>
      <c r="AH92" s="135"/>
      <c r="AI92" s="135"/>
      <c r="AJ92" s="135"/>
      <c r="AK92" s="135"/>
      <c r="AL92" s="135"/>
      <c r="AM92" s="135"/>
      <c r="AN92" s="136" t="s">
        <v>62</v>
      </c>
      <c r="AO92" s="135"/>
      <c r="AP92" s="138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2" t="e">
        <f>ROUND(AG95,2)</f>
        <v>#REF!</v>
      </c>
      <c r="AH94" s="142"/>
      <c r="AI94" s="142"/>
      <c r="AJ94" s="142"/>
      <c r="AK94" s="142"/>
      <c r="AL94" s="142"/>
      <c r="AM94" s="142"/>
      <c r="AN94" s="143" t="e">
        <f>SUM(AG94,AT94)</f>
        <v>#REF!</v>
      </c>
      <c r="AO94" s="143"/>
      <c r="AP94" s="143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37.5" customHeight="1">
      <c r="A95" s="65" t="s">
        <v>81</v>
      </c>
      <c r="B95" s="66"/>
      <c r="C95" s="67"/>
      <c r="D95" s="141" t="s">
        <v>14</v>
      </c>
      <c r="E95" s="141"/>
      <c r="F95" s="141"/>
      <c r="G95" s="141"/>
      <c r="H95" s="141"/>
      <c r="I95" s="68"/>
      <c r="J95" s="141" t="s">
        <v>17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39" t="e">
        <f>'OR_PHA - Výběr a zpracová...'!#REF!</f>
        <v>#REF!</v>
      </c>
      <c r="AH95" s="140"/>
      <c r="AI95" s="140"/>
      <c r="AJ95" s="140"/>
      <c r="AK95" s="140"/>
      <c r="AL95" s="140"/>
      <c r="AM95" s="140"/>
      <c r="AN95" s="139" t="e">
        <f>SUM(AG95,AT95)</f>
        <v>#REF!</v>
      </c>
      <c r="AO95" s="140"/>
      <c r="AP95" s="140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Výběr a zpracová...'!N116</f>
        <v>#REF!</v>
      </c>
      <c r="AV95" s="71" t="e">
        <f>'OR_PHA - Výběr a zpracová...'!#REF!</f>
        <v>#REF!</v>
      </c>
      <c r="AW95" s="71" t="e">
        <f>'OR_PHA - Výběr a zpracová...'!#REF!</f>
        <v>#REF!</v>
      </c>
      <c r="AX95" s="71" t="e">
        <f>'OR_PHA - Výběr a zpracová...'!#REF!</f>
        <v>#REF!</v>
      </c>
      <c r="AY95" s="71" t="e">
        <f>'OR_PHA - Výběr a zpracová...'!#REF!</f>
        <v>#REF!</v>
      </c>
      <c r="AZ95" s="71" t="e">
        <f>'OR_PHA - Výběr a zpracová...'!F31</f>
        <v>#REF!</v>
      </c>
      <c r="BA95" s="71">
        <f>'OR_PHA - Výběr a zpracová...'!F32</f>
        <v>0</v>
      </c>
      <c r="BB95" s="71">
        <f>'OR_PHA - Výběr a zpracová...'!F33</f>
        <v>0</v>
      </c>
      <c r="BC95" s="71">
        <f>'OR_PHA - Výběr a zpracová...'!F34</f>
        <v>0</v>
      </c>
      <c r="BD95" s="73">
        <f>'OR_PHA - Výběr a zpracová...'!F35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04PKdNGBjrs0Xwier6L/QVFoVIWC6jImSsllJjPuKHr5WrgKPKU6eGq3B5JPaldD1nbMV9oIxl48Glw1AJkfBg==" saltValue="3UXjJdsgVsXK2uzDE0K0iBzemZ4uEvDwiYzaY4SM4fsLQJfhGo1Iy3wzYj0TcVQg+rU46rumll+M1yegKiZNs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běr a zpracov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33"/>
  <sheetViews>
    <sheetView showGridLines="0" tabSelected="1" workbookViewId="0">
      <selection activeCell="F112" sqref="F1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4.332031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4" t="s">
        <v>17</v>
      </c>
      <c r="F7" s="171"/>
      <c r="G7" s="171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72" t="str">
        <f>'Rekapitulace stavby'!E14</f>
        <v>Vyplň údaj</v>
      </c>
      <c r="F16" s="163"/>
      <c r="G16" s="163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67" t="s">
        <v>1</v>
      </c>
      <c r="F25" s="167"/>
      <c r="G25" s="167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ROUND((SUM(BC116:BC132)),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ROUND((SUM(BD116:BD132)),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ROUND((SUM(BE116:BE132)),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ROUND((SUM(BF116:BF132)),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ROUND((SUM(BG116:BG132)),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4" t="str">
        <f>E7</f>
        <v>Výběr a zpracování tržeb z pokladen turniketů a mincovníků veřejných WC v obvodu OŘ Praha 2024 - 2025</v>
      </c>
      <c r="F85" s="171"/>
      <c r="G85" s="171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8" customFormat="1" ht="24.95" hidden="1" customHeight="1">
      <c r="B98" s="87"/>
      <c r="D98" s="88" t="s">
        <v>94</v>
      </c>
      <c r="E98" s="89"/>
      <c r="F98" s="89"/>
      <c r="G98" s="89"/>
      <c r="H98" s="89"/>
      <c r="J98" s="87"/>
    </row>
    <row r="99" spans="2:10" s="1" customFormat="1" ht="21.75" hidden="1" customHeight="1">
      <c r="B99" s="26"/>
      <c r="J99" s="26"/>
    </row>
    <row r="100" spans="2:10" s="1" customFormat="1" ht="6.95" hidden="1" customHeight="1">
      <c r="B100" s="38"/>
      <c r="C100" s="39"/>
      <c r="D100" s="39"/>
      <c r="E100" s="39"/>
      <c r="F100" s="39"/>
      <c r="G100" s="39"/>
      <c r="H100" s="39"/>
      <c r="I100" s="39"/>
      <c r="J100" s="26"/>
    </row>
    <row r="101" spans="2:10" hidden="1"/>
    <row r="102" spans="2:10" hidden="1"/>
    <row r="103" spans="2:10" hidden="1"/>
    <row r="104" spans="2:10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26"/>
    </row>
    <row r="105" spans="2:10" s="1" customFormat="1" ht="24.95" customHeight="1">
      <c r="B105" s="26"/>
      <c r="C105" s="16" t="s">
        <v>148</v>
      </c>
      <c r="J105" s="26"/>
    </row>
    <row r="106" spans="2:10" s="1" customFormat="1" ht="6.95" customHeight="1">
      <c r="B106" s="26"/>
      <c r="J106" s="26"/>
    </row>
    <row r="107" spans="2:10" s="1" customFormat="1" ht="12" customHeight="1">
      <c r="B107" s="26"/>
      <c r="C107" s="22" t="s">
        <v>16</v>
      </c>
      <c r="J107" s="26"/>
    </row>
    <row r="108" spans="2:10" s="1" customFormat="1" ht="30" customHeight="1">
      <c r="B108" s="26"/>
      <c r="E108" s="144" t="s">
        <v>150</v>
      </c>
      <c r="F108" s="171"/>
      <c r="G108" s="171"/>
      <c r="J108" s="26"/>
    </row>
    <row r="109" spans="2:10" s="1" customFormat="1" ht="6.95" customHeight="1">
      <c r="B109" s="26"/>
      <c r="J109" s="26"/>
    </row>
    <row r="110" spans="2:10" s="1" customFormat="1" ht="12" customHeight="1">
      <c r="B110" s="26"/>
      <c r="C110" s="22" t="s">
        <v>20</v>
      </c>
      <c r="F110" s="20" t="str">
        <f>F10</f>
        <v>Obvod OŘ Praha</v>
      </c>
      <c r="H110" s="22"/>
      <c r="J110" s="26"/>
    </row>
    <row r="111" spans="2:10" s="1" customFormat="1" ht="6.95" customHeight="1">
      <c r="B111" s="26"/>
      <c r="J111" s="26"/>
    </row>
    <row r="112" spans="2:10" s="1" customFormat="1" ht="15.2" customHeight="1">
      <c r="B112" s="26"/>
      <c r="C112" s="22" t="s">
        <v>24</v>
      </c>
      <c r="F112" s="20" t="str">
        <f>E13</f>
        <v>Správa železnic, státní organizace</v>
      </c>
      <c r="H112" s="22"/>
      <c r="J112" s="26"/>
    </row>
    <row r="113" spans="2:63" s="1" customFormat="1" ht="15.2" customHeight="1">
      <c r="B113" s="26"/>
      <c r="C113" s="22" t="s">
        <v>30</v>
      </c>
      <c r="F113" s="132" t="str">
        <f>IF(E16="","",E16)</f>
        <v>Vyplň údaj</v>
      </c>
      <c r="H113" s="22"/>
      <c r="J113" s="26"/>
    </row>
    <row r="114" spans="2:63" s="1" customFormat="1" ht="10.35" customHeight="1">
      <c r="B114" s="26"/>
      <c r="J114" s="26"/>
    </row>
    <row r="115" spans="2:63" s="9" customFormat="1" ht="29.25" customHeight="1">
      <c r="B115" s="90"/>
      <c r="C115" s="91" t="s">
        <v>95</v>
      </c>
      <c r="D115" s="92" t="s">
        <v>63</v>
      </c>
      <c r="E115" s="92" t="s">
        <v>59</v>
      </c>
      <c r="F115" s="92" t="s">
        <v>60</v>
      </c>
      <c r="G115" s="92" t="s">
        <v>96</v>
      </c>
      <c r="H115" s="92" t="s">
        <v>97</v>
      </c>
      <c r="I115" s="93" t="s">
        <v>98</v>
      </c>
      <c r="J115" s="90"/>
      <c r="K115" s="52" t="s">
        <v>1</v>
      </c>
      <c r="L115" s="53" t="s">
        <v>42</v>
      </c>
      <c r="M115" s="53" t="s">
        <v>99</v>
      </c>
      <c r="N115" s="53" t="s">
        <v>100</v>
      </c>
      <c r="O115" s="53" t="s">
        <v>101</v>
      </c>
      <c r="P115" s="53" t="s">
        <v>102</v>
      </c>
      <c r="Q115" s="53" t="s">
        <v>103</v>
      </c>
      <c r="R115" s="54" t="s">
        <v>104</v>
      </c>
    </row>
    <row r="116" spans="2:63" s="1" customFormat="1" ht="22.9" customHeight="1">
      <c r="B116" s="26"/>
      <c r="C116" s="57"/>
      <c r="J116" s="26"/>
      <c r="K116" s="55"/>
      <c r="L116" s="46"/>
      <c r="M116" s="46"/>
      <c r="N116" s="94" t="e">
        <f>N117+N120+N123+N126</f>
        <v>#REF!</v>
      </c>
      <c r="O116" s="46"/>
      <c r="P116" s="94" t="e">
        <f>P117+P120+P123+P126</f>
        <v>#REF!</v>
      </c>
      <c r="Q116" s="46"/>
      <c r="R116" s="95" t="e">
        <f>R117+R120+R123+R126</f>
        <v>#REF!</v>
      </c>
      <c r="AR116" s="12" t="s">
        <v>77</v>
      </c>
      <c r="AS116" s="12" t="s">
        <v>90</v>
      </c>
      <c r="BI116" s="96" t="e">
        <f>BI117+BI120+BI123+BI126</f>
        <v>#REF!</v>
      </c>
    </row>
    <row r="117" spans="2:63" s="10" customFormat="1" ht="25.9" customHeight="1">
      <c r="B117" s="97"/>
      <c r="D117" s="98" t="s">
        <v>77</v>
      </c>
      <c r="E117" s="99" t="s">
        <v>105</v>
      </c>
      <c r="F117" s="99" t="s">
        <v>106</v>
      </c>
      <c r="H117" s="100"/>
      <c r="J117" s="97"/>
      <c r="K117" s="101"/>
      <c r="N117" s="102" t="e">
        <f>SUM(N118:N119)</f>
        <v>#REF!</v>
      </c>
      <c r="P117" s="102" t="e">
        <f>SUM(P118:P119)</f>
        <v>#REF!</v>
      </c>
      <c r="R117" s="103" t="e">
        <f>SUM(R118:R119)</f>
        <v>#REF!</v>
      </c>
      <c r="AP117" s="98" t="s">
        <v>83</v>
      </c>
      <c r="AR117" s="104" t="s">
        <v>77</v>
      </c>
      <c r="AS117" s="104" t="s">
        <v>78</v>
      </c>
      <c r="AW117" s="98" t="s">
        <v>107</v>
      </c>
      <c r="BI117" s="105" t="e">
        <f>SUM(BI118:BI119)</f>
        <v>#REF!</v>
      </c>
    </row>
    <row r="118" spans="2:63" s="1" customFormat="1" ht="37.9" customHeight="1">
      <c r="B118" s="26"/>
      <c r="C118" s="106" t="s">
        <v>83</v>
      </c>
      <c r="D118" s="106" t="s">
        <v>108</v>
      </c>
      <c r="E118" s="107" t="s">
        <v>109</v>
      </c>
      <c r="F118" s="108" t="s">
        <v>110</v>
      </c>
      <c r="G118" s="109" t="s">
        <v>111</v>
      </c>
      <c r="H118" s="110"/>
      <c r="I118" s="108" t="s">
        <v>149</v>
      </c>
      <c r="J118" s="26"/>
      <c r="K118" s="111" t="s">
        <v>1</v>
      </c>
      <c r="L118" s="112" t="s">
        <v>43</v>
      </c>
      <c r="N118" s="113" t="e">
        <f>M118*#REF!</f>
        <v>#REF!</v>
      </c>
      <c r="O118" s="113">
        <v>0</v>
      </c>
      <c r="P118" s="113" t="e">
        <f>O118*#REF!</f>
        <v>#REF!</v>
      </c>
      <c r="Q118" s="113">
        <v>0</v>
      </c>
      <c r="R118" s="114" t="e">
        <f>Q118*#REF!</f>
        <v>#REF!</v>
      </c>
      <c r="AP118" s="115" t="s">
        <v>112</v>
      </c>
      <c r="AR118" s="115" t="s">
        <v>108</v>
      </c>
      <c r="AS118" s="115" t="s">
        <v>83</v>
      </c>
      <c r="AW118" s="12" t="s">
        <v>107</v>
      </c>
      <c r="BC118" s="116" t="e">
        <f>IF(L118="základní",#REF!,0)</f>
        <v>#REF!</v>
      </c>
      <c r="BD118" s="116">
        <f>IF(L118="snížená",#REF!,0)</f>
        <v>0</v>
      </c>
      <c r="BE118" s="116">
        <f>IF(L118="zákl. přenesená",#REF!,0)</f>
        <v>0</v>
      </c>
      <c r="BF118" s="116">
        <f>IF(L118="sníž. přenesená",#REF!,0)</f>
        <v>0</v>
      </c>
      <c r="BG118" s="116">
        <f>IF(L118="nulová",#REF!,0)</f>
        <v>0</v>
      </c>
      <c r="BH118" s="12" t="s">
        <v>83</v>
      </c>
      <c r="BI118" s="116" t="e">
        <f>ROUND(H118*#REF!,2)</f>
        <v>#REF!</v>
      </c>
      <c r="BJ118" s="12" t="s">
        <v>112</v>
      </c>
      <c r="BK118" s="115" t="s">
        <v>113</v>
      </c>
    </row>
    <row r="119" spans="2:63" s="1" customFormat="1" ht="58.5">
      <c r="B119" s="26"/>
      <c r="D119" s="117" t="s">
        <v>114</v>
      </c>
      <c r="F119" s="118" t="s">
        <v>115</v>
      </c>
      <c r="H119" s="119"/>
      <c r="J119" s="26"/>
      <c r="K119" s="120"/>
      <c r="R119" s="49"/>
      <c r="AR119" s="12" t="s">
        <v>114</v>
      </c>
      <c r="AS119" s="12" t="s">
        <v>83</v>
      </c>
    </row>
    <row r="120" spans="2:63" s="10" customFormat="1" ht="25.9" customHeight="1">
      <c r="B120" s="97"/>
      <c r="D120" s="98" t="s">
        <v>77</v>
      </c>
      <c r="E120" s="99" t="s">
        <v>116</v>
      </c>
      <c r="F120" s="99" t="s">
        <v>117</v>
      </c>
      <c r="H120" s="100"/>
      <c r="J120" s="97"/>
      <c r="K120" s="101"/>
      <c r="N120" s="102" t="e">
        <f>SUM(N121:N122)</f>
        <v>#REF!</v>
      </c>
      <c r="P120" s="102" t="e">
        <f>SUM(P121:P122)</f>
        <v>#REF!</v>
      </c>
      <c r="R120" s="103" t="e">
        <f>SUM(R121:R122)</f>
        <v>#REF!</v>
      </c>
      <c r="AP120" s="98" t="s">
        <v>83</v>
      </c>
      <c r="AR120" s="104" t="s">
        <v>77</v>
      </c>
      <c r="AS120" s="104" t="s">
        <v>78</v>
      </c>
      <c r="AW120" s="98" t="s">
        <v>107</v>
      </c>
      <c r="BI120" s="105" t="e">
        <f>SUM(BI121:BI122)</f>
        <v>#REF!</v>
      </c>
    </row>
    <row r="121" spans="2:63" s="1" customFormat="1" ht="24.2" customHeight="1">
      <c r="B121" s="26"/>
      <c r="C121" s="106" t="s">
        <v>85</v>
      </c>
      <c r="D121" s="106" t="s">
        <v>108</v>
      </c>
      <c r="E121" s="107" t="s">
        <v>118</v>
      </c>
      <c r="F121" s="108" t="s">
        <v>119</v>
      </c>
      <c r="G121" s="109" t="s">
        <v>111</v>
      </c>
      <c r="H121" s="110"/>
      <c r="I121" s="108" t="s">
        <v>149</v>
      </c>
      <c r="J121" s="26"/>
      <c r="K121" s="111" t="s">
        <v>1</v>
      </c>
      <c r="L121" s="112" t="s">
        <v>43</v>
      </c>
      <c r="N121" s="113" t="e">
        <f>M121*#REF!</f>
        <v>#REF!</v>
      </c>
      <c r="O121" s="113">
        <v>0</v>
      </c>
      <c r="P121" s="113" t="e">
        <f>O121*#REF!</f>
        <v>#REF!</v>
      </c>
      <c r="Q121" s="113">
        <v>0</v>
      </c>
      <c r="R121" s="114" t="e">
        <f>Q121*#REF!</f>
        <v>#REF!</v>
      </c>
      <c r="AP121" s="115" t="s">
        <v>112</v>
      </c>
      <c r="AR121" s="115" t="s">
        <v>108</v>
      </c>
      <c r="AS121" s="115" t="s">
        <v>83</v>
      </c>
      <c r="AW121" s="12" t="s">
        <v>107</v>
      </c>
      <c r="BC121" s="116" t="e">
        <f>IF(L121="základní",#REF!,0)</f>
        <v>#REF!</v>
      </c>
      <c r="BD121" s="116">
        <f>IF(L121="snížená",#REF!,0)</f>
        <v>0</v>
      </c>
      <c r="BE121" s="116">
        <f>IF(L121="zákl. přenesená",#REF!,0)</f>
        <v>0</v>
      </c>
      <c r="BF121" s="116">
        <f>IF(L121="sníž. přenesená",#REF!,0)</f>
        <v>0</v>
      </c>
      <c r="BG121" s="116">
        <f>IF(L121="nulová",#REF!,0)</f>
        <v>0</v>
      </c>
      <c r="BH121" s="12" t="s">
        <v>83</v>
      </c>
      <c r="BI121" s="116" t="e">
        <f>ROUND(H121*#REF!,2)</f>
        <v>#REF!</v>
      </c>
      <c r="BJ121" s="12" t="s">
        <v>112</v>
      </c>
      <c r="BK121" s="115" t="s">
        <v>120</v>
      </c>
    </row>
    <row r="122" spans="2:63" s="1" customFormat="1" ht="58.5">
      <c r="B122" s="26"/>
      <c r="D122" s="117" t="s">
        <v>114</v>
      </c>
      <c r="F122" s="118" t="s">
        <v>121</v>
      </c>
      <c r="H122" s="119"/>
      <c r="J122" s="26"/>
      <c r="K122" s="120"/>
      <c r="R122" s="49"/>
      <c r="AR122" s="12" t="s">
        <v>114</v>
      </c>
      <c r="AS122" s="12" t="s">
        <v>83</v>
      </c>
    </row>
    <row r="123" spans="2:63" s="10" customFormat="1" ht="25.9" customHeight="1">
      <c r="B123" s="97"/>
      <c r="D123" s="98" t="s">
        <v>77</v>
      </c>
      <c r="E123" s="99" t="s">
        <v>122</v>
      </c>
      <c r="F123" s="99" t="s">
        <v>123</v>
      </c>
      <c r="H123" s="100"/>
      <c r="J123" s="97"/>
      <c r="K123" s="101"/>
      <c r="N123" s="102" t="e">
        <f>SUM(N124:N125)</f>
        <v>#REF!</v>
      </c>
      <c r="P123" s="102" t="e">
        <f>SUM(P124:P125)</f>
        <v>#REF!</v>
      </c>
      <c r="R123" s="103" t="e">
        <f>SUM(R124:R125)</f>
        <v>#REF!</v>
      </c>
      <c r="AP123" s="98" t="s">
        <v>83</v>
      </c>
      <c r="AR123" s="104" t="s">
        <v>77</v>
      </c>
      <c r="AS123" s="104" t="s">
        <v>78</v>
      </c>
      <c r="AW123" s="98" t="s">
        <v>107</v>
      </c>
      <c r="BI123" s="105" t="e">
        <f>SUM(BI124:BI125)</f>
        <v>#REF!</v>
      </c>
    </row>
    <row r="124" spans="2:63" s="1" customFormat="1" ht="37.9" customHeight="1">
      <c r="B124" s="26"/>
      <c r="C124" s="106" t="s">
        <v>124</v>
      </c>
      <c r="D124" s="106" t="s">
        <v>108</v>
      </c>
      <c r="E124" s="107" t="s">
        <v>125</v>
      </c>
      <c r="F124" s="108" t="s">
        <v>126</v>
      </c>
      <c r="G124" s="109" t="s">
        <v>127</v>
      </c>
      <c r="H124" s="110"/>
      <c r="I124" s="108" t="s">
        <v>149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112</v>
      </c>
      <c r="AR124" s="115" t="s">
        <v>108</v>
      </c>
      <c r="AS124" s="115" t="s">
        <v>83</v>
      </c>
      <c r="AW124" s="12" t="s">
        <v>107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112</v>
      </c>
      <c r="BK124" s="115" t="s">
        <v>128</v>
      </c>
    </row>
    <row r="125" spans="2:63" s="1" customFormat="1" ht="39">
      <c r="B125" s="26"/>
      <c r="D125" s="117" t="s">
        <v>114</v>
      </c>
      <c r="F125" s="118" t="s">
        <v>129</v>
      </c>
      <c r="H125" s="119"/>
      <c r="J125" s="26"/>
      <c r="K125" s="120"/>
      <c r="R125" s="49"/>
      <c r="AR125" s="12" t="s">
        <v>114</v>
      </c>
      <c r="AS125" s="12" t="s">
        <v>83</v>
      </c>
    </row>
    <row r="126" spans="2:63" s="10" customFormat="1" ht="25.9" customHeight="1">
      <c r="B126" s="97"/>
      <c r="D126" s="98" t="s">
        <v>77</v>
      </c>
      <c r="E126" s="99" t="s">
        <v>130</v>
      </c>
      <c r="F126" s="99" t="s">
        <v>131</v>
      </c>
      <c r="H126" s="100"/>
      <c r="J126" s="97"/>
      <c r="K126" s="101"/>
      <c r="N126" s="102" t="e">
        <f>SUM(N127:N132)</f>
        <v>#REF!</v>
      </c>
      <c r="P126" s="102" t="e">
        <f>SUM(P127:P132)</f>
        <v>#REF!</v>
      </c>
      <c r="R126" s="103" t="e">
        <f>SUM(R127:R132)</f>
        <v>#REF!</v>
      </c>
      <c r="AP126" s="98" t="s">
        <v>83</v>
      </c>
      <c r="AR126" s="104" t="s">
        <v>77</v>
      </c>
      <c r="AS126" s="104" t="s">
        <v>78</v>
      </c>
      <c r="AW126" s="98" t="s">
        <v>107</v>
      </c>
      <c r="BI126" s="105" t="e">
        <f>SUM(BI127:BI132)</f>
        <v>#REF!</v>
      </c>
    </row>
    <row r="127" spans="2:63" s="1" customFormat="1" ht="24.2" customHeight="1">
      <c r="B127" s="26"/>
      <c r="C127" s="121" t="s">
        <v>112</v>
      </c>
      <c r="D127" s="121" t="s">
        <v>132</v>
      </c>
      <c r="E127" s="122" t="s">
        <v>133</v>
      </c>
      <c r="F127" s="123" t="s">
        <v>134</v>
      </c>
      <c r="G127" s="124" t="s">
        <v>111</v>
      </c>
      <c r="H127" s="125"/>
      <c r="I127" s="123" t="s">
        <v>149</v>
      </c>
      <c r="J127" s="126"/>
      <c r="K127" s="127" t="s">
        <v>1</v>
      </c>
      <c r="L127" s="128" t="s">
        <v>43</v>
      </c>
      <c r="N127" s="113" t="e">
        <f>M127*#REF!</f>
        <v>#REF!</v>
      </c>
      <c r="O127" s="113">
        <v>0</v>
      </c>
      <c r="P127" s="113" t="e">
        <f>O127*#REF!</f>
        <v>#REF!</v>
      </c>
      <c r="Q127" s="113">
        <v>0</v>
      </c>
      <c r="R127" s="114" t="e">
        <f>Q127*#REF!</f>
        <v>#REF!</v>
      </c>
      <c r="AP127" s="115" t="s">
        <v>135</v>
      </c>
      <c r="AR127" s="115" t="s">
        <v>132</v>
      </c>
      <c r="AS127" s="115" t="s">
        <v>83</v>
      </c>
      <c r="AW127" s="12" t="s">
        <v>107</v>
      </c>
      <c r="BC127" s="116" t="e">
        <f>IF(L127="základní",#REF!,0)</f>
        <v>#REF!</v>
      </c>
      <c r="BD127" s="116">
        <f>IF(L127="snížená",#REF!,0)</f>
        <v>0</v>
      </c>
      <c r="BE127" s="116">
        <f>IF(L127="zákl. přenesená",#REF!,0)</f>
        <v>0</v>
      </c>
      <c r="BF127" s="116">
        <f>IF(L127="sníž. přenesená",#REF!,0)</f>
        <v>0</v>
      </c>
      <c r="BG127" s="116">
        <f>IF(L127="nulová",#REF!,0)</f>
        <v>0</v>
      </c>
      <c r="BH127" s="12" t="s">
        <v>83</v>
      </c>
      <c r="BI127" s="116" t="e">
        <f>ROUND(H127*#REF!,2)</f>
        <v>#REF!</v>
      </c>
      <c r="BJ127" s="12" t="s">
        <v>112</v>
      </c>
      <c r="BK127" s="115" t="s">
        <v>136</v>
      </c>
    </row>
    <row r="128" spans="2:63" s="1" customFormat="1" ht="19.5">
      <c r="B128" s="26"/>
      <c r="D128" s="117" t="s">
        <v>114</v>
      </c>
      <c r="F128" s="118" t="s">
        <v>137</v>
      </c>
      <c r="H128" s="119"/>
      <c r="J128" s="26"/>
      <c r="K128" s="120"/>
      <c r="R128" s="49"/>
      <c r="AR128" s="12" t="s">
        <v>114</v>
      </c>
      <c r="AS128" s="12" t="s">
        <v>83</v>
      </c>
    </row>
    <row r="129" spans="2:63" s="1" customFormat="1" ht="24.2" customHeight="1">
      <c r="B129" s="26"/>
      <c r="C129" s="121" t="s">
        <v>138</v>
      </c>
      <c r="D129" s="121" t="s">
        <v>132</v>
      </c>
      <c r="E129" s="122" t="s">
        <v>139</v>
      </c>
      <c r="F129" s="123" t="s">
        <v>140</v>
      </c>
      <c r="G129" s="124" t="s">
        <v>111</v>
      </c>
      <c r="H129" s="125"/>
      <c r="I129" s="123" t="s">
        <v>149</v>
      </c>
      <c r="J129" s="126"/>
      <c r="K129" s="127" t="s">
        <v>1</v>
      </c>
      <c r="L129" s="128" t="s">
        <v>43</v>
      </c>
      <c r="N129" s="113" t="e">
        <f>M129*#REF!</f>
        <v>#REF!</v>
      </c>
      <c r="O129" s="113">
        <v>0</v>
      </c>
      <c r="P129" s="113" t="e">
        <f>O129*#REF!</f>
        <v>#REF!</v>
      </c>
      <c r="Q129" s="113">
        <v>0</v>
      </c>
      <c r="R129" s="114" t="e">
        <f>Q129*#REF!</f>
        <v>#REF!</v>
      </c>
      <c r="AP129" s="115" t="s">
        <v>135</v>
      </c>
      <c r="AR129" s="115" t="s">
        <v>132</v>
      </c>
      <c r="AS129" s="115" t="s">
        <v>83</v>
      </c>
      <c r="AW129" s="12" t="s">
        <v>107</v>
      </c>
      <c r="BC129" s="116" t="e">
        <f>IF(L129="základní",#REF!,0)</f>
        <v>#REF!</v>
      </c>
      <c r="BD129" s="116">
        <f>IF(L129="snížená",#REF!,0)</f>
        <v>0</v>
      </c>
      <c r="BE129" s="116">
        <f>IF(L129="zákl. přenesená",#REF!,0)</f>
        <v>0</v>
      </c>
      <c r="BF129" s="116">
        <f>IF(L129="sníž. přenesená",#REF!,0)</f>
        <v>0</v>
      </c>
      <c r="BG129" s="116">
        <f>IF(L129="nulová",#REF!,0)</f>
        <v>0</v>
      </c>
      <c r="BH129" s="12" t="s">
        <v>83</v>
      </c>
      <c r="BI129" s="116" t="e">
        <f>ROUND(H129*#REF!,2)</f>
        <v>#REF!</v>
      </c>
      <c r="BJ129" s="12" t="s">
        <v>112</v>
      </c>
      <c r="BK129" s="115" t="s">
        <v>141</v>
      </c>
    </row>
    <row r="130" spans="2:63" s="1" customFormat="1" ht="29.25">
      <c r="B130" s="26"/>
      <c r="D130" s="117" t="s">
        <v>114</v>
      </c>
      <c r="F130" s="118" t="s">
        <v>142</v>
      </c>
      <c r="H130" s="119"/>
      <c r="J130" s="26"/>
      <c r="K130" s="120"/>
      <c r="R130" s="49"/>
      <c r="AR130" s="12" t="s">
        <v>114</v>
      </c>
      <c r="AS130" s="12" t="s">
        <v>83</v>
      </c>
    </row>
    <row r="131" spans="2:63" s="1" customFormat="1" ht="24.2" customHeight="1">
      <c r="B131" s="26"/>
      <c r="C131" s="121" t="s">
        <v>143</v>
      </c>
      <c r="D131" s="121" t="s">
        <v>132</v>
      </c>
      <c r="E131" s="122" t="s">
        <v>144</v>
      </c>
      <c r="F131" s="123" t="s">
        <v>145</v>
      </c>
      <c r="G131" s="124" t="s">
        <v>111</v>
      </c>
      <c r="H131" s="125"/>
      <c r="I131" s="123" t="s">
        <v>149</v>
      </c>
      <c r="J131" s="126"/>
      <c r="K131" s="127" t="s">
        <v>1</v>
      </c>
      <c r="L131" s="128" t="s">
        <v>43</v>
      </c>
      <c r="N131" s="113" t="e">
        <f>M131*#REF!</f>
        <v>#REF!</v>
      </c>
      <c r="O131" s="113">
        <v>0</v>
      </c>
      <c r="P131" s="113" t="e">
        <f>O131*#REF!</f>
        <v>#REF!</v>
      </c>
      <c r="Q131" s="113">
        <v>0</v>
      </c>
      <c r="R131" s="114" t="e">
        <f>Q131*#REF!</f>
        <v>#REF!</v>
      </c>
      <c r="AP131" s="115" t="s">
        <v>135</v>
      </c>
      <c r="AR131" s="115" t="s">
        <v>132</v>
      </c>
      <c r="AS131" s="115" t="s">
        <v>83</v>
      </c>
      <c r="AW131" s="12" t="s">
        <v>107</v>
      </c>
      <c r="BC131" s="116" t="e">
        <f>IF(L131="základní",#REF!,0)</f>
        <v>#REF!</v>
      </c>
      <c r="BD131" s="116">
        <f>IF(L131="snížená",#REF!,0)</f>
        <v>0</v>
      </c>
      <c r="BE131" s="116">
        <f>IF(L131="zákl. přenesená",#REF!,0)</f>
        <v>0</v>
      </c>
      <c r="BF131" s="116">
        <f>IF(L131="sníž. přenesená",#REF!,0)</f>
        <v>0</v>
      </c>
      <c r="BG131" s="116">
        <f>IF(L131="nulová",#REF!,0)</f>
        <v>0</v>
      </c>
      <c r="BH131" s="12" t="s">
        <v>83</v>
      </c>
      <c r="BI131" s="116" t="e">
        <f>ROUND(H131*#REF!,2)</f>
        <v>#REF!</v>
      </c>
      <c r="BJ131" s="12" t="s">
        <v>112</v>
      </c>
      <c r="BK131" s="115" t="s">
        <v>146</v>
      </c>
    </row>
    <row r="132" spans="2:63" s="1" customFormat="1" ht="19.5">
      <c r="B132" s="26"/>
      <c r="D132" s="117" t="s">
        <v>114</v>
      </c>
      <c r="F132" s="118" t="s">
        <v>147</v>
      </c>
      <c r="H132" s="119"/>
      <c r="J132" s="26"/>
      <c r="K132" s="129"/>
      <c r="L132" s="130"/>
      <c r="M132" s="130"/>
      <c r="N132" s="130"/>
      <c r="O132" s="130"/>
      <c r="P132" s="130"/>
      <c r="Q132" s="130"/>
      <c r="R132" s="131"/>
      <c r="AR132" s="12" t="s">
        <v>114</v>
      </c>
      <c r="AS132" s="12" t="s">
        <v>83</v>
      </c>
    </row>
    <row r="133" spans="2:63" s="1" customFormat="1" ht="6.95" customHeight="1">
      <c r="B133" s="38"/>
      <c r="C133" s="39"/>
      <c r="D133" s="39"/>
      <c r="E133" s="39"/>
      <c r="F133" s="39"/>
      <c r="G133" s="39"/>
      <c r="H133" s="39"/>
      <c r="I133" s="39"/>
      <c r="J133" s="26"/>
    </row>
  </sheetData>
  <sheetProtection algorithmName="SHA-512" hashValue="HFAbCy3POReUvsLY4ZB4KWZTdweW02dvhuqtRxkfaxuBVClc7EjvAaxP9V/MbdncL+CpTNI9RekVTt6jFavkrg==" saltValue="1YjpM9NksaIAQitXt2XySQ==" spinCount="100000" sheet="1" objects="1" scenarios="1" formatColumns="0" formatRows="0" autoFilter="0"/>
  <autoFilter ref="C115:I132" xr:uid="{00000000-0009-0000-0000-000001000000}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3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Výběr a zpracová...</vt:lpstr>
      <vt:lpstr>'OR_PHA - Výběr a zpracová...'!Názvy_tisku</vt:lpstr>
      <vt:lpstr>'Rekapitulace stavby'!Názvy_tisku</vt:lpstr>
      <vt:lpstr>'OR_PHA - Výběr a zpracová...'!Oblast_tisku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2024-10-11T12:05:09Z</dcterms:created>
  <dcterms:modified xsi:type="dcterms:W3CDTF">2024-10-14T06:02:30Z</dcterms:modified>
</cp:coreProperties>
</file>