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worksheets/sheet9.xml" ContentType="application/vnd.openxmlformats-officedocument.spreadsheetml.worksheet+xml"/>
  <Override PartName="/xl/drawings/drawing9.xml" ContentType="application/vnd.openxmlformats-officedocument.drawing+xml"/>
  <Override PartName="/xl/worksheets/sheet10.xml" ContentType="application/vnd.openxmlformats-officedocument.spreadsheetml.worksheet+xml"/>
  <Override PartName="/xl/drawings/drawing10.xml" ContentType="application/vnd.openxmlformats-officedocument.drawing+xml"/>
  <Override PartName="/xl/worksheets/sheet11.xml" ContentType="application/vnd.openxmlformats-officedocument.spreadsheetml.worksheet+xml"/>
  <Override PartName="/xl/drawings/drawing11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JankoM" reservationPassword="0"/>
  <workbookPr/>
  <bookViews>
    <workbookView xWindow="240" yWindow="120" windowWidth="14940" windowHeight="9225" activeTab="0"/>
  </bookViews>
  <sheets>
    <sheet name="Rekapitulace" sheetId="1" r:id="rId1"/>
    <sheet name="PS 11-21-01" sheetId="2" r:id="rId2"/>
    <sheet name="SO 11-10-01" sheetId="3" r:id="rId3"/>
    <sheet name="SO 11-11-01" sheetId="4" r:id="rId4"/>
    <sheet name="SO 11-12-01.1" sheetId="5" r:id="rId5"/>
    <sheet name="SO 11-12-01.2" sheetId="6" r:id="rId6"/>
    <sheet name="SO 01-20-01" sheetId="7" r:id="rId7"/>
    <sheet name="SO 11-84-01" sheetId="8" r:id="rId8"/>
    <sheet name="SO 11-86-01" sheetId="9" r:id="rId9"/>
    <sheet name="SO 90-90" sheetId="10" r:id="rId10"/>
    <sheet name="SO 98-98" sheetId="11" r:id="rId11"/>
  </sheets>
  <definedNames/>
  <calcPr/>
  <webPublishing/>
</workbook>
</file>

<file path=xl/sharedStrings.xml><?xml version="1.0" encoding="utf-8"?>
<sst xmlns="http://schemas.openxmlformats.org/spreadsheetml/2006/main" count="2704" uniqueCount="625">
  <si>
    <t>Aspe</t>
  </si>
  <si>
    <t>Rekapitulace ceny</t>
  </si>
  <si>
    <t>5513530020-zm05</t>
  </si>
  <si>
    <t>Rekonstrukce dopravny Dolní Polubný</t>
  </si>
  <si>
    <t>ZŘ</t>
  </si>
  <si>
    <t>20241015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</si>
  <si>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</si>
  <si>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</si>
  <si>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</si>
  <si>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</si>
  <si>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</si>
  <si>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</si>
  <si>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</si>
  <si>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Počet neoceněných položek</t>
  </si>
  <si>
    <t>D.1.1</t>
  </si>
  <si>
    <t>Železniční zabezpečovací zařízení</t>
  </si>
  <si>
    <t xml:space="preserve">  PS 11-21-01</t>
  </si>
  <si>
    <t>Zabezpečení dopravny</t>
  </si>
  <si>
    <t>SŽDC05</t>
  </si>
  <si>
    <t>S</t>
  </si>
  <si>
    <t>O</t>
  </si>
  <si>
    <t>Soupis prací objektu</t>
  </si>
  <si>
    <t xml:space="preserve">Stavba: </t>
  </si>
  <si>
    <t>0,00</t>
  </si>
  <si>
    <t>15,00</t>
  </si>
  <si>
    <t>21,00</t>
  </si>
  <si>
    <t>3</t>
  </si>
  <si>
    <t>2</t>
  </si>
  <si>
    <t>Objekt: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</si>
  <si>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</si>
  <si>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</si>
  <si>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</si>
  <si>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</si>
  <si>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</si>
  <si>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</si>
  <si>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</si>
  <si>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hmotnost</t>
  </si>
  <si>
    <t>Celková hmotnost</t>
  </si>
  <si>
    <t>Jednotková cena</t>
  </si>
  <si>
    <t>Dodávka</t>
  </si>
  <si>
    <t>Jednotková</t>
  </si>
  <si>
    <t>Celkem</t>
  </si>
  <si>
    <t>Cenové soustavy</t>
  </si>
  <si>
    <t>Počet položek s nulovou cenou</t>
  </si>
  <si>
    <t>O1</t>
  </si>
  <si>
    <t>PS 11-21-01</t>
  </si>
  <si>
    <t>SD</t>
  </si>
  <si>
    <t>1</t>
  </si>
  <si>
    <t>Zabezpečovací zařízení</t>
  </si>
  <si>
    <t>P</t>
  </si>
  <si>
    <t>702111</t>
  </si>
  <si>
    <t>KABELOVÝ ŽLAB ZEMNÍ VČETNĚ KRYTU SVĚTLÉ ŠÍŘKY DO 120 MM</t>
  </si>
  <si>
    <t>2024_OTSKP</t>
  </si>
  <si>
    <t>PP</t>
  </si>
  <si>
    <t/>
  </si>
  <si>
    <t>VV</t>
  </si>
  <si>
    <t>TS</t>
  </si>
  <si>
    <t>1. Položka obsahuje:         
 – kompletní montáž, rozměření, upevnění, řezání, spojování a pod.          
 – veškerý spojovací a montážní materiál vč. upevňovacího materiálu ( držáky apod.)         
 – pomocné mechanismy         
2. Položka neobsahuje:         
 X         
3. Způsob měření:         
Měří se metr délkový.</t>
  </si>
  <si>
    <t>75C411</t>
  </si>
  <si>
    <t>ZÁMEK VÝMĚNOVÝ NEBO ODTLAČNÝ (JEDNODUCHÝ, KONTROLNÍ) - DODÁVKA</t>
  </si>
  <si>
    <t>KUS</t>
  </si>
  <si>
    <t>1. Položka obsahuje:         
 – dodávka zámku výměnového nebo odtlačného podle typu včetně potřebného pomocného materiálu a jeho dopravy do staveništního skladu         
 – pořízení dodávky zámku výměnového  nebo odtlačného podle typu včetně pomocného materiálu, na dopravu do staveništního skladu         
2. Položka neobsahuje:         
 X         
3. Způsob měření:         
Udává se počet kusů kompletní konstrukce nebo práce.</t>
  </si>
  <si>
    <t>75C417</t>
  </si>
  <si>
    <t>ZÁMEK VÝMĚNOVÝ NEBO ODTLAČNÝ (JEDNODUCHÝ, KONTROLNÍ) - MONTÁŽ</t>
  </si>
  <si>
    <t>1. Položka obsahuje:         
 – vyměření místa pro montáž zámku výměnového nebo odtlačného, připevnění, natypování         
 – montáž zámku výměnového nebo odtlačného se všemi pomocnými a doplňujícími pracemi a součástmi, případné použití mechanizmů, včetně dopravy ze skladu k místu montáže         
2. Položka neobsahuje:         
 X         
3. Způsob měření:         
Udává se počet kusů kompletní konstrukce nebo práce.</t>
  </si>
  <si>
    <t>4</t>
  </si>
  <si>
    <t>75C416</t>
  </si>
  <si>
    <t>ZÁMEK VÝMĚNOVÝ NEBO ODTLAČNÝ (JEDNODUCHÝ, KONTROLNÍ) - DEMONTÁŽ</t>
  </si>
  <si>
    <t>1. Položka obsahuje:         
 – demontáž zámku výměnového nebo odtlačného podle typu daného položkou         
 – demontáž zámku výměnového nebo odtlačného se všemi pomocnými a doplňujícími pracemi a součástmi, případné použití mechanizmů, včetně dopravy z místa demontáže do skladu         
 – naložení vybouraného materiálu na dopravní prostředek         
 – odvoz vybouraného materiálu do skladu nebo na likvidaci         
2. Položka neobsahuje:         
 – poplatek za likvidaci odpadů (nacení se dle SSD 0)         
3. Způsob měření:         
Udává se počet kusů kompletní konstrukce nebo práce.</t>
  </si>
  <si>
    <t>5</t>
  </si>
  <si>
    <t>75E1B7</t>
  </si>
  <si>
    <t>REGULACE A ZKOUŠENÍ ZABEZPEČOVACÍHO ZAŘÍZENÍ</t>
  </si>
  <si>
    <t>HOD</t>
  </si>
  <si>
    <t>1. Položka obsahuje:         
 – zajištění a provedení čiností určenných položkou včetně dodávky potřebného pomocného materiálu a dopravy na místo určení         
 – provedení zkušebního provozu se všemi pomocnými a doplňujícími pracemi a součástmi, případné použití mechanizmů         
2. Položka neobsahuje:         
 X         
3. Způsob měření:         
Udává se počet hodin provádění dozoru, revize nebo práce.</t>
  </si>
  <si>
    <t>D.2.1.1.0</t>
  </si>
  <si>
    <t>Kolejový svršek</t>
  </si>
  <si>
    <t xml:space="preserve">  SO 11-10-01</t>
  </si>
  <si>
    <t>ŽST Dolní Polubný, železniční svršek</t>
  </si>
  <si>
    <t>SO 11-10-01</t>
  </si>
  <si>
    <t>0</t>
  </si>
  <si>
    <t>Likvidace odpadů</t>
  </si>
  <si>
    <t>24</t>
  </si>
  <si>
    <t>R015150</t>
  </si>
  <si>
    <t>901</t>
  </si>
  <si>
    <t>POPLATKY ZA LIKVIDACŮ ODPADŮ NEKONTAMINOVANÝCH - 17 05 08 ŠTĚRK Z KOLEJIŠTĚ (ODPAD PO RECYKLACI) VČETNĚ DOPRAVY</t>
  </si>
  <si>
    <t>T</t>
  </si>
  <si>
    <t>R-Položka</t>
  </si>
  <si>
    <t>Evidenční položka. Neoceňovat! Nacenit v SO 90-90.</t>
  </si>
  <si>
    <t>10% z po demontáži štěrkového lože dle výakzu kubatur (371*1,6*0,1)</t>
  </si>
  <si>
    <t>Technická specifikace položky zahrnuje veškeré práce a dodávky spojené s výrobní dokumentací pro doplněním ozubnicového systému pro určený typ koleje a výhybek</t>
  </si>
  <si>
    <t>Zemní práce</t>
  </si>
  <si>
    <t>25</t>
  </si>
  <si>
    <t>18214</t>
  </si>
  <si>
    <t>ÚPRAVA POVRCHŮ SROVNÁNÍM ÚZEMÍ V TL DO 0,25M</t>
  </si>
  <si>
    <t>M2</t>
  </si>
  <si>
    <t>úprava v místě zachování stávajícího kol.svršku bez sanace žel. spodku</t>
  </si>
  <si>
    <t>měřeno v situaci</t>
  </si>
  <si>
    <t>Technická specifikace položky odpovídá příslušné cenové soustavě a textace položky</t>
  </si>
  <si>
    <t>Komunikace</t>
  </si>
  <si>
    <t>512560</t>
  </si>
  <si>
    <t>KOLEJOVÉ LOŽE - ZŘÍZENÍ Z KAMENIVA HRUBÉHO RECYKLOVANÉHO</t>
  </si>
  <si>
    <t>M3</t>
  </si>
  <si>
    <t>dle výkazu kubatur 50% (317/2)m3</t>
  </si>
  <si>
    <t>512550</t>
  </si>
  <si>
    <t>KOLEJOVÉ LOŽE - ZŘÍZENÍ Z KAMENIVA HRUBÉHO DRCENÉHO (ŠTĚRK)</t>
  </si>
  <si>
    <t>dle výkazu kubatur doplnění k recyklovanému materiálu</t>
  </si>
  <si>
    <t>514000</t>
  </si>
  <si>
    <t>KOLEJOVÉ LOŽE - PROČIŠTĚNÍ</t>
  </si>
  <si>
    <t>ručné pročištění štěrkového lože v místě vlečky</t>
  </si>
  <si>
    <t>(33,685+33,95)*1,2</t>
  </si>
  <si>
    <t>513560</t>
  </si>
  <si>
    <t>KOLEJOVÉ LOŽE - DOPLNĚNÍ Z KAMENIVA HRUBÉHO RECYKLOVANÉHO</t>
  </si>
  <si>
    <t>doplnění kolejiva ve stávající vlečce po pročištění</t>
  </si>
  <si>
    <t>10% z objemu pročištěného kolejiště</t>
  </si>
  <si>
    <t>528AE2</t>
  </si>
  <si>
    <t>KOLEJ 49 E1, "K", BEZSTYKOVÁ, OCELOVÝ Y, UP. PRUŽNÉ</t>
  </si>
  <si>
    <t>M</t>
  </si>
  <si>
    <t>rozdělení pražců dle kladečského plánu</t>
  </si>
  <si>
    <t>79,2+145,4</t>
  </si>
  <si>
    <t>6</t>
  </si>
  <si>
    <t>R528AE2</t>
  </si>
  <si>
    <t>KOLEJ 49 E1, BEZSTYKOVÁ, OCELOVÝ PR.PŘÍMÝ, UP. PRUŽNÉ</t>
  </si>
  <si>
    <t>6,77+30,69+3,23+4,74+5,6+1,45+1,52+5,73</t>
  </si>
  <si>
    <t>Základní technická specifikace vychází z položky  528AE2 cenové soustavě OTSKP a textace položky se specifikací typu pražců.</t>
  </si>
  <si>
    <t>7</t>
  </si>
  <si>
    <t>R529372</t>
  </si>
  <si>
    <t>KOLEJ 49 E1 DLOUHÉ PASY, ROZD. "U", BEZSTYKOVÁ, PR. OCEL VÝHYBKOVÝ KRÁTKÝ, UP. PRUŽNÉ</t>
  </si>
  <si>
    <t>R-položka</t>
  </si>
  <si>
    <t>krátké ocelové pražce za výhybkou dle kladečského plánu</t>
  </si>
  <si>
    <t>1,55+1,46+1,6+1,7+1,6+1,7</t>
  </si>
  <si>
    <t>Základní technická specifikace vychází z položky   529372 cenové soustavě OTSKP a textace položky se specifikací typu pražců.</t>
  </si>
  <si>
    <t>8</t>
  </si>
  <si>
    <t>R529392</t>
  </si>
  <si>
    <t>KOLEJ 49 E1 DLOUHÉ PASY, ROZD. "U", BEZSTYKOVÁ, PR. OCEL VÝHYBKOVÝ DLOUHÝ, UP. PRUŽNÉ</t>
  </si>
  <si>
    <t>6*3,78</t>
  </si>
  <si>
    <t>Základní technická specifikace vychází z položky   529392 cenové soustavě OTSKP a textace položky se specifikací typu pražců.</t>
  </si>
  <si>
    <t>9</t>
  </si>
  <si>
    <t>528152</t>
  </si>
  <si>
    <t>KOLEJ 49 E1, ROZD. "C", BEZSTYKOVÁ, PR. BET. BEZPODKLADNICOVÝ, UP. PRUŽNÉ</t>
  </si>
  <si>
    <t>kolej č.3 mezi výhybkami 2 a 3</t>
  </si>
  <si>
    <t>10</t>
  </si>
  <si>
    <t>R533253</t>
  </si>
  <si>
    <t>J 49 1:9-190, PR. OCEL, UP. PRUŽNÉ</t>
  </si>
  <si>
    <t>KS</t>
  </si>
  <si>
    <t>výhybka včetně společných pražců</t>
  </si>
  <si>
    <t>3 ks</t>
  </si>
  <si>
    <t>Základní technická specifikace vychází z položky  533253 cenové soustavě OTSKP a textace položky se specifikací typu pražců.</t>
  </si>
  <si>
    <t>11</t>
  </si>
  <si>
    <t>545121</t>
  </si>
  <si>
    <t>SVAR KOLEJNIC (STEJNÉHO TVARU) 49 E1, T JEDNOTLIVĚ</t>
  </si>
  <si>
    <t>(86,4/25+150,07/25+3)*2=24 ks</t>
  </si>
  <si>
    <t>12</t>
  </si>
  <si>
    <t>542131</t>
  </si>
  <si>
    <t>SMĚROVÉ A VÝŠKOVÉ VYROVNÁNÍ KOLEJE NA PRAŽCÍCH OCELOVÝCH DO 0,05 M</t>
  </si>
  <si>
    <t>směrové vyrovnání koleje za stanicí nových pražců Y</t>
  </si>
  <si>
    <t>13</t>
  </si>
  <si>
    <t>541131</t>
  </si>
  <si>
    <t>PŘÍČNÝ POSUN KOLEJE NA PRAŽCÍCH OCELOVÝCH DO 0,5 M</t>
  </si>
  <si>
    <t>úprava stávajícího stavu kolejí č. 3 a 5</t>
  </si>
  <si>
    <t>měřeno v situaci (33,69+33,95)</t>
  </si>
  <si>
    <t>14</t>
  </si>
  <si>
    <t>541331</t>
  </si>
  <si>
    <t>ZDVIH KOLEJE NA PRAŽCÍCH OCELOVÝCH OD 0 DO 200 MM</t>
  </si>
  <si>
    <t>15</t>
  </si>
  <si>
    <t>RA528AE2</t>
  </si>
  <si>
    <t>OZUBNICE PRO KOLEJ 49 E1, RP. OCELOVÝ</t>
  </si>
  <si>
    <t>kopletní doplnění ozubnicového systému pro stniční koleje č. 1 a 2</t>
  </si>
  <si>
    <t>dle položek  5,6,7,8</t>
  </si>
  <si>
    <t>Technická specifikace položky zahrnuje veškeré práce a dodávky spojené s doplněním ozubnicového systému pro určený typ koleje.</t>
  </si>
  <si>
    <t>16</t>
  </si>
  <si>
    <t>RA533253</t>
  </si>
  <si>
    <t>OZUBNICE PRO J 49 1:9-190, PR. OCEL</t>
  </si>
  <si>
    <t>kopletní doplnění ozubnicového systému pro výhybky 1, 2 a 4</t>
  </si>
  <si>
    <t>3ks</t>
  </si>
  <si>
    <t>Technická specifikace položky zahrnuje veškeré práce a dodávky spojené s doplněním ozubnicového systému pro určený typ výhybky.</t>
  </si>
  <si>
    <t>17</t>
  </si>
  <si>
    <t>R59599999</t>
  </si>
  <si>
    <t>OZUBNICOVÝ NÁJEZD</t>
  </si>
  <si>
    <t>Ozubnicový nájezd vč. spojovacího materiálu a montáže</t>
  </si>
  <si>
    <t>1ks</t>
  </si>
  <si>
    <t>Ostatní konstrukce a práce</t>
  </si>
  <si>
    <t>18</t>
  </si>
  <si>
    <t>965010</t>
  </si>
  <si>
    <t>ODSTRANĚNÍ KOLEJOVÉHO LOŽE A DRÁŽNÍCH STEZEK</t>
  </si>
  <si>
    <t>dle výkazu kubatur</t>
  </si>
  <si>
    <t>19</t>
  </si>
  <si>
    <t>965133</t>
  </si>
  <si>
    <t>DEMONTÁŽ KOLEJE NA OCELOVÝCH PRAŽCÍCH DO KOLEJOVÝCH POLÍ S ODVOZEM NA MONTÁŽNÍ ZÁKLADNU S NÁSLEDNÝM ROZEBRÁNÍM</t>
  </si>
  <si>
    <t>33,1+142,185+122,38+65</t>
  </si>
  <si>
    <t>20</t>
  </si>
  <si>
    <t>965233</t>
  </si>
  <si>
    <t>DEMONTÁŽ VÝHYBKOVÉ KONSTRUKCE NA OCELOVÝCH PRAŽCÍCH DO KOLEJOVÝCH POLÍ S ODVOZEM NA MONTÁŽNÍ ZÁKLADNU S NÁSLEDNÝM ROZEBRÁNÍM</t>
  </si>
  <si>
    <t>demontáž výhybek 2 a 3</t>
  </si>
  <si>
    <t>rozvinutá délka výhybek</t>
  </si>
  <si>
    <t>21</t>
  </si>
  <si>
    <t>925120</t>
  </si>
  <si>
    <t>DRÁŽNÍ STEZKY Z DRTI TL. PŘES 50 MM</t>
  </si>
  <si>
    <t>dle výkaz kubatur</t>
  </si>
  <si>
    <t>22</t>
  </si>
  <si>
    <t>R9999</t>
  </si>
  <si>
    <t>Realizační dokumentace</t>
  </si>
  <si>
    <t>KPL</t>
  </si>
  <si>
    <t>výrobní a realizační dokumentace ozubnicového systému</t>
  </si>
  <si>
    <t>komplet</t>
  </si>
  <si>
    <t>23</t>
  </si>
  <si>
    <t>923131</t>
  </si>
  <si>
    <t>NÁMEZNÍK</t>
  </si>
  <si>
    <t>dle situace</t>
  </si>
  <si>
    <t>534252</t>
  </si>
  <si>
    <t>REGENEROVANÁ J 49 1:9-190, PR. DŘ., UP. PRUŽNÉ</t>
  </si>
  <si>
    <t>1 ks</t>
  </si>
  <si>
    <t>D.2.1.1.1</t>
  </si>
  <si>
    <t>Kolejový spodek</t>
  </si>
  <si>
    <t xml:space="preserve">  SO 11-11-01</t>
  </si>
  <si>
    <t>ŽST Dolní Polubný, železniční spodek</t>
  </si>
  <si>
    <t>SO 11-11-01</t>
  </si>
  <si>
    <t>R015112</t>
  </si>
  <si>
    <t>902</t>
  </si>
  <si>
    <t>POPLATKY ZA LIKVIDACI ODPADŮ NEKONTAMINOVANÝCH - 17 05 04 VYTĚŽENÉ ZEMINY A HORNINY - II. TŘÍDA TĚŽITELNOSTI VČETNĚ DOPRAVY</t>
  </si>
  <si>
    <t>(875-(79+52))*1,8</t>
  </si>
  <si>
    <t>1. Položka obsahuje:            
 – veškeré poplatky provozovateli skládky, recyklační linky nebo jiného zařízení na zpracování nebo likvidaci odpadů související s převzetím, uložením, zpracováním nebo likvidací odpadu            
 – náklady spojené s dopravou z místa stavby na místo převzetí provozovatelem skládky, recyklační linky nebo jiného zařízení na zpracování nebo likvidaci odpadů             
 – náklady spojené s vyložením a manipulací s materiálem v místě skládky             
2. Položka neobsahuje:            
 – náklady spojené s naložením a manipulací materiálem             
3. Způsob měření:            
Tunou se rozumí hmotnost odpadu vytříděného v souladu se zákonem č. 185/2001 Sb., o nakládání s odpady, v platném znění.</t>
  </si>
  <si>
    <t>18110</t>
  </si>
  <si>
    <t>ÚPRAVA PLÁNĚ SE ZHUTNĚNÍM V HORNINĚ TŘ. I</t>
  </si>
  <si>
    <t>12673</t>
  </si>
  <si>
    <t>ZŘÍZENÍ STUPŇŮ V PODLOŽÍ NÁSYPŮ TŘ. I</t>
  </si>
  <si>
    <t>výkop pro gabion</t>
  </si>
  <si>
    <t>1,33*38</t>
  </si>
  <si>
    <t>12373</t>
  </si>
  <si>
    <t>ODKOP PRO SPOD STAVBU SILNIC A ŽELEZNIC TŘ. I</t>
  </si>
  <si>
    <t>dle výkazu kubatur po odečtení tř. II.</t>
  </si>
  <si>
    <t>12383</t>
  </si>
  <si>
    <t>ODKOP PRO SPOD STAVBU SILNIC A ŽELEZNIC TŘ. II</t>
  </si>
  <si>
    <t>dle výkazu kubatur 20%</t>
  </si>
  <si>
    <t>17610</t>
  </si>
  <si>
    <t>VÝPLNĚ ZE ZEMIN SE ZHUT</t>
  </si>
  <si>
    <t>výplně za gabionem</t>
  </si>
  <si>
    <t>0,107*38</t>
  </si>
  <si>
    <t>171103</t>
  </si>
  <si>
    <t>ULOŽENÍ SYPANINY DO NÁSYPŮ SE ZHUTNĚNÍM DO 100% PS</t>
  </si>
  <si>
    <t>R1000</t>
  </si>
  <si>
    <t>DEMONTÁŽ STÁVAJÍCÍHO OPLOCENÍ</t>
  </si>
  <si>
    <t>měřeno v situace</t>
  </si>
  <si>
    <t>Technická specifikace položky zahrnuje veškeré práce a dodávky spojené s položkou dle její textace</t>
  </si>
  <si>
    <t>Odvodnění</t>
  </si>
  <si>
    <t>21461</t>
  </si>
  <si>
    <t>SEPARAČNÍ GEOTEXTILIE</t>
  </si>
  <si>
    <t>separační geotextilir trativod a gabion</t>
  </si>
  <si>
    <t>2*3,8+2,4*75,4</t>
  </si>
  <si>
    <t>212035</t>
  </si>
  <si>
    <t>TRATIVODY KOMPLET Z TRUB NEKOV DN DO 150MM, RÝHA TŘ I</t>
  </si>
  <si>
    <t>R212000</t>
  </si>
  <si>
    <t>ZÝUSŤ TRATIVODU</t>
  </si>
  <si>
    <t>zaústění trativodu do příkopové tvárnice</t>
  </si>
  <si>
    <t>R212001</t>
  </si>
  <si>
    <t>TRATIVODNÍ ŠACHTY DN 400</t>
  </si>
  <si>
    <t>Svislé konstrukce</t>
  </si>
  <si>
    <t>3272A1</t>
  </si>
  <si>
    <t>ZDI OPĚR, ZÁRUB, NÁBŘEŽ Z GABIONŮ RUČNĚ ROVNANÝCH, DRÁT O2,2MM, POVRCHOVÁ ÚPRAVA Zn + Al</t>
  </si>
  <si>
    <t>gabionová zídka</t>
  </si>
  <si>
    <t>1*3,8</t>
  </si>
  <si>
    <t>R327325</t>
  </si>
  <si>
    <t>ZDI OPĚRNÉ, ZÁRUBNÍ, NÁBŘEŽNÍ ZE ŽELEZOVÉHO BETONU DO C30/37</t>
  </si>
  <si>
    <t>dílči sanace odvodňovacích příkopů zdí u vjezdu do tunelu</t>
  </si>
  <si>
    <t>Základní technická specifikace vychází z položky   327325 cenové soustavě OTSKP a textace položky se specifikací typu pražců.</t>
  </si>
  <si>
    <t>R3272A1</t>
  </si>
  <si>
    <t>NAPOJENÍ NOVÉ GABIONOVÉ ZDI NA STÁVAJÍCÍ GABION</t>
  </si>
  <si>
    <t>délka dle stávajícího stavu 10 m</t>
  </si>
  <si>
    <t>R5950000</t>
  </si>
  <si>
    <t>Zábradlí</t>
  </si>
  <si>
    <t>Zábradlí  ocel 11 353 z hranolů, se svislou výplní z pásoviny – nástřik odstín RAL 7016 antracitově šedá</t>
  </si>
  <si>
    <t>8.6</t>
  </si>
  <si>
    <t>Technická specifikace položky zahrnuje dodávku zábradlí včetně povrchových úprav se zohledněním specifik stanovené projektovou dokumentací a zahrnuje veškeré práce spojené s dodávkou výrobku nebo daného typu materiálu</t>
  </si>
  <si>
    <t>45131</t>
  </si>
  <si>
    <t>PODKL A VÝPLŇ VRSTVY Z PROST BET</t>
  </si>
  <si>
    <t>zavlhlá betonová směs C20/25 pod gabionem</t>
  </si>
  <si>
    <t>0,135*38</t>
  </si>
  <si>
    <t>56330</t>
  </si>
  <si>
    <t>VOZOVKOVÉ VRSTVY ZE ŠTĚRKODRTI</t>
  </si>
  <si>
    <t>dle výkazu kubatur po odečtení recyklátu</t>
  </si>
  <si>
    <t>501103</t>
  </si>
  <si>
    <t>ZŘÍZENÍ KONSTRUKČNÍ VRSTVY TĚLESA ŽELEZNIČNÍHO SPODKU ZE ŠTĚRKODRTI VYZÍSKANÉ</t>
  </si>
  <si>
    <t>recyklát po štěrkovém loži (371-(158,5+31,7))</t>
  </si>
  <si>
    <t>D.2.1.2</t>
  </si>
  <si>
    <t>Nástupiště</t>
  </si>
  <si>
    <t xml:space="preserve">  SO 11-12-01.1</t>
  </si>
  <si>
    <t>ŽST Dolní Polubný, nástupiště</t>
  </si>
  <si>
    <t>SO 11-12-01.1</t>
  </si>
  <si>
    <t>(145-79)*1,8=118,800 [A]</t>
  </si>
  <si>
    <t>dle výkazu kubatur po odečtení tř. I.</t>
  </si>
  <si>
    <t>582604</t>
  </si>
  <si>
    <t>KRYTY Z BETON DLAŽDIC SE ZÁMKEM BAREV TL 60MM BEZ LOŽE</t>
  </si>
  <si>
    <t>44,4+88,5+95+8,7+7,34=243,940 [A]</t>
  </si>
  <si>
    <t>582607</t>
  </si>
  <si>
    <t>KRYTY Z BETON DLAŽDIC SE ZÁMKEM ŠEDÝCH RELIÉFNÍCH TL 60MM BEZ LOŽE</t>
  </si>
  <si>
    <t>0,88+0,88</t>
  </si>
  <si>
    <t>58260A</t>
  </si>
  <si>
    <t>KRYTY Z BETON DLAŽDIC SE ZÁMKEM BAREV RELIÉFNÍCH TL 60MM BEZ LOŽE</t>
  </si>
  <si>
    <t>2,78+0,68=3,460 [A]</t>
  </si>
  <si>
    <t>917212</t>
  </si>
  <si>
    <t>ZÁHONOVÉ OBRUBY Z BETONOVÝCH OBRUBNÍKŮ ŠÍŘ 80MM</t>
  </si>
  <si>
    <t>obrubníky u nástupiště a přechodu 10% prořez</t>
  </si>
  <si>
    <t>(1,5*3+2,2+70)*1,1=84,370 [A]</t>
  </si>
  <si>
    <t>923721</t>
  </si>
  <si>
    <t>TABULE VELIKOSTI 300X300 MM "PRŮCHOD PRO PĚŠÍ ZAKÁZÁN!" (NA OCELOVÉM SLOUPKU)</t>
  </si>
  <si>
    <t>2ks</t>
  </si>
  <si>
    <t>923731</t>
  </si>
  <si>
    <t>TABULE VELIKOSTI 1200X450 MM "OZNAČENÍ SMĚRŮ" (NA OCELOVÝCH SLOUPCÍCH)</t>
  </si>
  <si>
    <t>924420</t>
  </si>
  <si>
    <t>K</t>
  </si>
  <si>
    <t>NÁSTUPIŠTĚ L (H) BEZ KONZOLOVÝCH DESEK</t>
  </si>
  <si>
    <t>nástupní i nenástupní hrana</t>
  </si>
  <si>
    <t>70+70*2=210,000 [A]</t>
  </si>
  <si>
    <t>1. Položka obsahuje:      
 – dodávku veškerých prvků a částí daného typu nástupiště dle odpovídajících vzorových listů a TKP      
 – zřízení nástupiště typu L nebo H na požadovanou osovou vzdálenost kolejí i výšku nástupní hrany nad TK      
 – slepá zakončení nástupiště      
 – příplatky za ztížené podmínky při práci v kolejišti, např. za překážky na straně koleje ap.      
2. Položka neobsahuje:      
 – zemní práce, tj. odkopávky, hloubení rýh, násypy, zásypy ad.      
 – náklady na zřízení zpevněné plochy nástupiště vyjma konzolových desek, např. ze zámkové dlažby, asfaltu ap. včetně konstrukčních vrstev      
 – jiná zakončení nástupiště, např. schůdky apod.      
 – zábradlí, osvětlení, přístřešky, mobiliář nástupiště, orientační a informační systém, kamerový systém, přístupové komunikace ap.      
3. Způsob měření:      
Měří se vždy délka nástupní hrany nástupiště podél přilehlé koleje v metrech délkových, a to i u oboustranných nástupišť.</t>
  </si>
  <si>
    <t>915111</t>
  </si>
  <si>
    <t>VODOROVNÉ DOPRAVNÍ ZNAČENÍ BARVOU HLADKÉ - DODÁVKA A POKLÁDKA</t>
  </si>
  <si>
    <t>vodíci linie žlutý pruh</t>
  </si>
  <si>
    <t>70*0,4 + 0,15*6 + 0,15*4=29,500 [A]</t>
  </si>
  <si>
    <t>924911</t>
  </si>
  <si>
    <t>NÁSTUPIŠTĚ - VODICÍ LINIE ŠÍŘKY 0,40 M Z DLAŽDIC S PODÉLNÝMI DRÁŽKAMI</t>
  </si>
  <si>
    <t>70=70,000 [A]</t>
  </si>
  <si>
    <t>1. Položka obsahuje:      
 – všechny práce pro zřízení plně funkčního dlážděného bezpečnostního pásu s varovnými a vodicími prvky, tj. včetně lože, ukončení dlažby, její provedení do předepsaného tvaru a pohledové úpravy, výplně spar a otvorů apod.      
 – dodání dlažeb a lože v požadované kvalitě      
 – očištění podkladu, případně zřízení spojovací vrstvy      
 – uložení směsi, dlažby nebo dílců dle předepsaného technologického předpisu      
 – zřízení vrstvy bez rozlišení šířky, pokládání vrstvy po etapách, včetně pracovních spar a spojů      
 – úpravu napojení, ukončení a těsnění podél obrubníků, DILATAČNÍích zařízení, odvodňovacích proužků, odvodňovačů, vpustí, šachet ap.      
 – těsnění, tmelení a výplň spar a otvorů      
 – úpravu dilatačních spar a povrchu vrstvy      
2. Položka neobsahuje:      
 – úpravu a hutnění podloží      
 – podkladní a konstrukční vrstvy      
3. Způsob měření:      
Měří se metr délkový.</t>
  </si>
  <si>
    <t>91710</t>
  </si>
  <si>
    <t>OBRUBY Z BETONOVÝCH PALISÁD</t>
  </si>
  <si>
    <t>0,120*0,180*0,800*52+0,120*0,180*0,600*42+0,115*0,115*0,800*26+0,115*0,115*0,600*88</t>
  </si>
  <si>
    <t>R5964147A</t>
  </si>
  <si>
    <t>NÁSTUPIŠTNÍ DÍL - UKONČOVACÍ</t>
  </si>
  <si>
    <t>Staveništní prefabrikát ukončení nástupiště - viz výkresová část</t>
  </si>
  <si>
    <t>Objemové hodnoty pro 1 ks:     
Staveništní přefabrikát beton C30/37 XC4+XF3 - ((1,8*0,3+0,14*2)) = 0,82m3     
Kari síť svařovaná 100/100/8 - (1,8+1,4+3*2,05+0,33+0,47+2+1,4)=13,55m2</t>
  </si>
  <si>
    <t>Dodávka/výroba staveništního prefabrikátu v předepsaných parametrech dle výkazu materiálu včetně povrchové úpravy a  veškerých prací spojených s dodávkou výrobku nebo daného typu materiálu</t>
  </si>
  <si>
    <t>923821</t>
  </si>
  <si>
    <t>SLOUPEK DN 60 PRO NÁVĚST</t>
  </si>
  <si>
    <t>sloupek pro tabule orientačního systému</t>
  </si>
  <si>
    <t>936315</t>
  </si>
  <si>
    <t>DROBNÉ DOPLŇK KONSTR BETON MONOLIT DO C30/37</t>
  </si>
  <si>
    <t>Monolitické patky pro orientační systém</t>
  </si>
  <si>
    <t>1,2*0,3*0,3*5</t>
  </si>
  <si>
    <t>923711</t>
  </si>
  <si>
    <t>TABULE "NÁZEV STANICE" (NA OCELOVÝCH SLOUPCÍCH)</t>
  </si>
  <si>
    <t>3,6*0,6*3</t>
  </si>
  <si>
    <t>923791</t>
  </si>
  <si>
    <t>PIKTOGRAMY ZE SAMOLEPÍCÍ FOLIE</t>
  </si>
  <si>
    <t>piktogram zákaz kouření</t>
  </si>
  <si>
    <t>0,240*0,240</t>
  </si>
  <si>
    <t xml:space="preserve">  SO 11-12-01.2</t>
  </si>
  <si>
    <t>ŽST Dolní Polubný, přístup na nástupiště</t>
  </si>
  <si>
    <t>SO 11-12-01.2</t>
  </si>
  <si>
    <t>2,85*2+10,62</t>
  </si>
  <si>
    <t>(2,85*2+10,62)*,15</t>
  </si>
  <si>
    <t>(4,45+3,21+7,55+0,74)*0,15</t>
  </si>
  <si>
    <t>0.74</t>
  </si>
  <si>
    <t>4,45+3,21+7,55-0,74</t>
  </si>
  <si>
    <t>(3,6+6,57)+10%</t>
  </si>
  <si>
    <t>R921333</t>
  </si>
  <si>
    <t>ŽELEZNIČNÍ PŘEJEZD A PŘECHOD ZE ZÁDLAŽBOVÝCH PANELŮ PRO KOLEJ NA OCELOVÝCH PRAŽCÍCH Y</t>
  </si>
  <si>
    <t>přechod pro pěší s prostorem pro ozubnici</t>
  </si>
  <si>
    <t>5,8m2</t>
  </si>
  <si>
    <t>Základní technická specifikace vychází z položky   921333 cenové soustavě OTSKP a textace položky se specifikací typu pražců a úpravou vnitřních panelů pro umístění ozubnice.</t>
  </si>
  <si>
    <t>923771</t>
  </si>
  <si>
    <t>TABULE "POZOR VLAK!" (NA OCELOVÝCH SLOUPCÍCH)</t>
  </si>
  <si>
    <t>výstražné tabule u přechodu pro pěší  dodávka a montáž</t>
  </si>
  <si>
    <t>2ks oboustranné tabule se sloupky</t>
  </si>
  <si>
    <t>Monolitické patky pro tabule</t>
  </si>
  <si>
    <t>1,2*0,3*0,3*4</t>
  </si>
  <si>
    <t>D.2.1.4</t>
  </si>
  <si>
    <t>Mosty, propustky, zdi</t>
  </si>
  <si>
    <t xml:space="preserve">  SO 01-20-01</t>
  </si>
  <si>
    <t>Žel. most v ev. km 30,672</t>
  </si>
  <si>
    <t>SO 01-20-01</t>
  </si>
  <si>
    <t>Všeobecné konstrukce a práce</t>
  </si>
  <si>
    <t>dle pol.č. 13173A:  147,06*1,9=279,414 [A]</t>
  </si>
  <si>
    <t>R015120</t>
  </si>
  <si>
    <t>909</t>
  </si>
  <si>
    <t>POPLATKY ZA LIKVIDACI ODPADŮ NEKONTAMINOVANÝCH - 17 01 02 STAVEBNÍ A DEMOLIČNÍ SUŤ (CIHLY) VČETNĚ DOPRAVY</t>
  </si>
  <si>
    <t>dle pol.č. 96612A:  4,86*2,4=11,664 [A]</t>
  </si>
  <si>
    <t>13173A</t>
  </si>
  <si>
    <t>HLOUBENÍ JAM ZAPAŽ I NEPAŽ TŘ. I - BEZ DOPRAVY</t>
  </si>
  <si>
    <t>výkop</t>
  </si>
  <si>
    <t>dle výkresu č. 2.003: odměřeno digitálně:  11,4m2*12,9m=147,060 [A]</t>
  </si>
  <si>
    <t>položka zahrnuje:          
- svislá doprava, přemístění, přeložení, manipulace s výkopkem          
- kompletní provedení vykopávky nezapažené i zapažené          
- ošetření výkopiště po celou dobu práce v něm vč. klimatických opatření          
- ztížení vykopávek v blízkosti podzemního vedení, konstrukcí a objektů vč. jejich dočasného zajištění          
- ztížení pod vodou, v okolí výbušnin, ve stísněných prostorech a pod.          
- příplatek za lepivost          
- těžení po vrstvách, pásech a po jiných nutných částech (figurách)          
- čerpání vody vč. čerpacích jímek, potrubí a pohotovostní čerpací soupravy (viz ustanovení k pol. 1151,2)          
- potřebné snížení hladiny podzemní vody          
- těžení a rozpojování jednotlivých balvanů          
- vytahování a nošení výkopku          
- svahování a přesvah. svahů do konečného tvaru, výměna hornin v podloží a v pláni znehodnocené klimatickými vlivy          
- ruční vykopávky, odstranění kořenů a napadávek          
- pažení, vzepření a rozepření vč. přepažování (vyjma štětových stěn)          
- úpravu, ochranu a očištění dna, základové spáry, stěn a svahů          
- odvedení nebo obvedení vody v okolí výkopiště a ve výkopišti          
- třídění výkopku          
- veškeré pomocné konstrukce umožňující provedení vykopávky (příjezdy, sjezdy, nájezdy, lešení, podpěr. konstr., přemostění, zpevněné plochy, zakrytí a pod.)          
- nezahrnuje uložení zeminy (na skládku, do násypu) ani poplatky za skládku, vykazují se v položce č.0141**</t>
  </si>
  <si>
    <t>17120</t>
  </si>
  <si>
    <t>ULOŽENÍ SYPANINY DO NÁSYPŮ A NA SKLÁDKY BEZ ZHUTNĚNÍ</t>
  </si>
  <si>
    <t>dle pol.č. 13173A:  147,06=147,060 [A]</t>
  </si>
  <si>
    <t>položka zahrnuje:          
- kompletní provedení zemní konstrukce do předepsaného tvaru          
- ošetření úložiště po celou dobu práce v něm vč. klimatických opatření          
- ztížení v okolí vedení, konstrukcí a objektů a jejich dočasné zajištění          
- ztížení provádění ve ztížených podmínkách a stísněných prostorech          
- ztížené ukládání sypaniny pod vodu          
- ukládání po vrstvách a po jiných nutných částech (figurách) vč. dosypávek          
- spouštění a nošení materiálu          
- úprava, očištění a ochrana podloží a svahů          
- svahování, uzavírání povrchů svahů          
- udržování úložiště a jeho ochrana proti vodě          
- odvedení nebo obvedení vody v okolí úložiště a v úložišti          
- veškeré  pomocné konstrukce umožňující provedení  zemní konstrukce  (příjezdy,  sjezdy,  nájezdy, lešení, podpěrné konstrukce, přemostění, zpevněné plochy, zakrytí a pod.)</t>
  </si>
  <si>
    <t>17581</t>
  </si>
  <si>
    <t>OBSYP POTRUBÍ A OBJEKTŮ Z NAKUPOVANÝCH MATERIÁLŮ</t>
  </si>
  <si>
    <t>dle výkresu č. 2.003: odměřeno digitálně:  10,4m2*12,9m=134,160 [A]</t>
  </si>
  <si>
    <t>položka zahrnuje:          
- kompletní provedení zemní konstrukce včetně nákupu a dopravy materiálu dle zadávací dokumentace          
- úprava  ukládaného  materiálu  vlhčením,  tříděním,  promícháním  nebo  vysoušením,  příp. jiné úpravy za účelem zlepšení jeho  mech. vlastností          
- hutnění i různé míry hutnění           
- ošetření úložiště po celou dobu práce v něm vč. klimatických opatření          
- ztížení v okolí vedení, konstrukcí a objektů a jejich dočasné zajištění          
- ztížení provádění vč. hutnění ve ztížených podmínkách a stísněných prostorech          
- ztížené ukládání sypaniny pod vodu          
- ukládání po vrstvách a po jiných nutných částech (figurách) vč. dosypávek          
- spouštění a nošení materiálu          
- výměna částí zemní konstrukce znehodnocené klimatickými vlivy          
- ruční hutnění a výplň jam a prohlubní v podloží          
- úprava, očištění, ochrana a zhutnění podloží          
- svahování, hutnění a uzavírání povrchů svahů          
- zřízení lavic na svazích          
- udržování úložiště a jeho ochrana proti vodě          
- odvedení nebo obvedení vody v okolí úložiště a v úložišti          
- veškeré  pomocné konstrukce umožňující provedení  zemní konstrukce  (příjezdy,  sjezdy,  nájezdy, lešení, podpěrné konstrukce, přemostění, zpevněné plochy, zakrytí a pod.)          
- zemina vytlačená potrubím o DN do 180mm se od kubatury obsypů neodečítá</t>
  </si>
  <si>
    <t>Základy</t>
  </si>
  <si>
    <t>27231</t>
  </si>
  <si>
    <t>ZÁKLADY Z PROSTÉHO BETONU</t>
  </si>
  <si>
    <t>patky zábradlí</t>
  </si>
  <si>
    <t>dle výkresu č. 2.003: 5*0,5m2*0,4m=1,000 [A]</t>
  </si>
  <si>
    <t>- dodání  čerstvého  betonu  (betonové  směsi)  požadované  kvality,  jeho  uložení  do požadovaného tvaru při jakékoliv hustotě výztuže, konzistenci čerstvého betonu a způsobu hutnění, ošetření a ochranu betonu,          
- zhotovení nepropustného, mrazuvzdorného betonu a betonu požadované trvanlivosti a vlastností,          
- užití potřebných přísad a technologií výroby betonu,          
- zřízení pracovních a dilatačních spar, včetně potřebných úprav, výplně, vložek, opracování, očištění a ošetření,          
- bednění  požadovaných  konstr. (i ztracené) s úpravou  dle požadované  kvality povrchu betonu, včetně odbedňovacích a odskružovacích prostředků,          
- podpěrné  konstr. (skruže) a lešení všech druhů pro bednění, uložení čerstvého betonu, výztuže a doplňkových konstr., vč. požadovaných otvorů, ochranných a bezpečnostních opatření a základů těchto konstrukcí a lešení,          
- vytvoření kotevních čel, kapes, nálitků, a sedel,          
- zřízení  všech  požadovaných  otvorů, kapes, výklenků, prostupů, dutin, drážek a pod., vč. ztížení práce a úprav  kolem nich,          
- úpravy pro osazení výztuže, doplňkových konstrukcí a vybavení,          
- úpravy povrchu pro položení požadované izolace, povlaků a nátěrů, případně vyspravení,          
- ztížení práce u kabelových a injektážních trubek a ostatních zařízení osazovaných do betonu,          
- konstrukce betonových kloubů, upevnění kotevních prvků a doplňkových konstrukcí,          
- nátěry zabraňující soudržnost betonu a bednění,          
- výplň, těsnění  a tmelení spar a spojů,          
- opatření  povrchů  betonu  izolací  proti zemní vlhkosti v částech, kde přijdou do styku se zeminou nebo kamenivem,          
- případné zřízení spojovací vrstvy u základů,          
- úpravy pro osazení zařízení ochrany konstrukce proti vlivu bludných proudů,</t>
  </si>
  <si>
    <t>Vodorovné konstrukce</t>
  </si>
  <si>
    <t>451313</t>
  </si>
  <si>
    <t>PODKLADNÍ A VÝPLŇOVÉ VRSTVY Z PROSTÉHO BETONU C16/20</t>
  </si>
  <si>
    <t>dle výkresu č. 2.003:       
CELOPLOŠNÁ VYROVNÁVACÍ VRSTVA: 5,5m*12,9m*0,05m=3,548 [A]      
pod drenáž: 2*0,4m2*16,3=13,040 [B]      
Celkem: A+B=16,588 [C]</t>
  </si>
  <si>
    <t>- dodání  čerstvého  betonu  (betonové  směsi)  požadované  kvality,  jeho  uložení  do požadovaného tvaru při jakékoliv hustotě výztuže, konzistenci čerstvého betonu a způsobu hutnění, ošetření a ochranu betonu,          
- zhotovení nepropustného, mrazuvzdorného betonu a betonu požadované trvanlivosti a vlastností,          
- užití potřebných přísad a technologií výroby betonu,          
- zřízení pracovních a dilatačních spar, včetně potřebných úprav, výplně, vložek, opracování, očištění a ošetření,          
- bednění  požadovaných  konstr. (i ztracené) s úpravou  dle požadované  kvality povrchu betonu, včetně odbedňovacích a odskružovacích prostředků,          
- podpěrné  konstr. (skruže) a lešení všech druhů pro bednění, uložení čerstvého betonu, výztuže a doplňkových konstr., vč. požadovaných otvorů, ochranných a bezpečnostních opatření a základů těchto konstrukcí a lešení,          
- vytvoření kotevních čel, kapes, nálitků, a sedel,          
- zřízení  všech  požadovaných  otvorů, kapes, výklenků, prostupů, dutin, drážek a pod., vč. ztížení práce a úprav  kolem nich,          
- úpravy pro osazení výztuže, doplňkových konstrukcí a vybavení,          
- úpravy povrchu pro položení požadované izolace, povlaků a nátěrů, případně vyspravení,          
- ztížení práce u kabelových a injektážních trubek a ostatních zařízení osazovaných do betonu,          
- konstrukce betonových kloubů, upevnění kotevních prvků a doplňkových konstrukcí,          
- nátěry zabraňující soudržnost betonu a bednění,          
- výplň, těsnění  a tmelení spar a spojů,          
- opatření  povrchů  betonu  izolací  proti zemní vlhkosti v částech, kde přijdou do styku se zeminou nebo kamenivem,          
- případné zřízení spojovací vrstvy u základů,          
- úpravy pro osazení zařízení ochrany konstrukce proti vlivu bludných proudů</t>
  </si>
  <si>
    <t>45152</t>
  </si>
  <si>
    <t>PODKLADNÍ A VÝPLŇOVÉ VRSTVY Z KAMENIVA DRCENÉHO</t>
  </si>
  <si>
    <t>dle výkresu č. 2.003:       
nad drenáží: 2*0,2m2*16,3=6,520 [A]</t>
  </si>
  <si>
    <t>položka zahrnuje dodávku předepsaného kameniva, mimostaveništní a vnitrostaveništní dopravu a jeho uložení          
není-li v zadávací dokumentaci uvedeno jinak, jedná se o nakupovaný materiál</t>
  </si>
  <si>
    <t>Úpravy povrchů, podlahy, výplně otvorů</t>
  </si>
  <si>
    <t>62745</t>
  </si>
  <si>
    <t>SPÁROVÁNÍ STARÉHO ZDIVA CEMENTOVOU MALTOU</t>
  </si>
  <si>
    <t>kamenné konstrukce</t>
  </si>
  <si>
    <t>dle výkresu č. 2.003: 2*82,0m2+3,6*14,0+2*15,0m2=244,400 [A]</t>
  </si>
  <si>
    <t>položka zahrnuje:           
dodávku veškerého materiálu potřebného pro předepsanou úpravu v předepsané kvalitě vyčištění spar (vyškrábání), vypláchnutí spar vodou, očištění povrchu           
spárování           
odklizení suti a přebytečného materiálu potřebná lešení</t>
  </si>
  <si>
    <t>62845</t>
  </si>
  <si>
    <t>SPÁROVÁNÍ STÁVAJÍCÍCH DLAŽEB CEMENT MALTOU</t>
  </si>
  <si>
    <t>dle výkresu č. 2.003: 100,0m2=100,000 [A]</t>
  </si>
  <si>
    <t>položka zahrnuje:          
dodávku veškerého materiálu potřebného pro předepsanou úpravu v předepsané kvalitě          
vyčištění spar (vyškrábání), vypláchnutí spar vodou, očištění povrchu          
spárování          
odklizení suti a přebytečného materiálu          
potřebná lešení</t>
  </si>
  <si>
    <t>Přidružená stavební výroba</t>
  </si>
  <si>
    <t>711112</t>
  </si>
  <si>
    <t>IZOLACE BĚŽNÝCH KONSTRUKCÍ PROTI ZEMNÍ VLHKOSTI ASFALTOVÝMI PÁSY</t>
  </si>
  <si>
    <t>dle výkresu č. 2.003: 8,4*14,0=117,600 [A]</t>
  </si>
  <si>
    <t>položka zahrnuje:          
- dodání  předepsaného izolačního materiálu          
- očištění a ošetření podkladu, zadávací dokumentace může zahrnout i případné vyspravení          
- zřízení izolace jako kompletního povlaku, případně komplet. soustavy nebo systému podle příslušného  technolog. předpisu          
- zřízení izolace i jednotlivých vrstev po etapách, včetně pracovních spár a spojů          
- úprava u okrajů, rohů, hran, dilatačních i pracovních spojů, kotev, obrubníků, dilatačních zařízení, odvodnění, otvorů, neizolovaných míst a pod.          
- zajištění odvodnění povrchu izolace, včetně odvodnění nejnižších míst, pokud dokumentace pro zadání stavby nestanoví jinak          
- ochrana izolace do doby zřízení definitivní ochranné vrstvy nebo konstrukce          
- úprava, očištění a ošetření prostoru kolem izolace          
- provedení požadovaných zkoušek          
- nezahrnuje ochranné vrstvy, např. geotextilii</t>
  </si>
  <si>
    <t>711507</t>
  </si>
  <si>
    <t>OCHRANA IZOLACE NA POVRCHU Z PE FÓLIE</t>
  </si>
  <si>
    <t>položka zahrnuje:          
- dodání  předepsaného ochranného materiálu          
- zřízení ochrany izolace</t>
  </si>
  <si>
    <t>78312</t>
  </si>
  <si>
    <t>PROTIKOROZ OCHRANA OCEL KONSTR NÁTĚREM VÍCEVRST</t>
  </si>
  <si>
    <t>zábradlí</t>
  </si>
  <si>
    <t>dle výkresu č. 2.003: 34,0m*1,2=40,800 [A]</t>
  </si>
  <si>
    <t>- položky nátěrů zahrnují kompletní povlaky (i různobarevné), včetně úpravy podkladu (odmaštění, odrezivění, odstranění starých nátěrů a nečistot) a jeho vyspravení, provedení nátěru předepsaným postupem a splnění všech požadavků daných technologickým předpisem.</t>
  </si>
  <si>
    <t>Potrubí</t>
  </si>
  <si>
    <t>87533</t>
  </si>
  <si>
    <t>POTRUBÍ DREN Z TRUB PLAST DN DO 150MM</t>
  </si>
  <si>
    <t>dle výkresu č. 2.003: 2*16,3=32,600 [A]</t>
  </si>
  <si>
    <t>položky pro zhotovení potrubí platí bez ohledu na sklon          
zahrnuje:          
- výrobní dokumentaci (včetně technologického předpisu)          
- dodání veškerého trubního a pomocného materiálu  (trouby,  trubky,  tvarovky,  spojovací a těsnící  materiál a pod.), podpěrných, závěsných a upevňovacích prvků, včetně potřebných úprav          
- úprava a příprava podkladu a podpěr, očištění a ošetření podkladu a podpěr          
- zřízení plně funkčního potrubí, kompletní soustavy, podle příslušného technologického předpisu          
- zřízení potrubí i jednotlivých částí po etapách, včetně pracovních spar a spojů, pracovního zaslepení konců a pod.          
- úprava prostupů, průchodů  šachtami a komorami, okolí podpěr a vyústění, zaústění, napojení, vyvedení a upevnění odpad. výustí          
- ochrana potrubí nátěrem (vč. úpravy povrchu), případně izolací, nejsou-li tyto práce předmětem jiné položky          
- úprava, očištění a ošetření prostoru kolem potrubí          
- položky platí pro práce prováděné v prostoru zapaženém i nezapaženém a i v kolektorech, chráničkách          
- položky zahrnují i práce spojené s nutnými obtoky, převáděním a čerpáním vody</t>
  </si>
  <si>
    <t>9112A1</t>
  </si>
  <si>
    <t>ZÁBRADLÍ MOSTNÍ S VODOR MADLY - DODÁVKA A MONTÁŽ</t>
  </si>
  <si>
    <t>dle výkresu č. 2.003: 8,6+1,47=10,070 [A]</t>
  </si>
  <si>
    <t>položka zahrnuje:          
dodání zábradlí včetně předepsané povrchové úpravy          
kotvení sloupků, t.j. kotevní desky, šrouby z nerez oceli, vrty a zálivku, pokud zadávací dokumentace nestanoví jinak          
případné nivelační hmoty pod kotevní desky</t>
  </si>
  <si>
    <t>9112A3</t>
  </si>
  <si>
    <t>ZÁBRADLÍ MOSTNÍ S VODOR MADLY - DEMONTÁŽ S PŘESUNEM</t>
  </si>
  <si>
    <t>dle výkresu č. 2.003: 9,6=9,600 [A]</t>
  </si>
  <si>
    <t>položka zahrnuje:          
- demontáž a odstranění zařízení          
- jeho odvoz na předepsané místo</t>
  </si>
  <si>
    <t>938443</t>
  </si>
  <si>
    <t>OČIŠTĚNÍ ZDIVA OTRYSKÁNÍM TLAKOVOU VODOU DO 1000 BARŮ</t>
  </si>
  <si>
    <t>kamenné opěry, kamenná křídla</t>
  </si>
  <si>
    <t>dle výkresu č. 2.003: 2*82,0m2+3,6*14,0+2*15,0m2+5,2*14,0+100,0=417,200 [A]</t>
  </si>
  <si>
    <t>položka zahrnuje očištění předepsaným způsobem včetně odklizení vzniklého odpadu</t>
  </si>
  <si>
    <t>938652</t>
  </si>
  <si>
    <t>OČIŠTĚNÍ OCEL KONSTR OTRYSKÁNÍM NA SUCHO KŘEMIČ PÍSKEM</t>
  </si>
  <si>
    <t>96612A</t>
  </si>
  <si>
    <t>BOURÁNÍ KONSTRUKCÍ Z KAMENE NA SUCHO - BEZ DOPRAVY</t>
  </si>
  <si>
    <t>gabion</t>
  </si>
  <si>
    <t>dle výkresu č. 2.003: 0,6m*8,1=4,860 [A]</t>
  </si>
  <si>
    <t>položka zahrnuje:          
- rozbourání konstrukce bez ohledu na použitou technologii          
- veškeré pomocné konstrukce (lešení a pod.)          
- veškerou manipulaci s vybouranou sutí a hmotami, kromě vodorovné dopravy,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        
- veškeré další práce plynoucí z technologického předpisu a z platných předpisů</t>
  </si>
  <si>
    <t>D.2.3.4</t>
  </si>
  <si>
    <t>Ohřev výhybek (elektrický, plynový)</t>
  </si>
  <si>
    <t xml:space="preserve">  SO 11-84-01</t>
  </si>
  <si>
    <t>Nové EOV dopravny Dolní Polubný</t>
  </si>
  <si>
    <t>SO 11-84-01</t>
  </si>
  <si>
    <t>744634</t>
  </si>
  <si>
    <t>JISTIČ TŘÍPÓLOVÝ (10 KA) OD 25 DO 40 A</t>
  </si>
  <si>
    <t>1. Položka obsahuje:      
 – veškerý spojovací materiál vč. připojovacího vedení      
 – technický popis viz. projektová dokumentace      
2. Položka neobsahuje:      
 X      
3. Způsob měření:      
Udává se počet kusů kompletní konstrukce nebo práce.</t>
  </si>
  <si>
    <t>743911</t>
  </si>
  <si>
    <t>ROZVADĚČ EOV SILOVÝ NAPÁJECÍ S PLC ŘÍDÍCÍM SYSTÉMEM DO 8 KS ZÁKLADNÍCH VÝHYBEK S PROUDOVÝMI CHRÁNIČI</t>
  </si>
  <si>
    <t>1. Položka obsahuje:      
 – instalaci rozvaděče do terénu/rozvodny včetně softwaru k PLC pro možnost chodu rozvaděče a jeho oživení, zhotovení výrobní dokumentace      
 – technický popis viz. projektová dokumentace      
2. Položka neobsahuje:      
 – zemní práce      
3. Způsob měření:      
Udává se počet kusů kompletní konstrukce nebo práce.</t>
  </si>
  <si>
    <t>743811</t>
  </si>
  <si>
    <t>VÝSTROJ EOV PRO VÝHYBKU JEDNODUCHOU TVARU 1:7,5-190, 1:9-190</t>
  </si>
  <si>
    <t>1. Položka obsahuje:      
 – kompletní vybavení výhybky zařízením EOV – topné tyče, příchytky hlavic topných tyčí a pérových příchytek vlastních topných tyčí, připojovací šňůry a chráničky pro tyto šňůry, rozvodné skříňky vč. nosných konstrukcí těchto skříněk, dále topnice pro ohřev táhel všech přestavníků vč. sálavých desek a veškerého drobného spojovacího a upevňovacího materiálu.       
 – technický popis viz. projektová dokumentace      
2. Položka neobsahuje:      
 X      
3. Způsob měření:      
Udává se počet kusů kompletní konstrukce nebo práce.</t>
  </si>
  <si>
    <t>743932</t>
  </si>
  <si>
    <t>ROZVADĚČ EOV - SOFTWARE PRO ZAČLENĚNÍ TECHNOLOGICKÉHO CELKU EOV DO DÁLKOVÉ DIAGNOSTIKY TS ŽDC</t>
  </si>
  <si>
    <t>1. Položka obsahuje:      
 – instalaci software pro začlenění technologického celku do dálkové diagnostiky TS ŽDC      
 – technický popis viz. projektová dokumentace      
2. Položka neobsahuje:      
 X      
3. Způsob měření:      
Udává se počet kusů kompletní konstrukce nebo práce.</t>
  </si>
  <si>
    <t>743936</t>
  </si>
  <si>
    <t>ROZVADĚČ EOV - SADA KOLEJOVÉHO TEPLOMĚRU, ČIDLA SRÁŽEK A VENKOVNÍ TEPLOTY</t>
  </si>
  <si>
    <t>1. Položka obsahuje:      
 – veškeré příslušenství      
 – technický popis viz. projektová dokumentace      
2. Položka neobsahuje:      
 X      
3. Způsob měření:      
Udává se počet kusů kompletní konstrukce nebo práce.</t>
  </si>
  <si>
    <t>747301</t>
  </si>
  <si>
    <t>PROVEDENÍ PROHLÍDKY A ZKOUŠKY PRÁVNICKOU OSOBOU, VYDÁNÍ PRŮKAZU ZPŮSOBILOSTI</t>
  </si>
  <si>
    <t>1. Položka obsahuje:      
 – cenu za vyhotovení dokladu právnickou osobou o silnoproudých zařízeních a vydání průkazu způsobilosti      
2. Položka neobsahuje:      
 X      
3. Způsob měření:      
Udává se počet kusů kompletní konstrukce nebo práce.</t>
  </si>
  <si>
    <t>747213</t>
  </si>
  <si>
    <t>CELKOVÁ PROHLÍDKA, ZKOUŠENÍ, MĚŘENÍ A VYHOTOVENÍ VÝCHOZÍ REVIZNÍ ZPRÁVY, PRO OBJEM IN PŘES 500 DO 1000 TIS. KČ</t>
  </si>
  <si>
    <t>1. Položka obsahuje:      
 – cenu za celkovou prohlídku zařízení PS/SO, vč. měření, komplexních zkoušek a revizi zařízení tohoto PS/SO autorizovaným revizním technikem na silnoproudá zařízení podle požadavku ČSN, včetně hodnocení a vyhotovení celkové revizní zprávy      
2. Položka neobsahuje:      
 X      
3. Způsob měření:      
Udává se počet kusů kompletní konstrukce nebo práce.</t>
  </si>
  <si>
    <t>742H12</t>
  </si>
  <si>
    <t>KABEL NN ČTYŘ- A PĚTIŽÍLOVÝ CU S PLASTOVOU IZOLACÍ OD 4 DO 16 MM2</t>
  </si>
  <si>
    <t>1. Položka obsahuje:      
 – manipulace a uložení kabelu (do země, chráničky, kanálu, na rošty, na TV a pod.)      
2. Položka neobsahuje:      
 – příchytky, spojky, koncovky, chráničky apod.      
3. Způsob měření:      
Měří se metr délkový.</t>
  </si>
  <si>
    <t>742H11</t>
  </si>
  <si>
    <t>KABEL NN ČTYŘ- A PĚTIŽÍLOVÝ CU S PLASTOVOU IZOLACÍ DO 2,5 MM2</t>
  </si>
  <si>
    <t>742I11</t>
  </si>
  <si>
    <t>KABEL NN CU OVLÁDACÍ 7-12ŽÍLOVÝ DO 2,5 MM2</t>
  </si>
  <si>
    <t>742L12</t>
  </si>
  <si>
    <t>UKONČENÍ DVOU AŽ PĚTIŽÍLOVÉHO KABELU V ROZVADĚČI NEBO NA PŘÍSTROJI OD 4 DO 16 MM2</t>
  </si>
  <si>
    <t>1. Položka obsahuje:      
 – všechny práce spojené s úpravou kabelů pro montáž včetně veškerého příslušentsví      
2. Položka neobsahuje:      
 X      
3. Způsob měření:      
Udává se počet kusů kompletní konstrukce nebo práce.</t>
  </si>
  <si>
    <t>742M11</t>
  </si>
  <si>
    <t>UKONČENÍ 7-12ŽÍLOVÉHO KABELU V ROZVADĚČI NEBO NA PŘÍSTROJI DO 2,5 MM2</t>
  </si>
  <si>
    <t>702113</t>
  </si>
  <si>
    <t>KABELOVÝ ŽLAB ZEMNÍ VČETNĚ KRYTU SVĚTLÉ ŠÍŘKY PŘES 120 DO 250 MM</t>
  </si>
  <si>
    <t>1. Položka obsahuje:      
 – kompletní montáž, rozměření, upevnění, řezání, spojování a pod.       
 – veškerý spojovací a montážní materiál vč. upevňovacího materiálu ( držáky apod.)      
 – pomocné mechanismy      
2. Položka neobsahuje:      
 X      
3. Způsob měření:      
Měří se metr délkový.</t>
  </si>
  <si>
    <t>701005</t>
  </si>
  <si>
    <t>VYHLEDÁVACÍ MARKER ZEMNÍ S MOŽNOSTÍ ZÁPISU</t>
  </si>
  <si>
    <t>1. Položka obsahuje:      
 – úprava dna výkopu      
 – položení betonového žlabu / chráničky včetně zakrytí      
 – pomocné mechanismy      
2. Položka neobsahuje:      
 X      
3. Způsob měření:      
Udává se počet kusů kompletní konstrukce nebo práce.</t>
  </si>
  <si>
    <t>13273A</t>
  </si>
  <si>
    <t>HLOUBENÍ RÝH ŠÍŘ DO 2M PAŽ I NEPAŽ TŘ. I - BEZ DOPRAVY</t>
  </si>
  <si>
    <t>položka zahrnuje:      
- svislá doprava, přemístění, přeložení, manipulace s výkopkem      
- kompletní provedení vykopávky nezapažené i zapažené      
- ošetření výkopiště po celou dobu práce v něm vč. klimatických opatření      
- ztížení vykopávek v blízkosti podzemního vedení, konstrukcí a objektů vč. jejich dočasného zajištění      
- ztížení pod vodou, v okolí výbušnin, ve stísněných prostorech a pod.      
- příplatek za lepivost      
- těžení po vrstvách, pásech a po jiných nutných částech (figurách)      
- čerpání vody vč. čerpacích jímek, potrubí a pohotovostní čerpací soupravy (viz ustanovení k pol. 1151,2)      
- potřebné snížení hladiny podzemní vody      
- těžení a rozpojování jednotlivých balvanů      
- vytahování a nošení výkopku      
- svahování a přesvah. svahů do konečného tvaru, výměna hornin v podloží a v pláni znehodnocené klimatickými vlivy      
- ruční vykopávky, odstranění kořenů a napadávek      
- pažení, vzepření a rozepření vč. přepažování (vyjma štětových stěn)      
- úpravu, ochranu a očištění dna, základové spáry, stěn a svahů      
- odvedení nebo obvedení vody v okolí výkopiště a ve výkopišti      
- třídění výkopku      
- veškeré pomocné konstrukce umožňující provedení vykopávky (příjezdy, sjezdy, nájezdy, lešení, podpěr. konstr., přemostění, zpevněné plochy, zakrytí a pod.)      
- nezahrnuje uložení zeminy (na skládku, do násypu) ani poplatky za skládku, vykazují se v položce č.0141**</t>
  </si>
  <si>
    <t>17411</t>
  </si>
  <si>
    <t>ZÁSYP JAM A RÝH ZEMINOU SE ZHUTNĚNÍM</t>
  </si>
  <si>
    <t>položka zahrnuje:      
- kompletní provedení zemní konstrukce vč. výběru vhodného materiálu      
- úprava  ukládaného  materiálu  vlhčením,  tříděním,  promícháním  nebo  vysoušením,  příp. jiné úpravy za účelem zlepšení jeho  mech. vlastností      
- hutnění i různé míry hutnění       
- ošetření úložiště po celou dobu práce v něm vč. klimatických opatření      
- ztížení v okolí vedení, konstrukcí a objektů a jejich dočasné zajištění      
- ztížení provádění vč. hutnění ve ztížených podmínkách a stísněných prostorech      
- ztížené ukládání sypaniny pod vodu      
- ukládání po vrstvách a po jiných nutných částech (figurách) vč. dosypávek      
- spouštění a nošení materiálu      
- výměna částí zemní konstrukce znehodnocené klimatickými vlivy      
- ruční hutnění      
- udržování úložiště a jeho ochrana proti vodě      
- odvedení nebo obvedení vody v okolí úložiště a v úložišti      
- veškeré  pomocné konstrukce umožňující provedení  zemní konstrukce  (příjezdy,  sjezdy,  nájezdy, lešení, podpěrné konstrukce, přemostění, zpevněné plochy, zakrytí a pod.)</t>
  </si>
  <si>
    <t>D.2.3.6</t>
  </si>
  <si>
    <t>Rozvody VN, NN, osvětlení a dálkové ovládání odpojovačů</t>
  </si>
  <si>
    <t xml:space="preserve">  SO 11-86-01</t>
  </si>
  <si>
    <t>Osvětlení nástupišť dopravny Dolní Polubný</t>
  </si>
  <si>
    <t>SO 11-86-01</t>
  </si>
  <si>
    <t>743Z39</t>
  </si>
  <si>
    <t>DEMONTÁŽ ROZVADĚČE OSVĚTLENÍ</t>
  </si>
  <si>
    <t>1. Položka obsahuje:      
 – všechny náklady na demontáž stávajícího zařízení se všemi pomocnými doplňujícími úpravami pro jeho likvidaci      
 – naložení vybouraného materiálu na dopravní prostředek      
2. Položka neobsahuje:      
 – odvoz vybouraného materiálu      
 – poplatek za likvidaci odpadů (nacení se dle SSD 0)      
3. Způsob měření:      
Udává se počet kusů kompletní konstrukce nebo práce.</t>
  </si>
  <si>
    <t>742Z11</t>
  </si>
  <si>
    <t>DEMONTÁŽ SLOUPU/STOŽÁRU NN VČETNĚ VEŠKERÉ VÝSTROJE</t>
  </si>
  <si>
    <t>744Z05</t>
  </si>
  <si>
    <t>DEMONTÁŽ JISTIČE NEBO VYPÍNAČE Z ROZVADĚČE NN</t>
  </si>
  <si>
    <t>744635</t>
  </si>
  <si>
    <t>JISTIČ TŘÍPÓLOVÝ (10 KA) OD 50 DO 63 A</t>
  </si>
  <si>
    <t>743611</t>
  </si>
  <si>
    <t>ROZVADĚČ PRO DRÁŽNÍ OSVĚTLENÍ SILOVÝ NAPÁJECÍ S PLC ŘÍDÍCÍM SYSTÉMEM DO 6 KUSŮ TŘÍFÁZOVÝCH VĚTVÍ</t>
  </si>
  <si>
    <t>747212</t>
  </si>
  <si>
    <t>CELKOVÁ PROHLÍDKA, ZKOUŠENÍ, MĚŘENÍ A VYHOTOVENÍ VÝCHOZÍ REVIZNÍ ZPRÁVY, PRO OBJEM IN PŘES 100 DO 500 TIS. KČ</t>
  </si>
  <si>
    <t>SIL-E3</t>
  </si>
  <si>
    <t>747214</t>
  </si>
  <si>
    <t>CELKOVÁ PROHLÍDKA, ZKOUŠENÍ, MĚŘENÍ A VYHOTOVENÍ VÝCHOZÍ REVIZNÍ ZPRÁVY, PRO OBJEM IN - PŘÍPLATEK ZA KAŽDÝCH DALŠÍCH I ZAPOČATÝCH 500 TIS. KČ</t>
  </si>
  <si>
    <t>75IEE2</t>
  </si>
  <si>
    <t>OPTICKÝ ROZVADĚČ 19" PROVEDENÍ 24 VLÁKEN - DODÁVKA</t>
  </si>
  <si>
    <t>SDEL-S1</t>
  </si>
  <si>
    <t>1. Položka obsahuje:      
 – dodávku specifikovaného bloku/zařízení včetně potřebného drobného montážního materiálu      
 – dodávku souvisejícího příslušenství pro specifikovaný blok/zařízení      
 – náklady na dopravu a skladování      
 – veškeré potřebné mechanizmy, včetně obsluhy, náklady na mzdy a přibližné (průměrné) náklady na pořízení potřebných materiálů včetně všech ostatních vedlejších nákladů      
2. Položka neobsahuje:      
 X      
3. Způsob měření:      
 – Udává se počet kusů kompletní konstrukce nebo práce.</t>
  </si>
  <si>
    <t>75IEEX</t>
  </si>
  <si>
    <t>OPTICKÝ ROZVADĚČ 19" PROVEDENÍ - MONTÁŽ</t>
  </si>
  <si>
    <t>SDEL-S3</t>
  </si>
  <si>
    <t>1. Položka obsahuje:      
 – kompletní montáž specifikovaného bloku/zařízení a souvisejícího příslušenství včetně potřebného drobného montážního materiálu      
 – veškeré potřebné mechanizmy, včetně obsluhy, náklady na mzdy a přibližné (průměrné) náklady na pořízení potřebných materiálů včetně všech ostatních vedlejších nákladů      
2. Položka neobsahuje:      
 X      
3. Způsob měření:      
 – Udává se počet kusů kompletní konstrukce nebo práce.</t>
  </si>
  <si>
    <t>742J14</t>
  </si>
  <si>
    <t>KONEKTORY NA OPTICKÝ KABEL</t>
  </si>
  <si>
    <t>SIL-E4</t>
  </si>
  <si>
    <t>Položka obsahuje: Dodávku a montáž včetně podružného montážního materiálu, dopravu na staveniště, připojení na kabel a zapojení na zařízení. Dále obsahuje cenu za pom. mechanismy včetně všech ostatních vedlejších nákladů</t>
  </si>
  <si>
    <t>743111</t>
  </si>
  <si>
    <t>OSVĚTLOVACÍ STOŽÁR SKLOPNÝ ŽÁROVĚ ZINKOVANÝ DÉLKY DO 6 M</t>
  </si>
  <si>
    <t>1. Položka obsahuje:      
 – základovou konstrukci a veškeré příslušenství      
 – připojovací svorkovnici ve třídě izolace II ( pro 2x svítidlo ) a kabelové vedení ke svítidlům      
 – uzavírací nátěr, technický popis viz. projektová dokumentace      
2. Položka neobsahuje:      
 – zemní práce, betonový základ, svítidlo, výložník      
3. Způsob měření:      
Udává se počet kusů kompletní konstrukce nebo práce.</t>
  </si>
  <si>
    <t>743112</t>
  </si>
  <si>
    <t>OSVĚTLOVACÍ STOŽÁR SKLOPNÝ ŽÁROVĚ ZINKOVANÝ DÉLKY PŘES 6,5 DO 12 M</t>
  </si>
  <si>
    <t>1. Položka obsahuje:      
 – základovou konstrukci a veškeré příslušenství      
 – připojovací svorkovnici ve třídě izolace II ( pro 2x svítidlo ) a kabelové vedení ke svítidlům      
 – uzavírací nátěr, technický popis viz. projektová dokumentace      
2. Položka neobsahuje:      
 – zemní práce,  betonový základ, svítidlo, výložník      
3. Způsob měření:      
Udává se počet kusů kompletní konstrukce nebo práce.</t>
  </si>
  <si>
    <t>743474</t>
  </si>
  <si>
    <t>SVÍTIDLO DRÁŽNÍ LED, MIN. IP 54, ELEKTRONICKÝ PŘEDŘADNÍK, PŘES 45 W</t>
  </si>
  <si>
    <t>1. Položka obsahuje:      
 – zdroj a veškeré příslušenství      
 – technický popis viz. projektová dokumentace      
2. Položka neobsahuje:      
 X      
3. Způsob měření:      
Udává se počet kusů kompletní konstrukce nebo práce.</t>
  </si>
  <si>
    <t>KAB-K1</t>
  </si>
  <si>
    <t>1. Položka obsahuje:      
 – veškeré práce a materiál obsažený v názvu položky      
2. Položka neobsahuje:      
 X      
3. Způsob měření:      
Udává se počet kusů kompletní konstrukce nebo práce.</t>
  </si>
  <si>
    <t>741911</t>
  </si>
  <si>
    <t>UZEMŇOVACÍ VODIČ V ZEMI FEZN DO 120 MM2</t>
  </si>
  <si>
    <t>1. Položka obsahuje:      
 – přípravu podkladu pro osazení      
 – měření, dělení, spojování, tvarování      
 – ochranný nátěr spojů a při průchodu vodiče nad terén apod. dle příslušných norem      
2. Položka neobsahuje:      
 – zemní práce      
 – ochranu vodiče - chráničky apod.      
3. Způsob měření:      
Měří se metr délkový.</t>
  </si>
  <si>
    <t>741D11</t>
  </si>
  <si>
    <t>HROMOSVODOVÝ VODIČ FEZN NA POVRCHU</t>
  </si>
  <si>
    <t>1. Položka obsahuje:      
 – dělení, spojování      
 – upevnění vč. veškerého příslušenství      
2. Položka neobsahuje:      
 X      
3. Způsob měření:      
Měří se metr délkový.</t>
  </si>
  <si>
    <t>742G12</t>
  </si>
  <si>
    <t>KABEL NN DVOU- A TŘÍŽÍLOVÝ CU S PLASTOVOU IZOLACÍ OD 4 DO 16 MM2</t>
  </si>
  <si>
    <t>KAB-K2</t>
  </si>
  <si>
    <t>742L11</t>
  </si>
  <si>
    <t>UKONČENÍ DVOU AŽ PĚTIŽÍLOVÉHO KABELU V ROZVADĚČI NEBO NA PŘÍSTROJI DO 2,5 MM2</t>
  </si>
  <si>
    <t>702212</t>
  </si>
  <si>
    <t>KABELOVÁ CHRÁNIČKA ZEMNÍ DN PŘES 100 DO 200 MM</t>
  </si>
  <si>
    <t>1. Položka obsahuje:      
 – přípravu podkladu pro osazení      
2. Položka neobsahuje:      
 X      
3. Způsob měření:      
Měří se metr délkový.</t>
  </si>
  <si>
    <t>742P13</t>
  </si>
  <si>
    <t>ZATAŽENÍ KABELU DO CHRÁNIČKY - KABEL DO 4 KG/M</t>
  </si>
  <si>
    <t>KAB-K3</t>
  </si>
  <si>
    <t>1. Položka obsahuje:      
 – montáž kabelu o váze do 4 kg/m do chráničky/ kolektoru      
2. Položka neobsahuje:      
 X      
3. Způsob měření:      
Měří se metr délkový.</t>
  </si>
  <si>
    <t>742J15</t>
  </si>
  <si>
    <t>OCHRANNÁ TRUBKA OPTICKÉHO KABELU HDPE SVĚTLOST 10-40MM</t>
  </si>
  <si>
    <t>Položka obsahuje: Dodávku a montáž trubky včetně podružného montážního materiálu, dopravu na staveniště, oddělení příslušné délky, uložení ( položení mezi rozvaděči ), upevnění, ukončení příslušnými záslepkymi proti prachu před zafouknutím OPTICKÉHO kabelu. Dále obsahuje cenu za pom. mechanismy včetně všech ostatních vedlejších nákladů</t>
  </si>
  <si>
    <t>702112</t>
  </si>
  <si>
    <t>26</t>
  </si>
  <si>
    <t>P6a</t>
  </si>
  <si>
    <t>Položka zahrnuje:      
- svislou dopravu, přemístění, přeložení, manipulace s výkopkem      
- kompletní provedení vykopávky nezapažené i zapažené      
- ošetření výkopiště po celou dobu práce v něm vč. klimatických opatření      
- ztížení vykopávek v blízkosti podzemního vedení, konstrukcí a objektů vč. jejich dočasného zajištění      
- ztížení pod vodou, v okolí výbušnin, ve stísněných prostorech a pod.      
- příplatek za lepivost      
- těžení po vrstvách, pásech a po jiných nutných částech (figurách)      
- čerpání vody vč. čerpacích jímek, potrubí a pohotovostní čerpací soupravy (viz ustanovení k pol. 1151,2)      
- potřebné snížení hladiny podzemní vody      
- těžení a rozpojování jednotlivých balvanů      
- vytahování a nošení výkopku      
- svahování a přesvah. svahů do konečného tvaru, výměna hornin v podloží a v pláni znehodnocené klimatickými vlivy      
- ruční vykopávky, odstranění kořenů a napadávek      
- pažení, vzepření a rozepření vč. přepažování (vyjma pažení záporového a štětových stěn)      
- úpravu, ochranu a očištění dna, základové spáry, stěn a svahů      
- odvedení nebo obvedení vody v okolí výkopiště a ve výkopišti      
- třídění výkopku      
- veškeré pomocné konstrukce umožňující provedení vykopávky (příjezdy, sjezdy, nájezdy, lešení, podpěr. konstr., přemostění, zpevněné plochy, zakrytí a pod.)      
Položka nezahrnuje:      
- vodorovnou dopravu      
- uložení zeminy (na skládku, do násypu) ani poplatky za skládku, vykazují se v položce č.0141**</t>
  </si>
  <si>
    <t>27</t>
  </si>
  <si>
    <t>P5</t>
  </si>
  <si>
    <t>Položka zahrnuje:      
- kompletní provedení zemní konstrukce vč. výběru vhodného materiálu      
- úprava  ukládaného  materiálu  vlhčením,  tříděním,  promícháním  nebo  vysoušením,  příp. jiné úpravy za účelem zlepšení jeho  mech. vlastností      
- hutnění i různé míry hutnění       
- ošetření úložiště po celou dobu práce v něm vč. klimatických opatření      
- ztížení v okolí vedení, konstrukcí a objektů a jejich dočasné zajištění      
- ztížení provádění vč. hutnění ve ztížených podmínkách a stísněných prostorech      
- ztížené ukládání sypaniny pod vodu      
- ukládání po vrstvách a po jiných nutných částech (figurách) vč. dosypávek      
- spouštění a nošení materiálu      
- výměna částí zemní konstrukce znehodnocené klimatickými vlivy      
- ruční hutnění      
- udržování úložiště a jeho ochrana proti vodě      
- odvedení nebo obvedení vody v okolí úložiště a v úložišti      
- veškeré  pomocné konstrukce umožňující provedení  zemní konstrukce  (příjezdy,  sjezdy,  nájezdy, lešení, podpěrné konstrukce, přemostění, zpevněné plochy, zakrytí a pod.)      
Položka nezahrnuje:      
- x</t>
  </si>
  <si>
    <t>28</t>
  </si>
  <si>
    <t>141733</t>
  </si>
  <si>
    <t>PROTLAČOVÁNÍ POTRUBÍ Z PLAST HMOT DN DO 150MM</t>
  </si>
  <si>
    <t>P21</t>
  </si>
  <si>
    <t>Položka zahrnuje:      
- dodávku protlačovaného potrubí       
- veškeré pomocné práce (startovací zařízení, startovací a cílová jáma, opěrné a vodící bloky a pod.)      
Položka nezahrnuje:      
- x</t>
  </si>
  <si>
    <t>D.9.0</t>
  </si>
  <si>
    <t>Odpady</t>
  </si>
  <si>
    <t xml:space="preserve">  SO 90-90</t>
  </si>
  <si>
    <t>SO 90-90</t>
  </si>
  <si>
    <t>990</t>
  </si>
  <si>
    <t>Poplatky za likvidaci odpadů</t>
  </si>
  <si>
    <t>POPLATKY ZA LIKVIDACI ODPADŮ NEKONTAMINOVANÝCH - 17 05 08 ŠTĚRK Z KOLEJIŠTĚ (ODPAD PO RECYKLACI) VČETNĚ DOPRAVY</t>
  </si>
  <si>
    <t>279,414+1339,2+118,8=1 737.414 [A]</t>
  </si>
  <si>
    <t>11,664=11.664 [A]</t>
  </si>
  <si>
    <t>D.9.8</t>
  </si>
  <si>
    <t>Všeobecný objekt</t>
  </si>
  <si>
    <t xml:space="preserve">  SO 98-98</t>
  </si>
  <si>
    <t>SO 98-98</t>
  </si>
  <si>
    <t>Dokumentace stavby</t>
  </si>
  <si>
    <t>VSEOB001</t>
  </si>
  <si>
    <t>Dokumentace skutečného provedení stavby, geodetická část</t>
  </si>
  <si>
    <t>Vypracování vybrané části dokumentace skutečného provedení (DSPS)</t>
  </si>
  <si>
    <t>v předepsaném rozsahu a počtu dle VTP a ZTP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</si>
  <si>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geodetické části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 Zhotovitel bude postupovat dle požadavků na obsahovou náležitost této části DSPS, která je uvedená v interním předpisu Objednatele - SŽ SM011 Dokumentace staveb Správy železnic, státní organizace. Položka zahrnuje odevzdání dokumentace v předepsaném počtu v listinné i elektronické formě uvedeném v ZTP a VTP.</t>
  </si>
  <si>
    <t>VSEOB002</t>
  </si>
  <si>
    <t>Dokumentace skutečného provedení stavby, technická část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</si>
  <si>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 v listinné i elektronické formě. Zhotovitel bude postupovat dle požadavků na obsahovou náležitost této části DSPS, která je uvedená v interním předpisu Objednatele - SŽ SM011 Dokumentace staveb Správy železnic, státní organizace.</t>
  </si>
  <si>
    <t>VSEOB003</t>
  </si>
  <si>
    <t>Dokumentace skutečného provedení stavby, dokladová část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</si>
  <si>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doložení dokladů a podkladů pro předání stavby a její kolaudace v předepsané formě a počtu v listinné i elektronické formě. Zhotovitel bude postupovat dle požadavků na obsahovou náležitost této části DSPS, která je uvedená v interním předpisu Objednatele - SŽ SM011 Dokumentace staveb Správy železnic, státní organizace.</t>
  </si>
  <si>
    <t>Ostatní</t>
  </si>
  <si>
    <t>VSEOB004</t>
  </si>
  <si>
    <t>Osvědčení o shodě notifikovanou osobou</t>
  </si>
  <si>
    <t>Zajištění vydání osvědčení o shodě notifikovanou osobou</t>
  </si>
  <si>
    <t>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        
Položka zahrnuje  všechny nezbytné práce, náklady a zařízení  včetně  všech doprav a pomocného materiálu nutných  pro uskutečnění dané činnosti.</t>
  </si>
  <si>
    <t>VSEOB005</t>
  </si>
  <si>
    <t>Osvědčení o bezpečnosti před uvedením do provozu</t>
  </si>
  <si>
    <t>Zajištění vydání osvědčení o bezpečnosti před uvedením do provozu.</t>
  </si>
  <si>
    <t>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        
Položka zahrnuje  všechny nezbytné práce, náklady a zařízení  včetně  všech doprav a pomocného materiálu nutných  pro uskutečnění dané činnosti.</t>
  </si>
  <si>
    <t>VSEOB006</t>
  </si>
  <si>
    <t>Geodetické práce v rámci geodetické vytyčovací sítě stavby</t>
  </si>
  <si>
    <t>Souhrn geodetických činností při zřizování a vedení bodů geodetické vytyčovací sítě stavby</t>
  </si>
  <si>
    <t>Položka zahrnuje náklady na měřické činnosti v rámci zřizování a vedení bodů geodetické vytyčovací sítě stavby, především pak kontrolu a ověření vytyčovací sítě, měřické práce při zřízení, překládání, obnově a doplnění bodů vytyčovací sítě, včetně výpočetních a dokumentačních činností.        
Zřízení a vedení bodů geodetických mikrosíti je součástí nákladů příslušných stavebních objektů, pro které je v projektu stanoveno jejich vybudování a není součástní nákladu této položky.</t>
  </si>
  <si>
    <t>VSEOB007</t>
  </si>
  <si>
    <t>Nájmy hrazené zhotovitelem</t>
  </si>
  <si>
    <t>Nájmy za ZS a přístupy na staveniště</t>
  </si>
  <si>
    <t>VSEOB008</t>
  </si>
  <si>
    <t>RDS pro profese D.2.3.6</t>
  </si>
  <si>
    <t>RDS pro vybrané profese</t>
  </si>
  <si>
    <t>VSEOB009</t>
  </si>
  <si>
    <t>Publicita stavby spolufinancované EU</t>
  </si>
  <si>
    <t>zajištění povinné publicity</t>
  </si>
  <si>
    <t>Rozsah stanoven dle ZTP kap. 4.14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</si>
</sst>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0"/>
      <name val="Arial"/>
      <family val="0"/>
    </font>
    <font>
      <b/>
      <sz val="16"/>
      <color rgb="FFFFFFFF"/>
      <name val="Arial"/>
      <family val="0"/>
    </font>
    <font>
      <b/>
      <sz val="16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6">
    <fill>
      <patternFill/>
    </fill>
    <fill>
      <patternFill patternType="gray125"/>
    </fill>
    <fill>
      <patternFill patternType="solid">
        <fgColor rgb="FFFF5200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ADD8E6"/>
        <bgColor indexed="64"/>
      </patternFill>
    </fill>
  </fills>
  <borders count="5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 applyAlignment="1">
      <alignment horizontal="center" vertical="center"/>
    </xf>
    <xf numFmtId="0" fontId="0" fillId="2" borderId="0" xfId="0" applyFill="1"/>
    <xf numFmtId="0" fontId="2" fillId="2" borderId="0" xfId="0" applyFont="1" applyFill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right" vertical="center"/>
    </xf>
    <xf numFmtId="0" fontId="1" fillId="0" borderId="0" xfId="0" applyFont="1" applyAlignment="1">
      <alignment horizontal="right"/>
    </xf>
    <xf numFmtId="0" fontId="0" fillId="3" borderId="1" xfId="0" applyFill="1" applyBorder="1" applyAlignment="1">
      <alignment horizontal="center"/>
    </xf>
    <xf numFmtId="177" fontId="0" fillId="0" borderId="0" xfId="0" applyNumberFormat="1"/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right" vertical="top"/>
    </xf>
    <xf numFmtId="177" fontId="0" fillId="0" borderId="1" xfId="0" applyNumberFormat="1" applyBorder="1" applyAlignment="1">
      <alignment horizontal="right" vertical="top"/>
    </xf>
    <xf numFmtId="0" fontId="0" fillId="0" borderId="0" xfId="0" applyAlignment="1">
      <alignment vertical="center"/>
    </xf>
    <xf numFmtId="0" fontId="0" fillId="4" borderId="0" xfId="0" applyFill="1"/>
    <xf numFmtId="0" fontId="0" fillId="0" borderId="1" xfId="0" applyBorder="1" applyAlignment="1">
      <alignment horizontal="center" vertical="center"/>
    </xf>
    <xf numFmtId="0" fontId="0" fillId="2" borderId="2" xfId="0" applyFill="1" applyBorder="1"/>
    <xf numFmtId="0" fontId="0" fillId="0" borderId="3" xfId="0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0" fontId="0" fillId="4" borderId="2" xfId="0" applyFill="1" applyBorder="1"/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0" fontId="4" fillId="0" borderId="0" xfId="0" applyFont="1" applyAlignment="1">
      <alignment horizontal="right" vertical="center"/>
    </xf>
    <xf numFmtId="0" fontId="1" fillId="0" borderId="4" xfId="0" applyFont="1" applyBorder="1" applyAlignment="1">
      <alignment horizontal="right" vertical="top"/>
    </xf>
    <xf numFmtId="177" fontId="0" fillId="0" borderId="4" xfId="0" applyNumberFormat="1" applyBorder="1" applyAlignment="1">
      <alignment horizontal="center" vertical="top"/>
    </xf>
    <xf numFmtId="0" fontId="1" fillId="0" borderId="4" xfId="0" applyFont="1" applyBorder="1" applyAlignment="1">
      <alignment wrapText="1"/>
    </xf>
    <xf numFmtId="0" fontId="1" fillId="0" borderId="0" xfId="0" applyFont="1" applyAlignment="1">
      <alignment horizontal="right" vertical="top"/>
    </xf>
    <xf numFmtId="177" fontId="0" fillId="0" borderId="0" xfId="0" applyNumberFormat="1" applyAlignment="1">
      <alignment horizontal="center" vertical="top"/>
    </xf>
    <xf numFmtId="0" fontId="1" fillId="0" borderId="0" xfId="0" applyFont="1" applyAlignment="1">
      <alignment wrapText="1"/>
    </xf>
    <xf numFmtId="0" fontId="0" fillId="0" borderId="0" xfId="0" applyAlignment="1">
      <alignment horizontal="right" vertical="top"/>
    </xf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178" fontId="0" fillId="0" borderId="0" xfId="0" applyNumberFormat="1" applyAlignment="1">
      <alignment horizontal="center" vertical="top"/>
    </xf>
    <xf numFmtId="177" fontId="0" fillId="5" borderId="0" xfId="0" applyNumberFormat="1" applyFill="1" applyAlignment="1" applyProtection="1">
      <alignment horizontal="center" vertical="top"/>
      <protection locked="0"/>
    </xf>
    <xf numFmtId="0" fontId="0" fillId="0" borderId="0" xfId="0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177" fontId="0" fillId="0" borderId="1" xfId="0" applyNumberFormat="1" applyBorder="1" applyAlignment="1">
      <alignment horizontal="center" vertic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styles" Target="styles.xml" /><Relationship Id="rId13" Type="http://schemas.openxmlformats.org/officeDocument/2006/relationships/sharedStrings" Target="sharedStrings.xml" /><Relationship Id="rId14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704850</xdr:colOff>
      <xdr:row>3</xdr:row>
      <xdr:rowOff>180975</xdr:rowOff>
    </xdr:from>
    <xdr:to>
      <xdr:col>5</xdr:col>
      <xdr:colOff>866775</xdr:colOff>
      <xdr:row>3</xdr:row>
      <xdr:rowOff>323850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010900" y="1323975"/>
          <a:ext cx="161925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0</xdr:col>
      <xdr:colOff>1657350</xdr:colOff>
      <xdr:row>3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657350" cy="114300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8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  <col min="6" max="6" width="30.7142857142857" customWidth="1"/>
  </cols>
  <sheetData>
    <row r="1" spans="1:6" ht="57" customHeight="1">
      <c r="B1" s="3" t="s">
        <v>1</v>
      </c>
      <c s="2"/>
      <c s="2"/>
      <c s="2"/>
      <c s="2"/>
    </row>
    <row r="2" spans="2:6" ht="20" customHeight="1">
      <c r="B2" s="2"/>
      <c s="2"/>
      <c s="2"/>
      <c s="2"/>
      <c s="2"/>
    </row>
    <row r="3" spans="2:6" ht="12.75" customHeight="1">
      <c r="B3" s="2"/>
      <c s="2"/>
      <c s="2"/>
      <c s="2"/>
      <c s="2"/>
    </row>
    <row r="4" spans="1:6" ht="40" customHeight="1">
      <c r="A4" s="4" t="s">
        <v>2</v>
      </c>
      <c s="5" t="s">
        <v>3</v>
      </c>
      <c r="F4" s="1" t="s">
        <v>0</v>
      </c>
    </row>
    <row r="5" spans="1:2" ht="30" customHeight="1">
      <c r="A5" s="7" t="s">
        <v>4</v>
      </c>
      <c s="6" t="s">
        <v>5</v>
      </c>
    </row>
    <row r="6" spans="2:3" ht="12.75" customHeight="1">
      <c r="B6" s="8" t="s">
        <v>6</v>
      </c>
      <c s="10">
        <f>0+C10+C12+C14+C16+C19+C21+C23+C25+C27</f>
      </c>
    </row>
    <row r="7" spans="2:3" ht="12.75" customHeight="1">
      <c r="B7" s="8" t="s">
        <v>7</v>
      </c>
      <c s="10">
        <f>0+E10+E12+E14+E16+E19+E21+E23+E25+E27</f>
      </c>
    </row>
    <row r="9" spans="1:6" ht="12.75" customHeight="1">
      <c r="A9" s="9" t="s">
        <v>8</v>
      </c>
      <c s="9" t="s">
        <v>9</v>
      </c>
      <c s="9" t="s">
        <v>10</v>
      </c>
      <c s="9" t="s">
        <v>11</v>
      </c>
      <c s="9" t="s">
        <v>12</v>
      </c>
      <c s="9" t="s">
        <v>13</v>
      </c>
    </row>
    <row r="10" spans="1:6" ht="12.75">
      <c r="A10" s="11" t="s">
        <v>14</v>
      </c>
      <c s="12" t="s">
        <v>15</v>
      </c>
      <c s="14">
        <f>0+C11</f>
      </c>
      <c s="14">
        <f>C10*0.21</f>
      </c>
      <c s="14">
        <f>0+E11</f>
      </c>
      <c s="13">
        <f>0+F11</f>
      </c>
    </row>
    <row r="11" spans="1:6" ht="12.75">
      <c r="A11" s="11" t="s">
        <v>16</v>
      </c>
      <c s="12" t="s">
        <v>17</v>
      </c>
      <c s="14">
        <f>'PS 11-21-01'!K8+'PS 11-21-01'!M8</f>
      </c>
      <c s="14">
        <f>C11*0.21</f>
      </c>
      <c s="14">
        <f>C11+D11</f>
      </c>
      <c s="13">
        <f>'PS 11-21-01'!T7</f>
      </c>
    </row>
    <row r="12" spans="1:6" ht="12.75">
      <c r="A12" s="11" t="s">
        <v>74</v>
      </c>
      <c s="12" t="s">
        <v>75</v>
      </c>
      <c s="14">
        <f>0+C13</f>
      </c>
      <c s="14">
        <f>C12*0.21</f>
      </c>
      <c s="14">
        <f>0+E13</f>
      </c>
      <c s="13">
        <f>0+F13</f>
      </c>
    </row>
    <row r="13" spans="1:6" ht="12.75">
      <c r="A13" s="11" t="s">
        <v>76</v>
      </c>
      <c s="12" t="s">
        <v>77</v>
      </c>
      <c s="14">
        <f>'SO 11-10-01'!K8+'SO 11-10-01'!M8</f>
      </c>
      <c s="14">
        <f>C13*0.21</f>
      </c>
      <c s="14">
        <f>C13+D13</f>
      </c>
      <c s="13">
        <f>'SO 11-10-01'!T7</f>
      </c>
    </row>
    <row r="14" spans="1:6" ht="12.75">
      <c r="A14" s="11" t="s">
        <v>211</v>
      </c>
      <c s="12" t="s">
        <v>212</v>
      </c>
      <c s="14">
        <f>0+C15</f>
      </c>
      <c s="14">
        <f>C14*0.21</f>
      </c>
      <c s="14">
        <f>0+E15</f>
      </c>
      <c s="13">
        <f>0+F15</f>
      </c>
    </row>
    <row r="15" spans="1:6" ht="12.75">
      <c r="A15" s="11" t="s">
        <v>213</v>
      </c>
      <c s="12" t="s">
        <v>214</v>
      </c>
      <c s="14">
        <f>'SO 11-11-01'!K8+'SO 11-11-01'!M8</f>
      </c>
      <c s="14">
        <f>C15*0.21</f>
      </c>
      <c s="14">
        <f>C15+D15</f>
      </c>
      <c s="13">
        <f>'SO 11-11-01'!T7</f>
      </c>
    </row>
    <row r="16" spans="1:6" ht="12.75">
      <c r="A16" s="11" t="s">
        <v>282</v>
      </c>
      <c s="12" t="s">
        <v>283</v>
      </c>
      <c s="14">
        <f>0+C17+C18</f>
      </c>
      <c s="14">
        <f>C16*0.21</f>
      </c>
      <c s="14">
        <f>0+E17+E18</f>
      </c>
      <c s="13">
        <f>0+F17+F18</f>
      </c>
    </row>
    <row r="17" spans="1:6" ht="12.75">
      <c r="A17" s="11" t="s">
        <v>284</v>
      </c>
      <c s="12" t="s">
        <v>285</v>
      </c>
      <c s="14">
        <f>'SO 11-12-01.1'!K8+'SO 11-12-01.1'!M8</f>
      </c>
      <c s="14">
        <f>C17*0.21</f>
      </c>
      <c s="14">
        <f>C17+D17</f>
      </c>
      <c s="13">
        <f>'SO 11-12-01.1'!T7</f>
      </c>
    </row>
    <row r="18" spans="1:6" ht="12.75">
      <c r="A18" s="11" t="s">
        <v>343</v>
      </c>
      <c s="12" t="s">
        <v>344</v>
      </c>
      <c s="14">
        <f>'SO 11-12-01.2'!K8+'SO 11-12-01.2'!M8</f>
      </c>
      <c s="14">
        <f>C18*0.21</f>
      </c>
      <c s="14">
        <f>C18+D18</f>
      </c>
      <c s="13">
        <f>'SO 11-12-01.2'!T7</f>
      </c>
    </row>
    <row r="19" spans="1:6" ht="12.75">
      <c r="A19" s="11" t="s">
        <v>363</v>
      </c>
      <c s="12" t="s">
        <v>364</v>
      </c>
      <c s="14">
        <f>0+C20</f>
      </c>
      <c s="14">
        <f>C19*0.21</f>
      </c>
      <c s="14">
        <f>0+E20</f>
      </c>
      <c s="13">
        <f>0+F20</f>
      </c>
    </row>
    <row r="20" spans="1:6" ht="12.75">
      <c r="A20" s="11" t="s">
        <v>365</v>
      </c>
      <c s="12" t="s">
        <v>366</v>
      </c>
      <c s="14">
        <f>'SO 01-20-01'!K8+'SO 01-20-01'!M8</f>
      </c>
      <c s="14">
        <f>C20*0.21</f>
      </c>
      <c s="14">
        <f>C20+D20</f>
      </c>
      <c s="13">
        <f>'SO 01-20-01'!T7</f>
      </c>
    </row>
    <row r="21" spans="1:6" ht="12.75">
      <c r="A21" s="11" t="s">
        <v>450</v>
      </c>
      <c s="12" t="s">
        <v>451</v>
      </c>
      <c s="14">
        <f>0+C22</f>
      </c>
      <c s="14">
        <f>C21*0.21</f>
      </c>
      <c s="14">
        <f>0+E22</f>
      </c>
      <c s="13">
        <f>0+F22</f>
      </c>
    </row>
    <row r="22" spans="1:6" ht="12.75">
      <c r="A22" s="11" t="s">
        <v>452</v>
      </c>
      <c s="12" t="s">
        <v>453</v>
      </c>
      <c s="14">
        <f>'SO 11-84-01'!K8+'SO 11-84-01'!M8</f>
      </c>
      <c s="14">
        <f>C22*0.21</f>
      </c>
      <c s="14">
        <f>C22+D22</f>
      </c>
      <c s="13">
        <f>'SO 11-84-01'!T7</f>
      </c>
    </row>
    <row r="23" spans="1:6" ht="12.75">
      <c r="A23" s="11" t="s">
        <v>500</v>
      </c>
      <c s="12" t="s">
        <v>501</v>
      </c>
      <c s="14">
        <f>0+C24</f>
      </c>
      <c s="14">
        <f>C23*0.21</f>
      </c>
      <c s="14">
        <f>0+E24</f>
      </c>
      <c s="13">
        <f>0+F24</f>
      </c>
    </row>
    <row r="24" spans="1:6" ht="12.75">
      <c r="A24" s="11" t="s">
        <v>502</v>
      </c>
      <c s="12" t="s">
        <v>503</v>
      </c>
      <c s="14">
        <f>'SO 11-86-01'!K8+'SO 11-86-01'!M8</f>
      </c>
      <c s="14">
        <f>C24*0.21</f>
      </c>
      <c s="14">
        <f>C24+D24</f>
      </c>
      <c s="13">
        <f>'SO 11-86-01'!T7</f>
      </c>
    </row>
    <row r="25" spans="1:6" ht="12.75">
      <c r="A25" s="11" t="s">
        <v>577</v>
      </c>
      <c s="12" t="s">
        <v>578</v>
      </c>
      <c s="14">
        <f>0+C26</f>
      </c>
      <c s="14">
        <f>C25*0.21</f>
      </c>
      <c s="14">
        <f>0+E26</f>
      </c>
      <c s="13">
        <f>0+F26</f>
      </c>
    </row>
    <row r="26" spans="1:6" ht="12.75">
      <c r="A26" s="11" t="s">
        <v>579</v>
      </c>
      <c s="12" t="s">
        <v>80</v>
      </c>
      <c s="14">
        <f>'SO 90-90'!K8+'SO 90-90'!M8</f>
      </c>
      <c s="14">
        <f>C26*0.21</f>
      </c>
      <c s="14">
        <f>C26+D26</f>
      </c>
      <c s="13">
        <f>'SO 90-90'!T7</f>
      </c>
    </row>
    <row r="27" spans="1:6" ht="12.75">
      <c r="A27" s="11" t="s">
        <v>586</v>
      </c>
      <c s="12" t="s">
        <v>587</v>
      </c>
      <c s="14">
        <f>0+C28</f>
      </c>
      <c s="14">
        <f>C27*0.21</f>
      </c>
      <c s="14">
        <f>0+E28</f>
      </c>
      <c s="13">
        <f>0+F28</f>
      </c>
    </row>
    <row r="28" spans="1:6" ht="12.75">
      <c r="A28" s="11" t="s">
        <v>588</v>
      </c>
      <c s="12" t="s">
        <v>587</v>
      </c>
      <c s="14">
        <f>'SO 98-98'!K8+'SO 98-98'!M8</f>
      </c>
      <c s="14">
        <f>C28*0.21</f>
      </c>
      <c s="14">
        <f>C28+D28</f>
      </c>
      <c s="13">
        <f>'SO 98-98'!T7</f>
      </c>
    </row>
  </sheetData>
  <sheetProtection password="923D" sheet="1" objects="1" scenarios="1"/>
  <mergeCells count="4">
    <mergeCell ref="A1:A3"/>
    <mergeCell ref="B1:B3"/>
    <mergeCell ref="B4:E4"/>
    <mergeCell ref="B5:E5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T2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577</v>
      </c>
      <c s="41">
        <f>Rekapitulace!C25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577</v>
      </c>
      <c r="E4" s="26" t="s">
        <v>578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COUNTIFS(L8:L18,"=0",A8:A18,"P")+COUNTIFS(L8:L18,"",A8:A18,"P")+SUM(Q8:Q18)</f>
      </c>
    </row>
    <row r="8" spans="1:13" ht="12.75">
      <c r="A8" t="s">
        <v>44</v>
      </c>
      <c r="C8" s="28" t="s">
        <v>580</v>
      </c>
      <c r="E8" s="30" t="s">
        <v>80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46</v>
      </c>
      <c r="C9" s="31" t="s">
        <v>581</v>
      </c>
      <c r="E9" s="33" t="s">
        <v>582</v>
      </c>
      <c r="J9" s="32">
        <f>0</f>
      </c>
      <c s="32">
        <f>0</f>
      </c>
      <c s="32">
        <f>0+L10+L14+L18</f>
      </c>
      <c s="32">
        <f>0+M10+M14+M18</f>
      </c>
    </row>
    <row r="10" spans="1:16" ht="25.5">
      <c r="A10" t="s">
        <v>49</v>
      </c>
      <c s="34" t="s">
        <v>47</v>
      </c>
      <c s="34" t="s">
        <v>82</v>
      </c>
      <c s="35" t="s">
        <v>83</v>
      </c>
      <c s="6" t="s">
        <v>583</v>
      </c>
      <c s="36" t="s">
        <v>85</v>
      </c>
      <c s="37">
        <v>57.1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86</v>
      </c>
      <c>
        <f>(M10*21)/100</f>
      </c>
      <c t="s">
        <v>27</v>
      </c>
    </row>
    <row r="11" spans="1:5" ht="12.75">
      <c r="A11" s="35" t="s">
        <v>53</v>
      </c>
      <c r="E11" s="39" t="s">
        <v>54</v>
      </c>
    </row>
    <row r="12" spans="1:5" ht="12.75">
      <c r="A12" s="35" t="s">
        <v>55</v>
      </c>
      <c r="E12" s="40" t="s">
        <v>88</v>
      </c>
    </row>
    <row r="13" spans="1:5" ht="165.75">
      <c r="A13" t="s">
        <v>56</v>
      </c>
      <c r="E13" s="39" t="s">
        <v>220</v>
      </c>
    </row>
    <row r="14" spans="1:16" ht="25.5">
      <c r="A14" t="s">
        <v>49</v>
      </c>
      <c s="34" t="s">
        <v>27</v>
      </c>
      <c s="34" t="s">
        <v>216</v>
      </c>
      <c s="35" t="s">
        <v>217</v>
      </c>
      <c s="6" t="s">
        <v>218</v>
      </c>
      <c s="36" t="s">
        <v>85</v>
      </c>
      <c s="37">
        <v>1737.414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86</v>
      </c>
      <c>
        <f>(M14*21)/100</f>
      </c>
      <c t="s">
        <v>27</v>
      </c>
    </row>
    <row r="15" spans="1:5" ht="12.75">
      <c r="A15" s="35" t="s">
        <v>53</v>
      </c>
      <c r="E15" s="39" t="s">
        <v>54</v>
      </c>
    </row>
    <row r="16" spans="1:5" ht="12.75">
      <c r="A16" s="35" t="s">
        <v>55</v>
      </c>
      <c r="E16" s="40" t="s">
        <v>584</v>
      </c>
    </row>
    <row r="17" spans="1:5" ht="165.75">
      <c r="A17" t="s">
        <v>56</v>
      </c>
      <c r="E17" s="39" t="s">
        <v>220</v>
      </c>
    </row>
    <row r="18" spans="1:16" ht="25.5">
      <c r="A18" t="s">
        <v>49</v>
      </c>
      <c s="34" t="s">
        <v>26</v>
      </c>
      <c s="34" t="s">
        <v>370</v>
      </c>
      <c s="35" t="s">
        <v>371</v>
      </c>
      <c s="6" t="s">
        <v>372</v>
      </c>
      <c s="36" t="s">
        <v>85</v>
      </c>
      <c s="37">
        <v>11.664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86</v>
      </c>
      <c>
        <f>(M18*21)/100</f>
      </c>
      <c t="s">
        <v>27</v>
      </c>
    </row>
    <row r="19" spans="1:5" ht="12.75">
      <c r="A19" s="35" t="s">
        <v>53</v>
      </c>
      <c r="E19" s="39" t="s">
        <v>54</v>
      </c>
    </row>
    <row r="20" spans="1:5" ht="12.75">
      <c r="A20" s="35" t="s">
        <v>55</v>
      </c>
      <c r="E20" s="40" t="s">
        <v>585</v>
      </c>
    </row>
    <row r="21" spans="1:5" ht="165.75">
      <c r="A21" t="s">
        <v>56</v>
      </c>
      <c r="E21" s="39" t="s">
        <v>220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T4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586</v>
      </c>
      <c s="41">
        <f>Rekapitulace!C27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586</v>
      </c>
      <c r="E4" s="26" t="s">
        <v>587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COUNTIFS(L8:L43,"=0",A8:A43,"P")+COUNTIFS(L8:L43,"",A8:A43,"P")+SUM(Q8:Q43)</f>
      </c>
    </row>
    <row r="8" spans="1:13" ht="12.75">
      <c r="A8" t="s">
        <v>44</v>
      </c>
      <c r="C8" s="28" t="s">
        <v>589</v>
      </c>
      <c r="E8" s="30" t="s">
        <v>587</v>
      </c>
      <c r="J8" s="29">
        <f>0+J9+J22</f>
      </c>
      <c s="29">
        <f>0+K9+K22</f>
      </c>
      <c s="29">
        <f>0+L9+L22</f>
      </c>
      <c s="29">
        <f>0+M9+M22</f>
      </c>
    </row>
    <row r="9" spans="1:13" ht="12.75">
      <c r="A9" t="s">
        <v>46</v>
      </c>
      <c r="C9" s="31" t="s">
        <v>47</v>
      </c>
      <c r="E9" s="33" t="s">
        <v>590</v>
      </c>
      <c r="J9" s="32">
        <f>0</f>
      </c>
      <c s="32">
        <f>0</f>
      </c>
      <c s="32">
        <f>0+L10+L14+L18</f>
      </c>
      <c s="32">
        <f>0+M10+M14+M18</f>
      </c>
    </row>
    <row r="10" spans="1:16" ht="12.75">
      <c r="A10" t="s">
        <v>49</v>
      </c>
      <c s="34" t="s">
        <v>47</v>
      </c>
      <c s="34" t="s">
        <v>591</v>
      </c>
      <c s="35" t="s">
        <v>54</v>
      </c>
      <c s="6" t="s">
        <v>592</v>
      </c>
      <c s="36" t="s">
        <v>201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127</v>
      </c>
      <c>
        <f>(M10*21)/100</f>
      </c>
      <c t="s">
        <v>27</v>
      </c>
    </row>
    <row r="11" spans="1:5" ht="12.75">
      <c r="A11" s="35" t="s">
        <v>53</v>
      </c>
      <c r="E11" s="39" t="s">
        <v>593</v>
      </c>
    </row>
    <row r="12" spans="1:5" ht="12.75">
      <c r="A12" s="35" t="s">
        <v>55</v>
      </c>
      <c r="E12" s="40" t="s">
        <v>594</v>
      </c>
    </row>
    <row r="13" spans="1:5" ht="140.25">
      <c r="A13" t="s">
        <v>56</v>
      </c>
      <c r="E13" s="39" t="s">
        <v>595</v>
      </c>
    </row>
    <row r="14" spans="1:16" ht="12.75">
      <c r="A14" t="s">
        <v>49</v>
      </c>
      <c s="34" t="s">
        <v>27</v>
      </c>
      <c s="34" t="s">
        <v>596</v>
      </c>
      <c s="35" t="s">
        <v>54</v>
      </c>
      <c s="6" t="s">
        <v>597</v>
      </c>
      <c s="36" t="s">
        <v>201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127</v>
      </c>
      <c>
        <f>(M14*21)/100</f>
      </c>
      <c t="s">
        <v>27</v>
      </c>
    </row>
    <row r="15" spans="1:5" ht="12.75">
      <c r="A15" s="35" t="s">
        <v>53</v>
      </c>
      <c r="E15" s="39" t="s">
        <v>593</v>
      </c>
    </row>
    <row r="16" spans="1:5" ht="12.75">
      <c r="A16" s="35" t="s">
        <v>55</v>
      </c>
      <c r="E16" s="40" t="s">
        <v>594</v>
      </c>
    </row>
    <row r="17" spans="1:5" ht="89.25">
      <c r="A17" t="s">
        <v>56</v>
      </c>
      <c r="E17" s="39" t="s">
        <v>598</v>
      </c>
    </row>
    <row r="18" spans="1:16" ht="12.75">
      <c r="A18" t="s">
        <v>49</v>
      </c>
      <c s="34" t="s">
        <v>26</v>
      </c>
      <c s="34" t="s">
        <v>599</v>
      </c>
      <c s="35" t="s">
        <v>54</v>
      </c>
      <c s="6" t="s">
        <v>600</v>
      </c>
      <c s="36" t="s">
        <v>201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127</v>
      </c>
      <c>
        <f>(M18*21)/100</f>
      </c>
      <c t="s">
        <v>27</v>
      </c>
    </row>
    <row r="19" spans="1:5" ht="12.75">
      <c r="A19" s="35" t="s">
        <v>53</v>
      </c>
      <c r="E19" s="39" t="s">
        <v>593</v>
      </c>
    </row>
    <row r="20" spans="1:5" ht="12.75">
      <c r="A20" s="35" t="s">
        <v>55</v>
      </c>
      <c r="E20" s="40" t="s">
        <v>594</v>
      </c>
    </row>
    <row r="21" spans="1:5" ht="89.25">
      <c r="A21" t="s">
        <v>56</v>
      </c>
      <c r="E21" s="39" t="s">
        <v>601</v>
      </c>
    </row>
    <row r="22" spans="1:13" ht="12.75">
      <c r="A22" t="s">
        <v>46</v>
      </c>
      <c r="C22" s="31" t="s">
        <v>27</v>
      </c>
      <c r="E22" s="33" t="s">
        <v>602</v>
      </c>
      <c r="J22" s="32">
        <f>0</f>
      </c>
      <c s="32">
        <f>0</f>
      </c>
      <c s="32">
        <f>0+L23+L27+L31+L35+L39+L43</f>
      </c>
      <c s="32">
        <f>0+M23+M27+M31+M35+M39+M43</f>
      </c>
    </row>
    <row r="23" spans="1:16" ht="12.75">
      <c r="A23" t="s">
        <v>49</v>
      </c>
      <c s="34" t="s">
        <v>65</v>
      </c>
      <c s="34" t="s">
        <v>603</v>
      </c>
      <c s="35" t="s">
        <v>54</v>
      </c>
      <c s="6" t="s">
        <v>604</v>
      </c>
      <c s="36" t="s">
        <v>201</v>
      </c>
      <c s="37">
        <v>1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127</v>
      </c>
      <c>
        <f>(M23*21)/100</f>
      </c>
      <c t="s">
        <v>27</v>
      </c>
    </row>
    <row r="24" spans="1:5" ht="12.75">
      <c r="A24" s="35" t="s">
        <v>53</v>
      </c>
      <c r="E24" s="39" t="s">
        <v>605</v>
      </c>
    </row>
    <row r="25" spans="1:5" ht="12.75">
      <c r="A25" s="35" t="s">
        <v>55</v>
      </c>
      <c r="E25" s="40" t="s">
        <v>594</v>
      </c>
    </row>
    <row r="26" spans="1:5" ht="89.25">
      <c r="A26" t="s">
        <v>56</v>
      </c>
      <c r="E26" s="39" t="s">
        <v>606</v>
      </c>
    </row>
    <row r="27" spans="1:16" ht="12.75">
      <c r="A27" t="s">
        <v>49</v>
      </c>
      <c s="34" t="s">
        <v>69</v>
      </c>
      <c s="34" t="s">
        <v>607</v>
      </c>
      <c s="35" t="s">
        <v>54</v>
      </c>
      <c s="6" t="s">
        <v>608</v>
      </c>
      <c s="36" t="s">
        <v>201</v>
      </c>
      <c s="37">
        <v>1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127</v>
      </c>
      <c>
        <f>(M27*21)/100</f>
      </c>
      <c t="s">
        <v>27</v>
      </c>
    </row>
    <row r="28" spans="1:5" ht="12.75">
      <c r="A28" s="35" t="s">
        <v>53</v>
      </c>
      <c r="E28" s="39" t="s">
        <v>609</v>
      </c>
    </row>
    <row r="29" spans="1:5" ht="12.75">
      <c r="A29" s="35" t="s">
        <v>55</v>
      </c>
      <c r="E29" s="40" t="s">
        <v>594</v>
      </c>
    </row>
    <row r="30" spans="1:5" ht="76.5">
      <c r="A30" t="s">
        <v>56</v>
      </c>
      <c r="E30" s="39" t="s">
        <v>610</v>
      </c>
    </row>
    <row r="31" spans="1:16" ht="12.75">
      <c r="A31" t="s">
        <v>49</v>
      </c>
      <c s="34" t="s">
        <v>119</v>
      </c>
      <c s="34" t="s">
        <v>611</v>
      </c>
      <c s="35" t="s">
        <v>54</v>
      </c>
      <c s="6" t="s">
        <v>612</v>
      </c>
      <c s="36" t="s">
        <v>201</v>
      </c>
      <c s="37">
        <v>1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127</v>
      </c>
      <c>
        <f>(M31*21)/100</f>
      </c>
      <c t="s">
        <v>27</v>
      </c>
    </row>
    <row r="32" spans="1:5" ht="25.5">
      <c r="A32" s="35" t="s">
        <v>53</v>
      </c>
      <c r="E32" s="39" t="s">
        <v>613</v>
      </c>
    </row>
    <row r="33" spans="1:5" ht="12.75">
      <c r="A33" s="35" t="s">
        <v>55</v>
      </c>
      <c r="E33" s="40" t="s">
        <v>594</v>
      </c>
    </row>
    <row r="34" spans="1:5" ht="89.25">
      <c r="A34" t="s">
        <v>56</v>
      </c>
      <c r="E34" s="39" t="s">
        <v>614</v>
      </c>
    </row>
    <row r="35" spans="1:16" ht="12.75">
      <c r="A35" t="s">
        <v>49</v>
      </c>
      <c s="34" t="s">
        <v>124</v>
      </c>
      <c s="34" t="s">
        <v>615</v>
      </c>
      <c s="35" t="s">
        <v>54</v>
      </c>
      <c s="6" t="s">
        <v>616</v>
      </c>
      <c s="36" t="s">
        <v>201</v>
      </c>
      <c s="37">
        <v>1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127</v>
      </c>
      <c>
        <f>(M35*21)/100</f>
      </c>
      <c t="s">
        <v>27</v>
      </c>
    </row>
    <row r="36" spans="1:5" ht="12.75">
      <c r="A36" s="35" t="s">
        <v>53</v>
      </c>
      <c r="E36" s="39" t="s">
        <v>617</v>
      </c>
    </row>
    <row r="37" spans="1:5" ht="12.75">
      <c r="A37" s="35" t="s">
        <v>55</v>
      </c>
      <c r="E37" s="40" t="s">
        <v>594</v>
      </c>
    </row>
    <row r="38" spans="1:5" ht="12.75">
      <c r="A38" t="s">
        <v>56</v>
      </c>
      <c r="E38" s="39" t="s">
        <v>54</v>
      </c>
    </row>
    <row r="39" spans="1:16" ht="12.75">
      <c r="A39" t="s">
        <v>49</v>
      </c>
      <c s="34" t="s">
        <v>131</v>
      </c>
      <c s="34" t="s">
        <v>618</v>
      </c>
      <c s="35" t="s">
        <v>54</v>
      </c>
      <c s="6" t="s">
        <v>619</v>
      </c>
      <c s="36" t="s">
        <v>201</v>
      </c>
      <c s="37">
        <v>1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86</v>
      </c>
      <c>
        <f>(M39*21)/100</f>
      </c>
      <c t="s">
        <v>27</v>
      </c>
    </row>
    <row r="40" spans="1:5" ht="12.75">
      <c r="A40" s="35" t="s">
        <v>53</v>
      </c>
      <c r="E40" s="39" t="s">
        <v>620</v>
      </c>
    </row>
    <row r="41" spans="1:5" ht="12.75">
      <c r="A41" s="35" t="s">
        <v>55</v>
      </c>
      <c r="E41" s="40" t="s">
        <v>594</v>
      </c>
    </row>
    <row r="42" spans="1:5" ht="12.75">
      <c r="A42" t="s">
        <v>56</v>
      </c>
      <c r="E42" s="39" t="s">
        <v>54</v>
      </c>
    </row>
    <row r="43" spans="1:16" ht="12.75">
      <c r="A43" t="s">
        <v>49</v>
      </c>
      <c s="34" t="s">
        <v>136</v>
      </c>
      <c s="34" t="s">
        <v>621</v>
      </c>
      <c s="35" t="s">
        <v>54</v>
      </c>
      <c s="6" t="s">
        <v>622</v>
      </c>
      <c s="36" t="s">
        <v>201</v>
      </c>
      <c s="37">
        <v>1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127</v>
      </c>
      <c>
        <f>(M43*21)/100</f>
      </c>
      <c t="s">
        <v>27</v>
      </c>
    </row>
    <row r="44" spans="1:5" ht="12.75">
      <c r="A44" s="35" t="s">
        <v>53</v>
      </c>
      <c r="E44" s="39" t="s">
        <v>623</v>
      </c>
    </row>
    <row r="45" spans="1:5" ht="12.75">
      <c r="A45" s="35" t="s">
        <v>55</v>
      </c>
      <c r="E45" s="40" t="s">
        <v>594</v>
      </c>
    </row>
    <row r="46" spans="1:5" ht="12.75">
      <c r="A46" t="s">
        <v>56</v>
      </c>
      <c r="E46" s="39" t="s">
        <v>624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2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14</v>
      </c>
      <c r="E4" s="26" t="s">
        <v>15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COUNTIFS(L8:L26,"=0",A8:A26,"P")+COUNTIFS(L8:L26,"",A8:A26,"P")+SUM(Q8:Q26)</f>
      </c>
    </row>
    <row r="8" spans="1:13" ht="12.75">
      <c r="A8" t="s">
        <v>44</v>
      </c>
      <c r="C8" s="28" t="s">
        <v>45</v>
      </c>
      <c r="E8" s="30" t="s">
        <v>17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0+L10+L14+L18+L22+L26</f>
      </c>
      <c s="32">
        <f>0+M10+M14+M18+M22+M26</f>
      </c>
    </row>
    <row r="10" spans="1:16" ht="12.75">
      <c r="A10" t="s">
        <v>49</v>
      </c>
      <c s="34" t="s">
        <v>47</v>
      </c>
      <c s="34" t="s">
        <v>50</v>
      </c>
      <c s="35" t="s">
        <v>47</v>
      </c>
      <c s="6" t="s">
        <v>51</v>
      </c>
      <c s="36" t="s">
        <v>34</v>
      </c>
      <c s="37">
        <v>250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52</v>
      </c>
      <c>
        <f>(M10*21)/100</f>
      </c>
      <c t="s">
        <v>27</v>
      </c>
    </row>
    <row r="11" spans="1:5" ht="12.75">
      <c r="A11" s="35" t="s">
        <v>53</v>
      </c>
      <c r="E11" s="39" t="s">
        <v>54</v>
      </c>
    </row>
    <row r="12" spans="1:5" ht="12.75">
      <c r="A12" s="35" t="s">
        <v>55</v>
      </c>
      <c r="E12" s="40" t="s">
        <v>54</v>
      </c>
    </row>
    <row r="13" spans="1:5" ht="114.75">
      <c r="A13" t="s">
        <v>56</v>
      </c>
      <c r="E13" s="39" t="s">
        <v>57</v>
      </c>
    </row>
    <row r="14" spans="1:16" ht="25.5">
      <c r="A14" t="s">
        <v>49</v>
      </c>
      <c s="34" t="s">
        <v>27</v>
      </c>
      <c s="34" t="s">
        <v>58</v>
      </c>
      <c s="35" t="s">
        <v>47</v>
      </c>
      <c s="6" t="s">
        <v>59</v>
      </c>
      <c s="36" t="s">
        <v>60</v>
      </c>
      <c s="37">
        <v>6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52</v>
      </c>
      <c>
        <f>(M14*21)/100</f>
      </c>
      <c t="s">
        <v>27</v>
      </c>
    </row>
    <row r="15" spans="1:5" ht="12.75">
      <c r="A15" s="35" t="s">
        <v>53</v>
      </c>
      <c r="E15" s="39" t="s">
        <v>54</v>
      </c>
    </row>
    <row r="16" spans="1:5" ht="12.75">
      <c r="A16" s="35" t="s">
        <v>55</v>
      </c>
      <c r="E16" s="40" t="s">
        <v>54</v>
      </c>
    </row>
    <row r="17" spans="1:5" ht="114.75">
      <c r="A17" t="s">
        <v>56</v>
      </c>
      <c r="E17" s="39" t="s">
        <v>61</v>
      </c>
    </row>
    <row r="18" spans="1:16" ht="12.75">
      <c r="A18" t="s">
        <v>49</v>
      </c>
      <c s="34" t="s">
        <v>26</v>
      </c>
      <c s="34" t="s">
        <v>62</v>
      </c>
      <c s="35" t="s">
        <v>47</v>
      </c>
      <c s="6" t="s">
        <v>63</v>
      </c>
      <c s="36" t="s">
        <v>60</v>
      </c>
      <c s="37">
        <v>8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52</v>
      </c>
      <c>
        <f>(M18*21)/100</f>
      </c>
      <c t="s">
        <v>27</v>
      </c>
    </row>
    <row r="19" spans="1:5" ht="12.75">
      <c r="A19" s="35" t="s">
        <v>53</v>
      </c>
      <c r="E19" s="39" t="s">
        <v>54</v>
      </c>
    </row>
    <row r="20" spans="1:5" ht="12.75">
      <c r="A20" s="35" t="s">
        <v>55</v>
      </c>
      <c r="E20" s="40" t="s">
        <v>54</v>
      </c>
    </row>
    <row r="21" spans="1:5" ht="127.5">
      <c r="A21" t="s">
        <v>56</v>
      </c>
      <c r="E21" s="39" t="s">
        <v>64</v>
      </c>
    </row>
    <row r="22" spans="1:16" ht="25.5">
      <c r="A22" t="s">
        <v>49</v>
      </c>
      <c s="34" t="s">
        <v>65</v>
      </c>
      <c s="34" t="s">
        <v>66</v>
      </c>
      <c s="35" t="s">
        <v>47</v>
      </c>
      <c s="6" t="s">
        <v>67</v>
      </c>
      <c s="36" t="s">
        <v>60</v>
      </c>
      <c s="37">
        <v>2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52</v>
      </c>
      <c>
        <f>(M22*21)/100</f>
      </c>
      <c t="s">
        <v>27</v>
      </c>
    </row>
    <row r="23" spans="1:5" ht="12.75">
      <c r="A23" s="35" t="s">
        <v>53</v>
      </c>
      <c r="E23" s="39" t="s">
        <v>54</v>
      </c>
    </row>
    <row r="24" spans="1:5" ht="12.75">
      <c r="A24" s="35" t="s">
        <v>55</v>
      </c>
      <c r="E24" s="40" t="s">
        <v>54</v>
      </c>
    </row>
    <row r="25" spans="1:5" ht="140.25">
      <c r="A25" t="s">
        <v>56</v>
      </c>
      <c r="E25" s="39" t="s">
        <v>68</v>
      </c>
    </row>
    <row r="26" spans="1:16" ht="12.75">
      <c r="A26" t="s">
        <v>49</v>
      </c>
      <c s="34" t="s">
        <v>69</v>
      </c>
      <c s="34" t="s">
        <v>70</v>
      </c>
      <c s="35" t="s">
        <v>47</v>
      </c>
      <c s="6" t="s">
        <v>71</v>
      </c>
      <c s="36" t="s">
        <v>72</v>
      </c>
      <c s="37">
        <v>8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52</v>
      </c>
      <c>
        <f>(M26*21)/100</f>
      </c>
      <c t="s">
        <v>27</v>
      </c>
    </row>
    <row r="27" spans="1:5" ht="12.75">
      <c r="A27" s="35" t="s">
        <v>53</v>
      </c>
      <c r="E27" s="39" t="s">
        <v>54</v>
      </c>
    </row>
    <row r="28" spans="1:5" ht="12.75">
      <c r="A28" s="35" t="s">
        <v>55</v>
      </c>
      <c r="E28" s="40" t="s">
        <v>54</v>
      </c>
    </row>
    <row r="29" spans="1:5" ht="114.75">
      <c r="A29" t="s">
        <v>56</v>
      </c>
      <c r="E29" s="39" t="s">
        <v>73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T11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74</v>
      </c>
      <c s="41">
        <f>Rekapitulace!C12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74</v>
      </c>
      <c r="E4" s="26" t="s">
        <v>75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COUNTIFS(L8:L113,"=0",A8:A113,"P")+COUNTIFS(L8:L113,"",A8:A113,"P")+SUM(Q8:Q113)</f>
      </c>
    </row>
    <row r="8" spans="1:13" ht="12.75">
      <c r="A8" t="s">
        <v>44</v>
      </c>
      <c r="C8" s="28" t="s">
        <v>78</v>
      </c>
      <c r="E8" s="30" t="s">
        <v>77</v>
      </c>
      <c r="J8" s="29">
        <f>0+J9+J14+J19+J88</f>
      </c>
      <c s="29">
        <f>0+K9+K14+K19+K88</f>
      </c>
      <c s="29">
        <f>0+L9+L14+L19+L88</f>
      </c>
      <c s="29">
        <f>0+M9+M14+M19+M88</f>
      </c>
    </row>
    <row r="9" spans="1:13" ht="12.75">
      <c r="A9" t="s">
        <v>46</v>
      </c>
      <c r="C9" s="31" t="s">
        <v>79</v>
      </c>
      <c r="E9" s="33" t="s">
        <v>80</v>
      </c>
      <c r="J9" s="32">
        <f>0</f>
      </c>
      <c s="32">
        <f>0</f>
      </c>
      <c s="32">
        <f>0+L10</f>
      </c>
      <c s="32">
        <f>0+M10</f>
      </c>
    </row>
    <row r="10" spans="1:16" ht="25.5">
      <c r="A10" t="s">
        <v>49</v>
      </c>
      <c s="34" t="s">
        <v>81</v>
      </c>
      <c s="34" t="s">
        <v>82</v>
      </c>
      <c s="35" t="s">
        <v>83</v>
      </c>
      <c s="6" t="s">
        <v>84</v>
      </c>
      <c s="36" t="s">
        <v>85</v>
      </c>
      <c s="37">
        <v>57.1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86</v>
      </c>
      <c>
        <f>(M10*21)/100</f>
      </c>
      <c t="s">
        <v>27</v>
      </c>
    </row>
    <row r="11" spans="1:5" ht="12.75">
      <c r="A11" s="35" t="s">
        <v>53</v>
      </c>
      <c r="E11" s="39" t="s">
        <v>87</v>
      </c>
    </row>
    <row r="12" spans="1:5" ht="12.75">
      <c r="A12" s="35" t="s">
        <v>55</v>
      </c>
      <c r="E12" s="40" t="s">
        <v>88</v>
      </c>
    </row>
    <row r="13" spans="1:5" ht="25.5">
      <c r="A13" t="s">
        <v>56</v>
      </c>
      <c r="E13" s="39" t="s">
        <v>89</v>
      </c>
    </row>
    <row r="14" spans="1:13" ht="12.75">
      <c r="A14" t="s">
        <v>46</v>
      </c>
      <c r="C14" s="31" t="s">
        <v>47</v>
      </c>
      <c r="E14" s="33" t="s">
        <v>90</v>
      </c>
      <c r="J14" s="32">
        <f>0</f>
      </c>
      <c s="32">
        <f>0</f>
      </c>
      <c s="32">
        <f>0+L15</f>
      </c>
      <c s="32">
        <f>0+M15</f>
      </c>
    </row>
    <row r="15" spans="1:16" ht="12.75">
      <c r="A15" t="s">
        <v>49</v>
      </c>
      <c s="34" t="s">
        <v>91</v>
      </c>
      <c s="34" t="s">
        <v>92</v>
      </c>
      <c s="35" t="s">
        <v>54</v>
      </c>
      <c s="6" t="s">
        <v>93</v>
      </c>
      <c s="36" t="s">
        <v>94</v>
      </c>
      <c s="37">
        <v>1306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52</v>
      </c>
      <c>
        <f>(M15*21)/100</f>
      </c>
      <c t="s">
        <v>27</v>
      </c>
    </row>
    <row r="16" spans="1:5" ht="12.75">
      <c r="A16" s="35" t="s">
        <v>53</v>
      </c>
      <c r="E16" s="39" t="s">
        <v>95</v>
      </c>
    </row>
    <row r="17" spans="1:5" ht="12.75">
      <c r="A17" s="35" t="s">
        <v>55</v>
      </c>
      <c r="E17" s="40" t="s">
        <v>96</v>
      </c>
    </row>
    <row r="18" spans="1:5" ht="25.5">
      <c r="A18" t="s">
        <v>56</v>
      </c>
      <c r="E18" s="39" t="s">
        <v>97</v>
      </c>
    </row>
    <row r="19" spans="1:13" ht="12.75">
      <c r="A19" t="s">
        <v>46</v>
      </c>
      <c r="C19" s="31" t="s">
        <v>69</v>
      </c>
      <c r="E19" s="33" t="s">
        <v>98</v>
      </c>
      <c r="J19" s="32">
        <f>0</f>
      </c>
      <c s="32">
        <f>0</f>
      </c>
      <c s="32">
        <f>0+L20+L24+L28+L32+L36+L40+L44+L48+L52+L56+L60+L64+L68+L72+L76+L80+L84</f>
      </c>
      <c s="32">
        <f>0+M20+M24+M28+M32+M36+M40+M44+M48+M52+M56+M60+M64+M68+M72+M76+M80+M84</f>
      </c>
    </row>
    <row r="20" spans="1:16" ht="12.75">
      <c r="A20" t="s">
        <v>49</v>
      </c>
      <c s="34" t="s">
        <v>47</v>
      </c>
      <c s="34" t="s">
        <v>99</v>
      </c>
      <c s="35" t="s">
        <v>54</v>
      </c>
      <c s="6" t="s">
        <v>100</v>
      </c>
      <c s="36" t="s">
        <v>101</v>
      </c>
      <c s="37">
        <v>158.5</v>
      </c>
      <c s="36">
        <v>0</v>
      </c>
      <c s="36">
        <f>ROUND(G20*H20,6)</f>
      </c>
      <c r="L20" s="38">
        <v>0</v>
      </c>
      <c s="32">
        <f>ROUND(ROUND(L20,2)*ROUND(G20,3),2)</f>
      </c>
      <c s="36" t="s">
        <v>52</v>
      </c>
      <c>
        <f>(M20*21)/100</f>
      </c>
      <c t="s">
        <v>27</v>
      </c>
    </row>
    <row r="21" spans="1:5" ht="12.75">
      <c r="A21" s="35" t="s">
        <v>53</v>
      </c>
      <c r="E21" s="39" t="s">
        <v>54</v>
      </c>
    </row>
    <row r="22" spans="1:5" ht="12.75">
      <c r="A22" s="35" t="s">
        <v>55</v>
      </c>
      <c r="E22" s="40" t="s">
        <v>102</v>
      </c>
    </row>
    <row r="23" spans="1:5" ht="25.5">
      <c r="A23" t="s">
        <v>56</v>
      </c>
      <c r="E23" s="39" t="s">
        <v>97</v>
      </c>
    </row>
    <row r="24" spans="1:16" ht="12.75">
      <c r="A24" t="s">
        <v>49</v>
      </c>
      <c s="34" t="s">
        <v>27</v>
      </c>
      <c s="34" t="s">
        <v>103</v>
      </c>
      <c s="35" t="s">
        <v>54</v>
      </c>
      <c s="6" t="s">
        <v>104</v>
      </c>
      <c s="36" t="s">
        <v>101</v>
      </c>
      <c s="37">
        <v>675.5</v>
      </c>
      <c s="36">
        <v>0</v>
      </c>
      <c s="36">
        <f>ROUND(G24*H24,6)</f>
      </c>
      <c r="L24" s="38">
        <v>0</v>
      </c>
      <c s="32">
        <f>ROUND(ROUND(L24,2)*ROUND(G24,3),2)</f>
      </c>
      <c s="36" t="s">
        <v>52</v>
      </c>
      <c>
        <f>(M24*21)/100</f>
      </c>
      <c t="s">
        <v>27</v>
      </c>
    </row>
    <row r="25" spans="1:5" ht="12.75">
      <c r="A25" s="35" t="s">
        <v>53</v>
      </c>
      <c r="E25" s="39" t="s">
        <v>54</v>
      </c>
    </row>
    <row r="26" spans="1:5" ht="12.75">
      <c r="A26" s="35" t="s">
        <v>55</v>
      </c>
      <c r="E26" s="40" t="s">
        <v>105</v>
      </c>
    </row>
    <row r="27" spans="1:5" ht="25.5">
      <c r="A27" t="s">
        <v>56</v>
      </c>
      <c r="E27" s="39" t="s">
        <v>97</v>
      </c>
    </row>
    <row r="28" spans="1:16" ht="12.75">
      <c r="A28" t="s">
        <v>49</v>
      </c>
      <c s="34" t="s">
        <v>26</v>
      </c>
      <c s="34" t="s">
        <v>106</v>
      </c>
      <c s="35" t="s">
        <v>54</v>
      </c>
      <c s="6" t="s">
        <v>107</v>
      </c>
      <c s="36" t="s">
        <v>101</v>
      </c>
      <c s="37">
        <v>81.162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52</v>
      </c>
      <c>
        <f>(M28*21)/100</f>
      </c>
      <c t="s">
        <v>27</v>
      </c>
    </row>
    <row r="29" spans="1:5" ht="12.75">
      <c r="A29" s="35" t="s">
        <v>53</v>
      </c>
      <c r="E29" s="39" t="s">
        <v>108</v>
      </c>
    </row>
    <row r="30" spans="1:5" ht="12.75">
      <c r="A30" s="35" t="s">
        <v>55</v>
      </c>
      <c r="E30" s="40" t="s">
        <v>109</v>
      </c>
    </row>
    <row r="31" spans="1:5" ht="25.5">
      <c r="A31" t="s">
        <v>56</v>
      </c>
      <c r="E31" s="39" t="s">
        <v>97</v>
      </c>
    </row>
    <row r="32" spans="1:16" ht="12.75">
      <c r="A32" t="s">
        <v>49</v>
      </c>
      <c s="34" t="s">
        <v>65</v>
      </c>
      <c s="34" t="s">
        <v>110</v>
      </c>
      <c s="35" t="s">
        <v>54</v>
      </c>
      <c s="6" t="s">
        <v>111</v>
      </c>
      <c s="36" t="s">
        <v>101</v>
      </c>
      <c s="37">
        <v>8.16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52</v>
      </c>
      <c>
        <f>(M32*21)/100</f>
      </c>
      <c t="s">
        <v>27</v>
      </c>
    </row>
    <row r="33" spans="1:5" ht="12.75">
      <c r="A33" s="35" t="s">
        <v>53</v>
      </c>
      <c r="E33" s="39" t="s">
        <v>112</v>
      </c>
    </row>
    <row r="34" spans="1:5" ht="12.75">
      <c r="A34" s="35" t="s">
        <v>55</v>
      </c>
      <c r="E34" s="40" t="s">
        <v>113</v>
      </c>
    </row>
    <row r="35" spans="1:5" ht="25.5">
      <c r="A35" t="s">
        <v>56</v>
      </c>
      <c r="E35" s="39" t="s">
        <v>97</v>
      </c>
    </row>
    <row r="36" spans="1:16" ht="12.75">
      <c r="A36" t="s">
        <v>49</v>
      </c>
      <c s="34" t="s">
        <v>69</v>
      </c>
      <c s="34" t="s">
        <v>114</v>
      </c>
      <c s="35" t="s">
        <v>54</v>
      </c>
      <c s="6" t="s">
        <v>115</v>
      </c>
      <c s="36" t="s">
        <v>116</v>
      </c>
      <c s="37">
        <v>224.6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52</v>
      </c>
      <c>
        <f>(M36*21)/100</f>
      </c>
      <c t="s">
        <v>27</v>
      </c>
    </row>
    <row r="37" spans="1:5" ht="12.75">
      <c r="A37" s="35" t="s">
        <v>53</v>
      </c>
      <c r="E37" s="39" t="s">
        <v>117</v>
      </c>
    </row>
    <row r="38" spans="1:5" ht="12.75">
      <c r="A38" s="35" t="s">
        <v>55</v>
      </c>
      <c r="E38" s="40" t="s">
        <v>118</v>
      </c>
    </row>
    <row r="39" spans="1:5" ht="25.5">
      <c r="A39" t="s">
        <v>56</v>
      </c>
      <c r="E39" s="39" t="s">
        <v>97</v>
      </c>
    </row>
    <row r="40" spans="1:16" ht="12.75">
      <c r="A40" t="s">
        <v>49</v>
      </c>
      <c s="34" t="s">
        <v>119</v>
      </c>
      <c s="34" t="s">
        <v>120</v>
      </c>
      <c s="35" t="s">
        <v>54</v>
      </c>
      <c s="6" t="s">
        <v>121</v>
      </c>
      <c s="36" t="s">
        <v>116</v>
      </c>
      <c s="37">
        <v>59.73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86</v>
      </c>
      <c>
        <f>(M40*21)/100</f>
      </c>
      <c t="s">
        <v>27</v>
      </c>
    </row>
    <row r="41" spans="1:5" ht="12.75">
      <c r="A41" s="35" t="s">
        <v>53</v>
      </c>
      <c r="E41" s="39" t="s">
        <v>117</v>
      </c>
    </row>
    <row r="42" spans="1:5" ht="12.75">
      <c r="A42" s="35" t="s">
        <v>55</v>
      </c>
      <c r="E42" s="40" t="s">
        <v>122</v>
      </c>
    </row>
    <row r="43" spans="1:5" ht="25.5">
      <c r="A43" t="s">
        <v>56</v>
      </c>
      <c r="E43" s="39" t="s">
        <v>123</v>
      </c>
    </row>
    <row r="44" spans="1:16" ht="25.5">
      <c r="A44" t="s">
        <v>49</v>
      </c>
      <c s="34" t="s">
        <v>124</v>
      </c>
      <c s="34" t="s">
        <v>125</v>
      </c>
      <c s="35" t="s">
        <v>54</v>
      </c>
      <c s="6" t="s">
        <v>126</v>
      </c>
      <c s="36" t="s">
        <v>116</v>
      </c>
      <c s="37">
        <v>9.61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127</v>
      </c>
      <c>
        <f>(M44*21)/100</f>
      </c>
      <c t="s">
        <v>27</v>
      </c>
    </row>
    <row r="45" spans="1:5" ht="12.75">
      <c r="A45" s="35" t="s">
        <v>53</v>
      </c>
      <c r="E45" s="39" t="s">
        <v>128</v>
      </c>
    </row>
    <row r="46" spans="1:5" ht="12.75">
      <c r="A46" s="35" t="s">
        <v>55</v>
      </c>
      <c r="E46" s="40" t="s">
        <v>129</v>
      </c>
    </row>
    <row r="47" spans="1:5" ht="25.5">
      <c r="A47" t="s">
        <v>56</v>
      </c>
      <c r="E47" s="39" t="s">
        <v>130</v>
      </c>
    </row>
    <row r="48" spans="1:16" ht="25.5">
      <c r="A48" t="s">
        <v>49</v>
      </c>
      <c s="34" t="s">
        <v>131</v>
      </c>
      <c s="34" t="s">
        <v>132</v>
      </c>
      <c s="35" t="s">
        <v>54</v>
      </c>
      <c s="6" t="s">
        <v>133</v>
      </c>
      <c s="36" t="s">
        <v>116</v>
      </c>
      <c s="37">
        <v>22.68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127</v>
      </c>
      <c>
        <f>(M48*21)/100</f>
      </c>
      <c t="s">
        <v>27</v>
      </c>
    </row>
    <row r="49" spans="1:5" ht="12.75">
      <c r="A49" s="35" t="s">
        <v>53</v>
      </c>
      <c r="E49" s="39" t="s">
        <v>128</v>
      </c>
    </row>
    <row r="50" spans="1:5" ht="12.75">
      <c r="A50" s="35" t="s">
        <v>55</v>
      </c>
      <c r="E50" s="40" t="s">
        <v>134</v>
      </c>
    </row>
    <row r="51" spans="1:5" ht="25.5">
      <c r="A51" t="s">
        <v>56</v>
      </c>
      <c r="E51" s="39" t="s">
        <v>135</v>
      </c>
    </row>
    <row r="52" spans="1:16" ht="25.5">
      <c r="A52" t="s">
        <v>49</v>
      </c>
      <c s="34" t="s">
        <v>136</v>
      </c>
      <c s="34" t="s">
        <v>137</v>
      </c>
      <c s="35" t="s">
        <v>54</v>
      </c>
      <c s="6" t="s">
        <v>138</v>
      </c>
      <c s="36" t="s">
        <v>116</v>
      </c>
      <c s="37">
        <v>24.618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52</v>
      </c>
      <c>
        <f>(M52*21)/100</f>
      </c>
      <c t="s">
        <v>27</v>
      </c>
    </row>
    <row r="53" spans="1:5" ht="12.75">
      <c r="A53" s="35" t="s">
        <v>53</v>
      </c>
      <c r="E53" s="39" t="s">
        <v>139</v>
      </c>
    </row>
    <row r="54" spans="1:5" ht="12.75">
      <c r="A54" s="35" t="s">
        <v>55</v>
      </c>
      <c r="E54" s="40" t="s">
        <v>96</v>
      </c>
    </row>
    <row r="55" spans="1:5" ht="25.5">
      <c r="A55" t="s">
        <v>56</v>
      </c>
      <c r="E55" s="39" t="s">
        <v>97</v>
      </c>
    </row>
    <row r="56" spans="1:16" ht="12.75">
      <c r="A56" t="s">
        <v>49</v>
      </c>
      <c s="34" t="s">
        <v>140</v>
      </c>
      <c s="34" t="s">
        <v>141</v>
      </c>
      <c s="35" t="s">
        <v>54</v>
      </c>
      <c s="6" t="s">
        <v>142</v>
      </c>
      <c s="36" t="s">
        <v>143</v>
      </c>
      <c s="37">
        <v>3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127</v>
      </c>
      <c>
        <f>(M56*21)/100</f>
      </c>
      <c t="s">
        <v>27</v>
      </c>
    </row>
    <row r="57" spans="1:5" ht="12.75">
      <c r="A57" s="35" t="s">
        <v>53</v>
      </c>
      <c r="E57" s="39" t="s">
        <v>144</v>
      </c>
    </row>
    <row r="58" spans="1:5" ht="12.75">
      <c r="A58" s="35" t="s">
        <v>55</v>
      </c>
      <c r="E58" s="40" t="s">
        <v>145</v>
      </c>
    </row>
    <row r="59" spans="1:5" ht="25.5">
      <c r="A59" t="s">
        <v>56</v>
      </c>
      <c r="E59" s="39" t="s">
        <v>146</v>
      </c>
    </row>
    <row r="60" spans="1:16" ht="12.75">
      <c r="A60" t="s">
        <v>49</v>
      </c>
      <c s="34" t="s">
        <v>147</v>
      </c>
      <c s="34" t="s">
        <v>148</v>
      </c>
      <c s="35" t="s">
        <v>54</v>
      </c>
      <c s="6" t="s">
        <v>149</v>
      </c>
      <c s="36" t="s">
        <v>143</v>
      </c>
      <c s="37">
        <v>24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52</v>
      </c>
      <c>
        <f>(M60*21)/100</f>
      </c>
      <c t="s">
        <v>27</v>
      </c>
    </row>
    <row r="61" spans="1:5" ht="12.75">
      <c r="A61" s="35" t="s">
        <v>53</v>
      </c>
      <c r="E61" s="39" t="s">
        <v>54</v>
      </c>
    </row>
    <row r="62" spans="1:5" ht="12.75">
      <c r="A62" s="35" t="s">
        <v>55</v>
      </c>
      <c r="E62" s="40" t="s">
        <v>150</v>
      </c>
    </row>
    <row r="63" spans="1:5" ht="25.5">
      <c r="A63" t="s">
        <v>56</v>
      </c>
      <c r="E63" s="39" t="s">
        <v>97</v>
      </c>
    </row>
    <row r="64" spans="1:16" ht="25.5">
      <c r="A64" t="s">
        <v>49</v>
      </c>
      <c s="34" t="s">
        <v>151</v>
      </c>
      <c s="34" t="s">
        <v>152</v>
      </c>
      <c s="35" t="s">
        <v>54</v>
      </c>
      <c s="6" t="s">
        <v>153</v>
      </c>
      <c s="36" t="s">
        <v>116</v>
      </c>
      <c s="37">
        <v>82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52</v>
      </c>
      <c>
        <f>(M64*21)/100</f>
      </c>
      <c t="s">
        <v>27</v>
      </c>
    </row>
    <row r="65" spans="1:5" ht="12.75">
      <c r="A65" s="35" t="s">
        <v>53</v>
      </c>
      <c r="E65" s="39" t="s">
        <v>154</v>
      </c>
    </row>
    <row r="66" spans="1:5" ht="12.75">
      <c r="A66" s="35" t="s">
        <v>55</v>
      </c>
      <c r="E66" s="40" t="s">
        <v>96</v>
      </c>
    </row>
    <row r="67" spans="1:5" ht="25.5">
      <c r="A67" t="s">
        <v>56</v>
      </c>
      <c r="E67" s="39" t="s">
        <v>97</v>
      </c>
    </row>
    <row r="68" spans="1:16" ht="12.75">
      <c r="A68" t="s">
        <v>49</v>
      </c>
      <c s="34" t="s">
        <v>155</v>
      </c>
      <c s="34" t="s">
        <v>156</v>
      </c>
      <c s="35" t="s">
        <v>54</v>
      </c>
      <c s="6" t="s">
        <v>157</v>
      </c>
      <c s="36" t="s">
        <v>116</v>
      </c>
      <c s="37">
        <v>67.64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52</v>
      </c>
      <c>
        <f>(M68*21)/100</f>
      </c>
      <c t="s">
        <v>27</v>
      </c>
    </row>
    <row r="69" spans="1:5" ht="12.75">
      <c r="A69" s="35" t="s">
        <v>53</v>
      </c>
      <c r="E69" s="39" t="s">
        <v>158</v>
      </c>
    </row>
    <row r="70" spans="1:5" ht="12.75">
      <c r="A70" s="35" t="s">
        <v>55</v>
      </c>
      <c r="E70" s="40" t="s">
        <v>159</v>
      </c>
    </row>
    <row r="71" spans="1:5" ht="25.5">
      <c r="A71" t="s">
        <v>56</v>
      </c>
      <c r="E71" s="39" t="s">
        <v>97</v>
      </c>
    </row>
    <row r="72" spans="1:16" ht="12.75">
      <c r="A72" t="s">
        <v>49</v>
      </c>
      <c s="34" t="s">
        <v>160</v>
      </c>
      <c s="34" t="s">
        <v>161</v>
      </c>
      <c s="35" t="s">
        <v>54</v>
      </c>
      <c s="6" t="s">
        <v>162</v>
      </c>
      <c s="36" t="s">
        <v>116</v>
      </c>
      <c s="37">
        <v>67.64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52</v>
      </c>
      <c>
        <f>(M72*21)/100</f>
      </c>
      <c t="s">
        <v>27</v>
      </c>
    </row>
    <row r="73" spans="1:5" ht="12.75">
      <c r="A73" s="35" t="s">
        <v>53</v>
      </c>
      <c r="E73" s="39" t="s">
        <v>158</v>
      </c>
    </row>
    <row r="74" spans="1:5" ht="12.75">
      <c r="A74" s="35" t="s">
        <v>55</v>
      </c>
      <c r="E74" s="40" t="s">
        <v>159</v>
      </c>
    </row>
    <row r="75" spans="1:5" ht="25.5">
      <c r="A75" t="s">
        <v>56</v>
      </c>
      <c r="E75" s="39" t="s">
        <v>97</v>
      </c>
    </row>
    <row r="76" spans="1:16" ht="12.75">
      <c r="A76" t="s">
        <v>49</v>
      </c>
      <c s="34" t="s">
        <v>163</v>
      </c>
      <c s="34" t="s">
        <v>164</v>
      </c>
      <c s="35" t="s">
        <v>54</v>
      </c>
      <c s="6" t="s">
        <v>165</v>
      </c>
      <c s="36" t="s">
        <v>116</v>
      </c>
      <c s="37">
        <v>293.94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127</v>
      </c>
      <c>
        <f>(M76*21)/100</f>
      </c>
      <c t="s">
        <v>27</v>
      </c>
    </row>
    <row r="77" spans="1:5" ht="12.75">
      <c r="A77" s="35" t="s">
        <v>53</v>
      </c>
      <c r="E77" s="39" t="s">
        <v>166</v>
      </c>
    </row>
    <row r="78" spans="1:5" ht="12.75">
      <c r="A78" s="35" t="s">
        <v>55</v>
      </c>
      <c r="E78" s="40" t="s">
        <v>167</v>
      </c>
    </row>
    <row r="79" spans="1:5" ht="25.5">
      <c r="A79" t="s">
        <v>56</v>
      </c>
      <c r="E79" s="39" t="s">
        <v>168</v>
      </c>
    </row>
    <row r="80" spans="1:16" ht="12.75">
      <c r="A80" t="s">
        <v>49</v>
      </c>
      <c s="34" t="s">
        <v>169</v>
      </c>
      <c s="34" t="s">
        <v>170</v>
      </c>
      <c s="35" t="s">
        <v>54</v>
      </c>
      <c s="6" t="s">
        <v>171</v>
      </c>
      <c s="36" t="s">
        <v>143</v>
      </c>
      <c s="37">
        <v>3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127</v>
      </c>
      <c>
        <f>(M80*21)/100</f>
      </c>
      <c t="s">
        <v>27</v>
      </c>
    </row>
    <row r="81" spans="1:5" ht="12.75">
      <c r="A81" s="35" t="s">
        <v>53</v>
      </c>
      <c r="E81" s="39" t="s">
        <v>172</v>
      </c>
    </row>
    <row r="82" spans="1:5" ht="12.75">
      <c r="A82" s="35" t="s">
        <v>55</v>
      </c>
      <c r="E82" s="40" t="s">
        <v>173</v>
      </c>
    </row>
    <row r="83" spans="1:5" ht="25.5">
      <c r="A83" t="s">
        <v>56</v>
      </c>
      <c r="E83" s="39" t="s">
        <v>174</v>
      </c>
    </row>
    <row r="84" spans="1:16" ht="12.75">
      <c r="A84" t="s">
        <v>49</v>
      </c>
      <c s="34" t="s">
        <v>175</v>
      </c>
      <c s="34" t="s">
        <v>176</v>
      </c>
      <c s="35" t="s">
        <v>54</v>
      </c>
      <c s="6" t="s">
        <v>177</v>
      </c>
      <c s="36" t="s">
        <v>143</v>
      </c>
      <c s="37">
        <v>1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127</v>
      </c>
      <c>
        <f>(M84*21)/100</f>
      </c>
      <c t="s">
        <v>27</v>
      </c>
    </row>
    <row r="85" spans="1:5" ht="12.75">
      <c r="A85" s="35" t="s">
        <v>53</v>
      </c>
      <c r="E85" s="39" t="s">
        <v>178</v>
      </c>
    </row>
    <row r="86" spans="1:5" ht="12.75">
      <c r="A86" s="35" t="s">
        <v>55</v>
      </c>
      <c r="E86" s="40" t="s">
        <v>179</v>
      </c>
    </row>
    <row r="87" spans="1:5" ht="25.5">
      <c r="A87" t="s">
        <v>56</v>
      </c>
      <c r="E87" s="39" t="s">
        <v>168</v>
      </c>
    </row>
    <row r="88" spans="1:13" ht="12.75">
      <c r="A88" t="s">
        <v>46</v>
      </c>
      <c r="C88" s="31" t="s">
        <v>136</v>
      </c>
      <c r="E88" s="33" t="s">
        <v>180</v>
      </c>
      <c r="J88" s="32">
        <f>0</f>
      </c>
      <c s="32">
        <f>0</f>
      </c>
      <c s="32">
        <f>0+L89+L93+L97+L101+L105+L109+L113</f>
      </c>
      <c s="32">
        <f>0+M89+M93+M97+M101+M105+M109+M113</f>
      </c>
    </row>
    <row r="89" spans="1:16" ht="12.75">
      <c r="A89" t="s">
        <v>49</v>
      </c>
      <c s="34" t="s">
        <v>181</v>
      </c>
      <c s="34" t="s">
        <v>182</v>
      </c>
      <c s="35" t="s">
        <v>54</v>
      </c>
      <c s="6" t="s">
        <v>183</v>
      </c>
      <c s="36" t="s">
        <v>101</v>
      </c>
      <c s="37">
        <v>317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52</v>
      </c>
      <c>
        <f>(M89*21)/100</f>
      </c>
      <c t="s">
        <v>27</v>
      </c>
    </row>
    <row r="90" spans="1:5" ht="12.75">
      <c r="A90" s="35" t="s">
        <v>53</v>
      </c>
      <c r="E90" s="39" t="s">
        <v>54</v>
      </c>
    </row>
    <row r="91" spans="1:5" ht="12.75">
      <c r="A91" s="35" t="s">
        <v>55</v>
      </c>
      <c r="E91" s="40" t="s">
        <v>184</v>
      </c>
    </row>
    <row r="92" spans="1:5" ht="25.5">
      <c r="A92" t="s">
        <v>56</v>
      </c>
      <c r="E92" s="39" t="s">
        <v>97</v>
      </c>
    </row>
    <row r="93" spans="1:16" ht="25.5">
      <c r="A93" t="s">
        <v>49</v>
      </c>
      <c s="34" t="s">
        <v>185</v>
      </c>
      <c s="34" t="s">
        <v>186</v>
      </c>
      <c s="35" t="s">
        <v>54</v>
      </c>
      <c s="6" t="s">
        <v>187</v>
      </c>
      <c s="36" t="s">
        <v>116</v>
      </c>
      <c s="37">
        <v>362.665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52</v>
      </c>
      <c>
        <f>(M93*21)/100</f>
      </c>
      <c t="s">
        <v>27</v>
      </c>
    </row>
    <row r="94" spans="1:5" ht="12.75">
      <c r="A94" s="35" t="s">
        <v>53</v>
      </c>
      <c r="E94" s="39" t="s">
        <v>54</v>
      </c>
    </row>
    <row r="95" spans="1:5" ht="12.75">
      <c r="A95" s="35" t="s">
        <v>55</v>
      </c>
      <c r="E95" s="40" t="s">
        <v>188</v>
      </c>
    </row>
    <row r="96" spans="1:5" ht="25.5">
      <c r="A96" t="s">
        <v>56</v>
      </c>
      <c r="E96" s="39" t="s">
        <v>97</v>
      </c>
    </row>
    <row r="97" spans="1:16" ht="38.25">
      <c r="A97" t="s">
        <v>49</v>
      </c>
      <c s="34" t="s">
        <v>189</v>
      </c>
      <c s="34" t="s">
        <v>190</v>
      </c>
      <c s="35" t="s">
        <v>54</v>
      </c>
      <c s="6" t="s">
        <v>191</v>
      </c>
      <c s="36" t="s">
        <v>116</v>
      </c>
      <c s="37">
        <v>108.6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52</v>
      </c>
      <c>
        <f>(M97*21)/100</f>
      </c>
      <c t="s">
        <v>27</v>
      </c>
    </row>
    <row r="98" spans="1:5" ht="12.75">
      <c r="A98" s="35" t="s">
        <v>53</v>
      </c>
      <c r="E98" s="39" t="s">
        <v>192</v>
      </c>
    </row>
    <row r="99" spans="1:5" ht="12.75">
      <c r="A99" s="35" t="s">
        <v>55</v>
      </c>
      <c r="E99" s="40" t="s">
        <v>193</v>
      </c>
    </row>
    <row r="100" spans="1:5" ht="25.5">
      <c r="A100" t="s">
        <v>56</v>
      </c>
      <c r="E100" s="39" t="s">
        <v>97</v>
      </c>
    </row>
    <row r="101" spans="1:16" ht="12.75">
      <c r="A101" t="s">
        <v>49</v>
      </c>
      <c s="34" t="s">
        <v>194</v>
      </c>
      <c s="34" t="s">
        <v>195</v>
      </c>
      <c s="35" t="s">
        <v>54</v>
      </c>
      <c s="6" t="s">
        <v>196</v>
      </c>
      <c s="36" t="s">
        <v>94</v>
      </c>
      <c s="37">
        <v>928</v>
      </c>
      <c s="36">
        <v>0</v>
      </c>
      <c s="36">
        <f>ROUND(G101*H101,6)</f>
      </c>
      <c r="L101" s="38">
        <v>0</v>
      </c>
      <c s="32">
        <f>ROUND(ROUND(L101,2)*ROUND(G101,3),2)</f>
      </c>
      <c s="36" t="s">
        <v>52</v>
      </c>
      <c>
        <f>(M101*21)/100</f>
      </c>
      <c t="s">
        <v>27</v>
      </c>
    </row>
    <row r="102" spans="1:5" ht="12.75">
      <c r="A102" s="35" t="s">
        <v>53</v>
      </c>
      <c r="E102" s="39" t="s">
        <v>54</v>
      </c>
    </row>
    <row r="103" spans="1:5" ht="12.75">
      <c r="A103" s="35" t="s">
        <v>55</v>
      </c>
      <c r="E103" s="40" t="s">
        <v>197</v>
      </c>
    </row>
    <row r="104" spans="1:5" ht="25.5">
      <c r="A104" t="s">
        <v>56</v>
      </c>
      <c r="E104" s="39" t="s">
        <v>97</v>
      </c>
    </row>
    <row r="105" spans="1:16" ht="12.75">
      <c r="A105" t="s">
        <v>49</v>
      </c>
      <c s="34" t="s">
        <v>198</v>
      </c>
      <c s="34" t="s">
        <v>199</v>
      </c>
      <c s="35" t="s">
        <v>54</v>
      </c>
      <c s="6" t="s">
        <v>200</v>
      </c>
      <c s="36" t="s">
        <v>201</v>
      </c>
      <c s="37">
        <v>1</v>
      </c>
      <c s="36">
        <v>0</v>
      </c>
      <c s="36">
        <f>ROUND(G105*H105,6)</f>
      </c>
      <c r="L105" s="38">
        <v>0</v>
      </c>
      <c s="32">
        <f>ROUND(ROUND(L105,2)*ROUND(G105,3),2)</f>
      </c>
      <c s="36" t="s">
        <v>127</v>
      </c>
      <c>
        <f>(M105*21)/100</f>
      </c>
      <c t="s">
        <v>27</v>
      </c>
    </row>
    <row r="106" spans="1:5" ht="12.75">
      <c r="A106" s="35" t="s">
        <v>53</v>
      </c>
      <c r="E106" s="39" t="s">
        <v>202</v>
      </c>
    </row>
    <row r="107" spans="1:5" ht="12.75">
      <c r="A107" s="35" t="s">
        <v>55</v>
      </c>
      <c r="E107" s="40" t="s">
        <v>203</v>
      </c>
    </row>
    <row r="108" spans="1:5" ht="25.5">
      <c r="A108" t="s">
        <v>56</v>
      </c>
      <c r="E108" s="39" t="s">
        <v>89</v>
      </c>
    </row>
    <row r="109" spans="1:16" ht="12.75">
      <c r="A109" t="s">
        <v>49</v>
      </c>
      <c s="34" t="s">
        <v>204</v>
      </c>
      <c s="34" t="s">
        <v>205</v>
      </c>
      <c s="35" t="s">
        <v>54</v>
      </c>
      <c s="6" t="s">
        <v>206</v>
      </c>
      <c s="36" t="s">
        <v>143</v>
      </c>
      <c s="37">
        <v>4</v>
      </c>
      <c s="36">
        <v>0</v>
      </c>
      <c s="36">
        <f>ROUND(G109*H109,6)</f>
      </c>
      <c r="L109" s="38">
        <v>0</v>
      </c>
      <c s="32">
        <f>ROUND(ROUND(L109,2)*ROUND(G109,3),2)</f>
      </c>
      <c s="36" t="s">
        <v>52</v>
      </c>
      <c>
        <f>(M109*21)/100</f>
      </c>
      <c t="s">
        <v>27</v>
      </c>
    </row>
    <row r="110" spans="1:5" ht="12.75">
      <c r="A110" s="35" t="s">
        <v>53</v>
      </c>
      <c r="E110" s="39" t="s">
        <v>54</v>
      </c>
    </row>
    <row r="111" spans="1:5" ht="12.75">
      <c r="A111" s="35" t="s">
        <v>55</v>
      </c>
      <c r="E111" s="40" t="s">
        <v>207</v>
      </c>
    </row>
    <row r="112" spans="1:5" ht="25.5">
      <c r="A112" t="s">
        <v>56</v>
      </c>
      <c r="E112" s="39" t="s">
        <v>97</v>
      </c>
    </row>
    <row r="113" spans="1:16" ht="12.75">
      <c r="A113" t="s">
        <v>49</v>
      </c>
      <c s="34" t="s">
        <v>81</v>
      </c>
      <c s="34" t="s">
        <v>208</v>
      </c>
      <c s="35" t="s">
        <v>54</v>
      </c>
      <c s="6" t="s">
        <v>209</v>
      </c>
      <c s="36" t="s">
        <v>143</v>
      </c>
      <c s="37">
        <v>1</v>
      </c>
      <c s="36">
        <v>0</v>
      </c>
      <c s="36">
        <f>ROUND(G113*H113,6)</f>
      </c>
      <c r="L113" s="38">
        <v>0</v>
      </c>
      <c s="32">
        <f>ROUND(ROUND(L113,2)*ROUND(G113,3),2)</f>
      </c>
      <c s="36" t="s">
        <v>52</v>
      </c>
      <c>
        <f>(M113*21)/100</f>
      </c>
      <c t="s">
        <v>27</v>
      </c>
    </row>
    <row r="114" spans="1:5" ht="12.75">
      <c r="A114" s="35" t="s">
        <v>53</v>
      </c>
      <c r="E114" s="39" t="s">
        <v>144</v>
      </c>
    </row>
    <row r="115" spans="1:5" ht="12.75">
      <c r="A115" s="35" t="s">
        <v>55</v>
      </c>
      <c r="E115" s="40" t="s">
        <v>210</v>
      </c>
    </row>
    <row r="116" spans="1:5" ht="25.5">
      <c r="A116" t="s">
        <v>56</v>
      </c>
      <c r="E116" s="39" t="s">
        <v>97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T8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211</v>
      </c>
      <c s="41">
        <f>Rekapitulace!C14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211</v>
      </c>
      <c r="E4" s="26" t="s">
        <v>212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COUNTIFS(L8:L86,"=0",A8:A86,"P")+COUNTIFS(L8:L86,"",A8:A86,"P")+SUM(Q8:Q86)</f>
      </c>
    </row>
    <row r="8" spans="1:13" ht="12.75">
      <c r="A8" t="s">
        <v>44</v>
      </c>
      <c r="C8" s="28" t="s">
        <v>215</v>
      </c>
      <c r="E8" s="30" t="s">
        <v>214</v>
      </c>
      <c r="J8" s="29">
        <f>0+J9+J14+J43+J60+J77</f>
      </c>
      <c s="29">
        <f>0+K9+K14+K43+K60+K77</f>
      </c>
      <c s="29">
        <f>0+L9+L14+L43+L60+L77</f>
      </c>
      <c s="29">
        <f>0+M9+M14+M43+M60+M77</f>
      </c>
    </row>
    <row r="9" spans="1:13" ht="12.75">
      <c r="A9" t="s">
        <v>46</v>
      </c>
      <c r="C9" s="31" t="s">
        <v>79</v>
      </c>
      <c r="E9" s="33" t="s">
        <v>80</v>
      </c>
      <c r="J9" s="32">
        <f>0</f>
      </c>
      <c s="32">
        <f>0</f>
      </c>
      <c s="32">
        <f>0+L10</f>
      </c>
      <c s="32">
        <f>0+M10</f>
      </c>
    </row>
    <row r="10" spans="1:16" ht="25.5">
      <c r="A10" t="s">
        <v>49</v>
      </c>
      <c s="34" t="s">
        <v>185</v>
      </c>
      <c s="34" t="s">
        <v>216</v>
      </c>
      <c s="35" t="s">
        <v>217</v>
      </c>
      <c s="6" t="s">
        <v>218</v>
      </c>
      <c s="36" t="s">
        <v>85</v>
      </c>
      <c s="37">
        <v>1339.2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86</v>
      </c>
      <c>
        <f>(M10*21)/100</f>
      </c>
      <c t="s">
        <v>27</v>
      </c>
    </row>
    <row r="11" spans="1:5" ht="12.75">
      <c r="A11" s="35" t="s">
        <v>53</v>
      </c>
      <c r="E11" s="39" t="s">
        <v>87</v>
      </c>
    </row>
    <row r="12" spans="1:5" ht="12.75">
      <c r="A12" s="35" t="s">
        <v>55</v>
      </c>
      <c r="E12" s="40" t="s">
        <v>219</v>
      </c>
    </row>
    <row r="13" spans="1:5" ht="165.75">
      <c r="A13" t="s">
        <v>56</v>
      </c>
      <c r="E13" s="39" t="s">
        <v>220</v>
      </c>
    </row>
    <row r="14" spans="1:13" ht="12.75">
      <c r="A14" t="s">
        <v>46</v>
      </c>
      <c r="C14" s="31" t="s">
        <v>47</v>
      </c>
      <c r="E14" s="33" t="s">
        <v>90</v>
      </c>
      <c r="J14" s="32">
        <f>0</f>
      </c>
      <c s="32">
        <f>0</f>
      </c>
      <c s="32">
        <f>0+L15+L19+L23+L27+L31+L35+L39</f>
      </c>
      <c s="32">
        <f>0+M15+M19+M23+M27+M31+M35+M39</f>
      </c>
    </row>
    <row r="15" spans="1:16" ht="12.75">
      <c r="A15" t="s">
        <v>49</v>
      </c>
      <c s="34" t="s">
        <v>47</v>
      </c>
      <c s="34" t="s">
        <v>221</v>
      </c>
      <c s="35" t="s">
        <v>54</v>
      </c>
      <c s="6" t="s">
        <v>222</v>
      </c>
      <c s="36" t="s">
        <v>94</v>
      </c>
      <c s="37">
        <v>2787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52</v>
      </c>
      <c>
        <f>(M15*21)/100</f>
      </c>
      <c t="s">
        <v>27</v>
      </c>
    </row>
    <row r="16" spans="1:5" ht="12.75">
      <c r="A16" s="35" t="s">
        <v>53</v>
      </c>
      <c r="E16" s="39" t="s">
        <v>54</v>
      </c>
    </row>
    <row r="17" spans="1:5" ht="12.75">
      <c r="A17" s="35" t="s">
        <v>55</v>
      </c>
      <c r="E17" s="40" t="s">
        <v>184</v>
      </c>
    </row>
    <row r="18" spans="1:5" ht="25.5">
      <c r="A18" t="s">
        <v>56</v>
      </c>
      <c r="E18" s="39" t="s">
        <v>97</v>
      </c>
    </row>
    <row r="19" spans="1:16" ht="12.75">
      <c r="A19" t="s">
        <v>49</v>
      </c>
      <c s="34" t="s">
        <v>27</v>
      </c>
      <c s="34" t="s">
        <v>223</v>
      </c>
      <c s="35" t="s">
        <v>54</v>
      </c>
      <c s="6" t="s">
        <v>224</v>
      </c>
      <c s="36" t="s">
        <v>101</v>
      </c>
      <c s="37">
        <v>50.54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52</v>
      </c>
      <c>
        <f>(M19*21)/100</f>
      </c>
      <c t="s">
        <v>27</v>
      </c>
    </row>
    <row r="20" spans="1:5" ht="12.75">
      <c r="A20" s="35" t="s">
        <v>53</v>
      </c>
      <c r="E20" s="39" t="s">
        <v>225</v>
      </c>
    </row>
    <row r="21" spans="1:5" ht="12.75">
      <c r="A21" s="35" t="s">
        <v>55</v>
      </c>
      <c r="E21" s="40" t="s">
        <v>226</v>
      </c>
    </row>
    <row r="22" spans="1:5" ht="25.5">
      <c r="A22" t="s">
        <v>56</v>
      </c>
      <c r="E22" s="39" t="s">
        <v>97</v>
      </c>
    </row>
    <row r="23" spans="1:16" ht="12.75">
      <c r="A23" t="s">
        <v>49</v>
      </c>
      <c s="34" t="s">
        <v>26</v>
      </c>
      <c s="34" t="s">
        <v>227</v>
      </c>
      <c s="35" t="s">
        <v>54</v>
      </c>
      <c s="6" t="s">
        <v>228</v>
      </c>
      <c s="36" t="s">
        <v>101</v>
      </c>
      <c s="37">
        <v>700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52</v>
      </c>
      <c>
        <f>(M23*21)/100</f>
      </c>
      <c t="s">
        <v>27</v>
      </c>
    </row>
    <row r="24" spans="1:5" ht="12.75">
      <c r="A24" s="35" t="s">
        <v>53</v>
      </c>
      <c r="E24" s="39" t="s">
        <v>54</v>
      </c>
    </row>
    <row r="25" spans="1:5" ht="12.75">
      <c r="A25" s="35" t="s">
        <v>55</v>
      </c>
      <c r="E25" s="40" t="s">
        <v>229</v>
      </c>
    </row>
    <row r="26" spans="1:5" ht="25.5">
      <c r="A26" t="s">
        <v>56</v>
      </c>
      <c r="E26" s="39" t="s">
        <v>97</v>
      </c>
    </row>
    <row r="27" spans="1:16" ht="12.75">
      <c r="A27" t="s">
        <v>49</v>
      </c>
      <c s="34" t="s">
        <v>65</v>
      </c>
      <c s="34" t="s">
        <v>230</v>
      </c>
      <c s="35" t="s">
        <v>54</v>
      </c>
      <c s="6" t="s">
        <v>231</v>
      </c>
      <c s="36" t="s">
        <v>101</v>
      </c>
      <c s="37">
        <v>175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52</v>
      </c>
      <c>
        <f>(M27*21)/100</f>
      </c>
      <c t="s">
        <v>27</v>
      </c>
    </row>
    <row r="28" spans="1:5" ht="12.75">
      <c r="A28" s="35" t="s">
        <v>53</v>
      </c>
      <c r="E28" s="39" t="s">
        <v>54</v>
      </c>
    </row>
    <row r="29" spans="1:5" ht="12.75">
      <c r="A29" s="35" t="s">
        <v>55</v>
      </c>
      <c r="E29" s="40" t="s">
        <v>232</v>
      </c>
    </row>
    <row r="30" spans="1:5" ht="25.5">
      <c r="A30" t="s">
        <v>56</v>
      </c>
      <c r="E30" s="39" t="s">
        <v>97</v>
      </c>
    </row>
    <row r="31" spans="1:16" ht="12.75">
      <c r="A31" t="s">
        <v>49</v>
      </c>
      <c s="34" t="s">
        <v>69</v>
      </c>
      <c s="34" t="s">
        <v>233</v>
      </c>
      <c s="35" t="s">
        <v>54</v>
      </c>
      <c s="6" t="s">
        <v>234</v>
      </c>
      <c s="36" t="s">
        <v>101</v>
      </c>
      <c s="37">
        <v>4.066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52</v>
      </c>
      <c>
        <f>(M31*21)/100</f>
      </c>
      <c t="s">
        <v>27</v>
      </c>
    </row>
    <row r="32" spans="1:5" ht="12.75">
      <c r="A32" s="35" t="s">
        <v>53</v>
      </c>
      <c r="E32" s="39" t="s">
        <v>235</v>
      </c>
    </row>
    <row r="33" spans="1:5" ht="12.75">
      <c r="A33" s="35" t="s">
        <v>55</v>
      </c>
      <c r="E33" s="40" t="s">
        <v>236</v>
      </c>
    </row>
    <row r="34" spans="1:5" ht="25.5">
      <c r="A34" t="s">
        <v>56</v>
      </c>
      <c r="E34" s="39" t="s">
        <v>97</v>
      </c>
    </row>
    <row r="35" spans="1:16" ht="12.75">
      <c r="A35" t="s">
        <v>49</v>
      </c>
      <c s="34" t="s">
        <v>119</v>
      </c>
      <c s="34" t="s">
        <v>237</v>
      </c>
      <c s="35" t="s">
        <v>54</v>
      </c>
      <c s="6" t="s">
        <v>238</v>
      </c>
      <c s="36" t="s">
        <v>101</v>
      </c>
      <c s="37">
        <v>52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52</v>
      </c>
      <c>
        <f>(M35*21)/100</f>
      </c>
      <c t="s">
        <v>27</v>
      </c>
    </row>
    <row r="36" spans="1:5" ht="12.75">
      <c r="A36" s="35" t="s">
        <v>53</v>
      </c>
      <c r="E36" s="39" t="s">
        <v>54</v>
      </c>
    </row>
    <row r="37" spans="1:5" ht="12.75">
      <c r="A37" s="35" t="s">
        <v>55</v>
      </c>
      <c r="E37" s="40" t="s">
        <v>184</v>
      </c>
    </row>
    <row r="38" spans="1:5" ht="25.5">
      <c r="A38" t="s">
        <v>56</v>
      </c>
      <c r="E38" s="39" t="s">
        <v>97</v>
      </c>
    </row>
    <row r="39" spans="1:16" ht="12.75">
      <c r="A39" t="s">
        <v>49</v>
      </c>
      <c s="34" t="s">
        <v>124</v>
      </c>
      <c s="34" t="s">
        <v>239</v>
      </c>
      <c s="35" t="s">
        <v>54</v>
      </c>
      <c s="6" t="s">
        <v>240</v>
      </c>
      <c s="36" t="s">
        <v>116</v>
      </c>
      <c s="37">
        <v>47.73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127</v>
      </c>
      <c>
        <f>(M39*21)/100</f>
      </c>
      <c t="s">
        <v>27</v>
      </c>
    </row>
    <row r="40" spans="1:5" ht="12.75">
      <c r="A40" s="35" t="s">
        <v>53</v>
      </c>
      <c r="E40" s="39" t="s">
        <v>54</v>
      </c>
    </row>
    <row r="41" spans="1:5" ht="12.75">
      <c r="A41" s="35" t="s">
        <v>55</v>
      </c>
      <c r="E41" s="40" t="s">
        <v>241</v>
      </c>
    </row>
    <row r="42" spans="1:5" ht="25.5">
      <c r="A42" t="s">
        <v>56</v>
      </c>
      <c r="E42" s="39" t="s">
        <v>242</v>
      </c>
    </row>
    <row r="43" spans="1:13" ht="12.75">
      <c r="A43" t="s">
        <v>46</v>
      </c>
      <c r="C43" s="31" t="s">
        <v>27</v>
      </c>
      <c r="E43" s="33" t="s">
        <v>243</v>
      </c>
      <c r="J43" s="32">
        <f>0</f>
      </c>
      <c s="32">
        <f>0</f>
      </c>
      <c s="32">
        <f>0+L44+L48+L52+L56</f>
      </c>
      <c s="32">
        <f>0+M44+M48+M52+M56</f>
      </c>
    </row>
    <row r="44" spans="1:16" ht="12.75">
      <c r="A44" t="s">
        <v>49</v>
      </c>
      <c s="34" t="s">
        <v>147</v>
      </c>
      <c s="34" t="s">
        <v>244</v>
      </c>
      <c s="35" t="s">
        <v>54</v>
      </c>
      <c s="6" t="s">
        <v>245</v>
      </c>
      <c s="36" t="s">
        <v>94</v>
      </c>
      <c s="37">
        <v>188.56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52</v>
      </c>
      <c>
        <f>(M44*21)/100</f>
      </c>
      <c t="s">
        <v>27</v>
      </c>
    </row>
    <row r="45" spans="1:5" ht="12.75">
      <c r="A45" s="35" t="s">
        <v>53</v>
      </c>
      <c r="E45" s="39" t="s">
        <v>246</v>
      </c>
    </row>
    <row r="46" spans="1:5" ht="12.75">
      <c r="A46" s="35" t="s">
        <v>55</v>
      </c>
      <c r="E46" s="40" t="s">
        <v>247</v>
      </c>
    </row>
    <row r="47" spans="1:5" ht="25.5">
      <c r="A47" t="s">
        <v>56</v>
      </c>
      <c r="E47" s="39" t="s">
        <v>97</v>
      </c>
    </row>
    <row r="48" spans="1:16" ht="12.75">
      <c r="A48" t="s">
        <v>49</v>
      </c>
      <c s="34" t="s">
        <v>151</v>
      </c>
      <c s="34" t="s">
        <v>248</v>
      </c>
      <c s="35" t="s">
        <v>54</v>
      </c>
      <c s="6" t="s">
        <v>249</v>
      </c>
      <c s="36" t="s">
        <v>116</v>
      </c>
      <c s="37">
        <v>75.4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52</v>
      </c>
      <c>
        <f>(M48*21)/100</f>
      </c>
      <c t="s">
        <v>27</v>
      </c>
    </row>
    <row r="49" spans="1:5" ht="12.75">
      <c r="A49" s="35" t="s">
        <v>53</v>
      </c>
      <c r="E49" s="39" t="s">
        <v>54</v>
      </c>
    </row>
    <row r="50" spans="1:5" ht="12.75">
      <c r="A50" s="35" t="s">
        <v>55</v>
      </c>
      <c r="E50" s="40" t="s">
        <v>96</v>
      </c>
    </row>
    <row r="51" spans="1:5" ht="25.5">
      <c r="A51" t="s">
        <v>56</v>
      </c>
      <c r="E51" s="39" t="s">
        <v>97</v>
      </c>
    </row>
    <row r="52" spans="1:16" ht="12.75">
      <c r="A52" t="s">
        <v>49</v>
      </c>
      <c s="34" t="s">
        <v>155</v>
      </c>
      <c s="34" t="s">
        <v>250</v>
      </c>
      <c s="35" t="s">
        <v>54</v>
      </c>
      <c s="6" t="s">
        <v>251</v>
      </c>
      <c s="36" t="s">
        <v>143</v>
      </c>
      <c s="37">
        <v>1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86</v>
      </c>
      <c>
        <f>(M52*21)/100</f>
      </c>
      <c t="s">
        <v>27</v>
      </c>
    </row>
    <row r="53" spans="1:5" ht="12.75">
      <c r="A53" s="35" t="s">
        <v>53</v>
      </c>
      <c r="E53" s="39" t="s">
        <v>252</v>
      </c>
    </row>
    <row r="54" spans="1:5" ht="12.75">
      <c r="A54" s="35" t="s">
        <v>55</v>
      </c>
      <c r="E54" s="40" t="s">
        <v>54</v>
      </c>
    </row>
    <row r="55" spans="1:5" ht="25.5">
      <c r="A55" t="s">
        <v>56</v>
      </c>
      <c r="E55" s="39" t="s">
        <v>242</v>
      </c>
    </row>
    <row r="56" spans="1:16" ht="12.75">
      <c r="A56" t="s">
        <v>49</v>
      </c>
      <c s="34" t="s">
        <v>160</v>
      </c>
      <c s="34" t="s">
        <v>253</v>
      </c>
      <c s="35" t="s">
        <v>54</v>
      </c>
      <c s="6" t="s">
        <v>254</v>
      </c>
      <c s="36" t="s">
        <v>143</v>
      </c>
      <c s="37">
        <v>3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86</v>
      </c>
      <c>
        <f>(M56*21)/100</f>
      </c>
      <c t="s">
        <v>27</v>
      </c>
    </row>
    <row r="57" spans="1:5" ht="12.75">
      <c r="A57" s="35" t="s">
        <v>53</v>
      </c>
      <c r="E57" s="39" t="s">
        <v>54</v>
      </c>
    </row>
    <row r="58" spans="1:5" ht="12.75">
      <c r="A58" s="35" t="s">
        <v>55</v>
      </c>
      <c r="E58" s="40" t="s">
        <v>207</v>
      </c>
    </row>
    <row r="59" spans="1:5" ht="25.5">
      <c r="A59" t="s">
        <v>56</v>
      </c>
      <c r="E59" s="39" t="s">
        <v>242</v>
      </c>
    </row>
    <row r="60" spans="1:13" ht="12.75">
      <c r="A60" t="s">
        <v>46</v>
      </c>
      <c r="C60" s="31" t="s">
        <v>26</v>
      </c>
      <c r="E60" s="33" t="s">
        <v>255</v>
      </c>
      <c r="J60" s="32">
        <f>0</f>
      </c>
      <c s="32">
        <f>0</f>
      </c>
      <c s="32">
        <f>0+L61+L65+L69+L73</f>
      </c>
      <c s="32">
        <f>0+M61+M65+M69+M73</f>
      </c>
    </row>
    <row r="61" spans="1:16" ht="25.5">
      <c r="A61" t="s">
        <v>49</v>
      </c>
      <c s="34" t="s">
        <v>163</v>
      </c>
      <c s="34" t="s">
        <v>256</v>
      </c>
      <c s="35" t="s">
        <v>54</v>
      </c>
      <c s="6" t="s">
        <v>257</v>
      </c>
      <c s="36" t="s">
        <v>101</v>
      </c>
      <c s="37">
        <v>3.8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52</v>
      </c>
      <c>
        <f>(M61*21)/100</f>
      </c>
      <c t="s">
        <v>27</v>
      </c>
    </row>
    <row r="62" spans="1:5" ht="12.75">
      <c r="A62" s="35" t="s">
        <v>53</v>
      </c>
      <c r="E62" s="39" t="s">
        <v>258</v>
      </c>
    </row>
    <row r="63" spans="1:5" ht="12.75">
      <c r="A63" s="35" t="s">
        <v>55</v>
      </c>
      <c r="E63" s="40" t="s">
        <v>259</v>
      </c>
    </row>
    <row r="64" spans="1:5" ht="25.5">
      <c r="A64" t="s">
        <v>56</v>
      </c>
      <c r="E64" s="39" t="s">
        <v>242</v>
      </c>
    </row>
    <row r="65" spans="1:16" ht="12.75">
      <c r="A65" t="s">
        <v>49</v>
      </c>
      <c s="34" t="s">
        <v>169</v>
      </c>
      <c s="34" t="s">
        <v>260</v>
      </c>
      <c s="35" t="s">
        <v>54</v>
      </c>
      <c s="6" t="s">
        <v>261</v>
      </c>
      <c s="36" t="s">
        <v>201</v>
      </c>
      <c s="37">
        <v>1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86</v>
      </c>
      <c>
        <f>(M65*21)/100</f>
      </c>
      <c t="s">
        <v>27</v>
      </c>
    </row>
    <row r="66" spans="1:5" ht="12.75">
      <c r="A66" s="35" t="s">
        <v>53</v>
      </c>
      <c r="E66" s="39" t="s">
        <v>262</v>
      </c>
    </row>
    <row r="67" spans="1:5" ht="12.75">
      <c r="A67" s="35" t="s">
        <v>55</v>
      </c>
      <c r="E67" s="40" t="s">
        <v>203</v>
      </c>
    </row>
    <row r="68" spans="1:5" ht="25.5">
      <c r="A68" t="s">
        <v>56</v>
      </c>
      <c r="E68" s="39" t="s">
        <v>263</v>
      </c>
    </row>
    <row r="69" spans="1:16" ht="12.75">
      <c r="A69" t="s">
        <v>49</v>
      </c>
      <c s="34" t="s">
        <v>175</v>
      </c>
      <c s="34" t="s">
        <v>264</v>
      </c>
      <c s="35" t="s">
        <v>54</v>
      </c>
      <c s="6" t="s">
        <v>265</v>
      </c>
      <c s="36" t="s">
        <v>116</v>
      </c>
      <c s="37">
        <v>10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86</v>
      </c>
      <c>
        <f>(M69*21)/100</f>
      </c>
      <c t="s">
        <v>27</v>
      </c>
    </row>
    <row r="70" spans="1:5" ht="12.75">
      <c r="A70" s="35" t="s">
        <v>53</v>
      </c>
      <c r="E70" s="39" t="s">
        <v>54</v>
      </c>
    </row>
    <row r="71" spans="1:5" ht="12.75">
      <c r="A71" s="35" t="s">
        <v>55</v>
      </c>
      <c r="E71" s="40" t="s">
        <v>266</v>
      </c>
    </row>
    <row r="72" spans="1:5" ht="25.5">
      <c r="A72" t="s">
        <v>56</v>
      </c>
      <c r="E72" s="39" t="s">
        <v>242</v>
      </c>
    </row>
    <row r="73" spans="1:16" ht="12.75">
      <c r="A73" t="s">
        <v>49</v>
      </c>
      <c s="34" t="s">
        <v>181</v>
      </c>
      <c s="34" t="s">
        <v>267</v>
      </c>
      <c s="35" t="s">
        <v>54</v>
      </c>
      <c s="6" t="s">
        <v>268</v>
      </c>
      <c s="36" t="s">
        <v>116</v>
      </c>
      <c s="37">
        <v>8.6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127</v>
      </c>
      <c>
        <f>(M73*21)/100</f>
      </c>
      <c t="s">
        <v>27</v>
      </c>
    </row>
    <row r="74" spans="1:5" ht="25.5">
      <c r="A74" s="35" t="s">
        <v>53</v>
      </c>
      <c r="E74" s="39" t="s">
        <v>269</v>
      </c>
    </row>
    <row r="75" spans="1:5" ht="12.75">
      <c r="A75" s="35" t="s">
        <v>55</v>
      </c>
      <c r="E75" s="40" t="s">
        <v>270</v>
      </c>
    </row>
    <row r="76" spans="1:5" ht="38.25">
      <c r="A76" t="s">
        <v>56</v>
      </c>
      <c r="E76" s="39" t="s">
        <v>271</v>
      </c>
    </row>
    <row r="77" spans="1:13" ht="12.75">
      <c r="A77" t="s">
        <v>46</v>
      </c>
      <c r="C77" s="31" t="s">
        <v>69</v>
      </c>
      <c r="E77" s="33" t="s">
        <v>98</v>
      </c>
      <c r="J77" s="32">
        <f>0</f>
      </c>
      <c s="32">
        <f>0</f>
      </c>
      <c s="32">
        <f>0+L78+L82+L86</f>
      </c>
      <c s="32">
        <f>0+M78+M82+M86</f>
      </c>
    </row>
    <row r="78" spans="1:16" ht="12.75">
      <c r="A78" t="s">
        <v>49</v>
      </c>
      <c s="34" t="s">
        <v>131</v>
      </c>
      <c s="34" t="s">
        <v>272</v>
      </c>
      <c s="35" t="s">
        <v>54</v>
      </c>
      <c s="6" t="s">
        <v>273</v>
      </c>
      <c s="36" t="s">
        <v>101</v>
      </c>
      <c s="37">
        <v>5.13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52</v>
      </c>
      <c>
        <f>(M78*21)/100</f>
      </c>
      <c t="s">
        <v>27</v>
      </c>
    </row>
    <row r="79" spans="1:5" ht="12.75">
      <c r="A79" s="35" t="s">
        <v>53</v>
      </c>
      <c r="E79" s="39" t="s">
        <v>274</v>
      </c>
    </row>
    <row r="80" spans="1:5" ht="12.75">
      <c r="A80" s="35" t="s">
        <v>55</v>
      </c>
      <c r="E80" s="40" t="s">
        <v>275</v>
      </c>
    </row>
    <row r="81" spans="1:5" ht="25.5">
      <c r="A81" t="s">
        <v>56</v>
      </c>
      <c r="E81" s="39" t="s">
        <v>97</v>
      </c>
    </row>
    <row r="82" spans="1:16" ht="12.75">
      <c r="A82" t="s">
        <v>49</v>
      </c>
      <c s="34" t="s">
        <v>136</v>
      </c>
      <c s="34" t="s">
        <v>276</v>
      </c>
      <c s="35" t="s">
        <v>54</v>
      </c>
      <c s="6" t="s">
        <v>277</v>
      </c>
      <c s="36" t="s">
        <v>101</v>
      </c>
      <c s="37">
        <v>501.2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52</v>
      </c>
      <c>
        <f>(M82*21)/100</f>
      </c>
      <c t="s">
        <v>27</v>
      </c>
    </row>
    <row r="83" spans="1:5" ht="12.75">
      <c r="A83" s="35" t="s">
        <v>53</v>
      </c>
      <c r="E83" s="39" t="s">
        <v>54</v>
      </c>
    </row>
    <row r="84" spans="1:5" ht="12.75">
      <c r="A84" s="35" t="s">
        <v>55</v>
      </c>
      <c r="E84" s="40" t="s">
        <v>278</v>
      </c>
    </row>
    <row r="85" spans="1:5" ht="25.5">
      <c r="A85" t="s">
        <v>56</v>
      </c>
      <c r="E85" s="39" t="s">
        <v>97</v>
      </c>
    </row>
    <row r="86" spans="1:16" ht="25.5">
      <c r="A86" t="s">
        <v>49</v>
      </c>
      <c s="34" t="s">
        <v>140</v>
      </c>
      <c s="34" t="s">
        <v>279</v>
      </c>
      <c s="35" t="s">
        <v>54</v>
      </c>
      <c s="6" t="s">
        <v>280</v>
      </c>
      <c s="36" t="s">
        <v>101</v>
      </c>
      <c s="37">
        <v>180.8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52</v>
      </c>
      <c>
        <f>(M86*21)/100</f>
      </c>
      <c t="s">
        <v>27</v>
      </c>
    </row>
    <row r="87" spans="1:5" ht="12.75">
      <c r="A87" s="35" t="s">
        <v>53</v>
      </c>
      <c r="E87" s="39" t="s">
        <v>54</v>
      </c>
    </row>
    <row r="88" spans="1:5" ht="12.75">
      <c r="A88" s="35" t="s">
        <v>55</v>
      </c>
      <c r="E88" s="40" t="s">
        <v>281</v>
      </c>
    </row>
    <row r="89" spans="1:5" ht="25.5">
      <c r="A89" t="s">
        <v>56</v>
      </c>
      <c r="E89" s="39" t="s">
        <v>97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T9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282</v>
      </c>
      <c s="41">
        <f>Rekapitulace!C16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282</v>
      </c>
      <c r="E4" s="26" t="s">
        <v>283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COUNTIFS(L8:L89,"=0",A8:A89,"P")+COUNTIFS(L8:L89,"",A8:A89,"P")+SUM(Q8:Q89)</f>
      </c>
    </row>
    <row r="8" spans="1:13" ht="12.75">
      <c r="A8" t="s">
        <v>44</v>
      </c>
      <c r="C8" s="28" t="s">
        <v>286</v>
      </c>
      <c r="E8" s="30" t="s">
        <v>285</v>
      </c>
      <c r="J8" s="29">
        <f>0+J9+J14+J27+J44</f>
      </c>
      <c s="29">
        <f>0+K9+K14+K27+K44</f>
      </c>
      <c s="29">
        <f>0+L9+L14+L27+L44</f>
      </c>
      <c s="29">
        <f>0+M9+M14+M27+M44</f>
      </c>
    </row>
    <row r="9" spans="1:13" ht="12.75">
      <c r="A9" t="s">
        <v>46</v>
      </c>
      <c r="C9" s="31" t="s">
        <v>79</v>
      </c>
      <c r="E9" s="33" t="s">
        <v>80</v>
      </c>
      <c r="J9" s="32">
        <f>0</f>
      </c>
      <c s="32">
        <f>0</f>
      </c>
      <c s="32">
        <f>0+L10</f>
      </c>
      <c s="32">
        <f>0+M10</f>
      </c>
    </row>
    <row r="10" spans="1:16" ht="25.5">
      <c r="A10" t="s">
        <v>49</v>
      </c>
      <c s="34" t="s">
        <v>194</v>
      </c>
      <c s="34" t="s">
        <v>216</v>
      </c>
      <c s="35" t="s">
        <v>217</v>
      </c>
      <c s="6" t="s">
        <v>218</v>
      </c>
      <c s="36" t="s">
        <v>85</v>
      </c>
      <c s="37">
        <v>118.8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86</v>
      </c>
      <c>
        <f>(M10*21)/100</f>
      </c>
      <c t="s">
        <v>27</v>
      </c>
    </row>
    <row r="11" spans="1:5" ht="12.75">
      <c r="A11" s="35" t="s">
        <v>53</v>
      </c>
      <c r="E11" s="39" t="s">
        <v>87</v>
      </c>
    </row>
    <row r="12" spans="1:5" ht="12.75">
      <c r="A12" s="35" t="s">
        <v>55</v>
      </c>
      <c r="E12" s="40" t="s">
        <v>287</v>
      </c>
    </row>
    <row r="13" spans="1:5" ht="165.75">
      <c r="A13" t="s">
        <v>56</v>
      </c>
      <c r="E13" s="39" t="s">
        <v>220</v>
      </c>
    </row>
    <row r="14" spans="1:13" ht="12.75">
      <c r="A14" t="s">
        <v>46</v>
      </c>
      <c r="C14" s="31" t="s">
        <v>47</v>
      </c>
      <c r="E14" s="33" t="s">
        <v>90</v>
      </c>
      <c r="J14" s="32">
        <f>0</f>
      </c>
      <c s="32">
        <f>0</f>
      </c>
      <c s="32">
        <f>0+L15+L19+L23</f>
      </c>
      <c s="32">
        <f>0+M15+M19+M23</f>
      </c>
    </row>
    <row r="15" spans="1:16" ht="12.75">
      <c r="A15" t="s">
        <v>49</v>
      </c>
      <c s="34" t="s">
        <v>47</v>
      </c>
      <c s="34" t="s">
        <v>221</v>
      </c>
      <c s="35" t="s">
        <v>54</v>
      </c>
      <c s="6" t="s">
        <v>222</v>
      </c>
      <c s="36" t="s">
        <v>94</v>
      </c>
      <c s="37">
        <v>232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52</v>
      </c>
      <c>
        <f>(M15*21)/100</f>
      </c>
      <c t="s">
        <v>27</v>
      </c>
    </row>
    <row r="16" spans="1:5" ht="12.75">
      <c r="A16" s="35" t="s">
        <v>53</v>
      </c>
      <c r="E16" s="39" t="s">
        <v>54</v>
      </c>
    </row>
    <row r="17" spans="1:5" ht="12.75">
      <c r="A17" s="35" t="s">
        <v>55</v>
      </c>
      <c r="E17" s="40" t="s">
        <v>184</v>
      </c>
    </row>
    <row r="18" spans="1:5" ht="25.5">
      <c r="A18" t="s">
        <v>56</v>
      </c>
      <c r="E18" s="39" t="s">
        <v>97</v>
      </c>
    </row>
    <row r="19" spans="1:16" ht="12.75">
      <c r="A19" t="s">
        <v>49</v>
      </c>
      <c s="34" t="s">
        <v>27</v>
      </c>
      <c s="34" t="s">
        <v>227</v>
      </c>
      <c s="35" t="s">
        <v>54</v>
      </c>
      <c s="6" t="s">
        <v>228</v>
      </c>
      <c s="36" t="s">
        <v>101</v>
      </c>
      <c s="37">
        <v>145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52</v>
      </c>
      <c>
        <f>(M19*21)/100</f>
      </c>
      <c t="s">
        <v>27</v>
      </c>
    </row>
    <row r="20" spans="1:5" ht="12.75">
      <c r="A20" s="35" t="s">
        <v>53</v>
      </c>
      <c r="E20" s="39" t="s">
        <v>54</v>
      </c>
    </row>
    <row r="21" spans="1:5" ht="12.75">
      <c r="A21" s="35" t="s">
        <v>55</v>
      </c>
      <c r="E21" s="40" t="s">
        <v>288</v>
      </c>
    </row>
    <row r="22" spans="1:5" ht="25.5">
      <c r="A22" t="s">
        <v>56</v>
      </c>
      <c r="E22" s="39" t="s">
        <v>97</v>
      </c>
    </row>
    <row r="23" spans="1:16" ht="12.75">
      <c r="A23" t="s">
        <v>49</v>
      </c>
      <c s="34" t="s">
        <v>26</v>
      </c>
      <c s="34" t="s">
        <v>237</v>
      </c>
      <c s="35" t="s">
        <v>54</v>
      </c>
      <c s="6" t="s">
        <v>238</v>
      </c>
      <c s="36" t="s">
        <v>101</v>
      </c>
      <c s="37">
        <v>79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52</v>
      </c>
      <c>
        <f>(M23*21)/100</f>
      </c>
      <c t="s">
        <v>27</v>
      </c>
    </row>
    <row r="24" spans="1:5" ht="12.75">
      <c r="A24" s="35" t="s">
        <v>53</v>
      </c>
      <c r="E24" s="39" t="s">
        <v>54</v>
      </c>
    </row>
    <row r="25" spans="1:5" ht="12.75">
      <c r="A25" s="35" t="s">
        <v>55</v>
      </c>
      <c r="E25" s="40" t="s">
        <v>184</v>
      </c>
    </row>
    <row r="26" spans="1:5" ht="25.5">
      <c r="A26" t="s">
        <v>56</v>
      </c>
      <c r="E26" s="39" t="s">
        <v>97</v>
      </c>
    </row>
    <row r="27" spans="1:13" ht="12.75">
      <c r="A27" t="s">
        <v>46</v>
      </c>
      <c r="C27" s="31" t="s">
        <v>69</v>
      </c>
      <c r="E27" s="33" t="s">
        <v>98</v>
      </c>
      <c r="J27" s="32">
        <f>0</f>
      </c>
      <c s="32">
        <f>0</f>
      </c>
      <c s="32">
        <f>0+L28+L32+L36+L40</f>
      </c>
      <c s="32">
        <f>0+M28+M32+M36+M40</f>
      </c>
    </row>
    <row r="28" spans="1:16" ht="12.75">
      <c r="A28" t="s">
        <v>49</v>
      </c>
      <c s="34" t="s">
        <v>69</v>
      </c>
      <c s="34" t="s">
        <v>276</v>
      </c>
      <c s="35" t="s">
        <v>54</v>
      </c>
      <c s="6" t="s">
        <v>277</v>
      </c>
      <c s="36" t="s">
        <v>101</v>
      </c>
      <c s="37">
        <v>47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52</v>
      </c>
      <c>
        <f>(M28*21)/100</f>
      </c>
      <c t="s">
        <v>27</v>
      </c>
    </row>
    <row r="29" spans="1:5" ht="12.75">
      <c r="A29" s="35" t="s">
        <v>53</v>
      </c>
      <c r="E29" s="39" t="s">
        <v>54</v>
      </c>
    </row>
    <row r="30" spans="1:5" ht="12.75">
      <c r="A30" s="35" t="s">
        <v>55</v>
      </c>
      <c r="E30" s="40" t="s">
        <v>278</v>
      </c>
    </row>
    <row r="31" spans="1:5" ht="25.5">
      <c r="A31" t="s">
        <v>56</v>
      </c>
      <c r="E31" s="39" t="s">
        <v>97</v>
      </c>
    </row>
    <row r="32" spans="1:16" ht="12.75">
      <c r="A32" t="s">
        <v>49</v>
      </c>
      <c s="34" t="s">
        <v>119</v>
      </c>
      <c s="34" t="s">
        <v>289</v>
      </c>
      <c s="35" t="s">
        <v>54</v>
      </c>
      <c s="6" t="s">
        <v>290</v>
      </c>
      <c s="36" t="s">
        <v>94</v>
      </c>
      <c s="37">
        <v>243.94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52</v>
      </c>
      <c>
        <f>(M32*21)/100</f>
      </c>
      <c t="s">
        <v>27</v>
      </c>
    </row>
    <row r="33" spans="1:5" ht="12.75">
      <c r="A33" s="35" t="s">
        <v>53</v>
      </c>
      <c r="E33" s="39" t="s">
        <v>54</v>
      </c>
    </row>
    <row r="34" spans="1:5" ht="12.75">
      <c r="A34" s="35" t="s">
        <v>55</v>
      </c>
      <c r="E34" s="40" t="s">
        <v>291</v>
      </c>
    </row>
    <row r="35" spans="1:5" ht="25.5">
      <c r="A35" t="s">
        <v>56</v>
      </c>
      <c r="E35" s="39" t="s">
        <v>97</v>
      </c>
    </row>
    <row r="36" spans="1:16" ht="25.5">
      <c r="A36" t="s">
        <v>49</v>
      </c>
      <c s="34" t="s">
        <v>124</v>
      </c>
      <c s="34" t="s">
        <v>292</v>
      </c>
      <c s="35" t="s">
        <v>54</v>
      </c>
      <c s="6" t="s">
        <v>293</v>
      </c>
      <c s="36" t="s">
        <v>94</v>
      </c>
      <c s="37">
        <v>1.76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52</v>
      </c>
      <c>
        <f>(M36*21)/100</f>
      </c>
      <c t="s">
        <v>27</v>
      </c>
    </row>
    <row r="37" spans="1:5" ht="12.75">
      <c r="A37" s="35" t="s">
        <v>53</v>
      </c>
      <c r="E37" s="39" t="s">
        <v>54</v>
      </c>
    </row>
    <row r="38" spans="1:5" ht="12.75">
      <c r="A38" s="35" t="s">
        <v>55</v>
      </c>
      <c r="E38" s="40" t="s">
        <v>294</v>
      </c>
    </row>
    <row r="39" spans="1:5" ht="25.5">
      <c r="A39" t="s">
        <v>56</v>
      </c>
      <c r="E39" s="39" t="s">
        <v>97</v>
      </c>
    </row>
    <row r="40" spans="1:16" ht="25.5">
      <c r="A40" t="s">
        <v>49</v>
      </c>
      <c s="34" t="s">
        <v>131</v>
      </c>
      <c s="34" t="s">
        <v>295</v>
      </c>
      <c s="35" t="s">
        <v>54</v>
      </c>
      <c s="6" t="s">
        <v>296</v>
      </c>
      <c s="36" t="s">
        <v>94</v>
      </c>
      <c s="37">
        <v>3.46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52</v>
      </c>
      <c>
        <f>(M40*21)/100</f>
      </c>
      <c t="s">
        <v>27</v>
      </c>
    </row>
    <row r="41" spans="1:5" ht="12.75">
      <c r="A41" s="35" t="s">
        <v>53</v>
      </c>
      <c r="E41" s="39" t="s">
        <v>54</v>
      </c>
    </row>
    <row r="42" spans="1:5" ht="12.75">
      <c r="A42" s="35" t="s">
        <v>55</v>
      </c>
      <c r="E42" s="40" t="s">
        <v>297</v>
      </c>
    </row>
    <row r="43" spans="1:5" ht="25.5">
      <c r="A43" t="s">
        <v>56</v>
      </c>
      <c r="E43" s="39" t="s">
        <v>97</v>
      </c>
    </row>
    <row r="44" spans="1:13" ht="12.75">
      <c r="A44" t="s">
        <v>46</v>
      </c>
      <c r="C44" s="31" t="s">
        <v>136</v>
      </c>
      <c r="E44" s="33" t="s">
        <v>180</v>
      </c>
      <c r="J44" s="32">
        <f>0</f>
      </c>
      <c s="32">
        <f>0</f>
      </c>
      <c s="32">
        <f>0+L45+L49+L53+L57+L61+L65+L69+L73+L77+L81+L85+L89</f>
      </c>
      <c s="32">
        <f>0+M45+M49+M53+M57+M61+M65+M69+M73+M77+M81+M85+M89</f>
      </c>
    </row>
    <row r="45" spans="1:16" ht="12.75">
      <c r="A45" t="s">
        <v>49</v>
      </c>
      <c s="34" t="s">
        <v>136</v>
      </c>
      <c s="34" t="s">
        <v>298</v>
      </c>
      <c s="35" t="s">
        <v>54</v>
      </c>
      <c s="6" t="s">
        <v>299</v>
      </c>
      <c s="36" t="s">
        <v>116</v>
      </c>
      <c s="37">
        <v>84.37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52</v>
      </c>
      <c>
        <f>(M45*21)/100</f>
      </c>
      <c t="s">
        <v>27</v>
      </c>
    </row>
    <row r="46" spans="1:5" ht="12.75">
      <c r="A46" s="35" t="s">
        <v>53</v>
      </c>
      <c r="E46" s="39" t="s">
        <v>300</v>
      </c>
    </row>
    <row r="47" spans="1:5" ht="12.75">
      <c r="A47" s="35" t="s">
        <v>55</v>
      </c>
      <c r="E47" s="40" t="s">
        <v>301</v>
      </c>
    </row>
    <row r="48" spans="1:5" ht="25.5">
      <c r="A48" t="s">
        <v>56</v>
      </c>
      <c r="E48" s="39" t="s">
        <v>97</v>
      </c>
    </row>
    <row r="49" spans="1:16" ht="25.5">
      <c r="A49" t="s">
        <v>49</v>
      </c>
      <c s="34" t="s">
        <v>140</v>
      </c>
      <c s="34" t="s">
        <v>302</v>
      </c>
      <c s="35" t="s">
        <v>54</v>
      </c>
      <c s="6" t="s">
        <v>303</v>
      </c>
      <c s="36" t="s">
        <v>143</v>
      </c>
      <c s="37">
        <v>2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52</v>
      </c>
      <c>
        <f>(M49*21)/100</f>
      </c>
      <c t="s">
        <v>27</v>
      </c>
    </row>
    <row r="50" spans="1:5" ht="12.75">
      <c r="A50" s="35" t="s">
        <v>53</v>
      </c>
      <c r="E50" s="39" t="s">
        <v>54</v>
      </c>
    </row>
    <row r="51" spans="1:5" ht="12.75">
      <c r="A51" s="35" t="s">
        <v>55</v>
      </c>
      <c r="E51" s="40" t="s">
        <v>304</v>
      </c>
    </row>
    <row r="52" spans="1:5" ht="25.5">
      <c r="A52" t="s">
        <v>56</v>
      </c>
      <c r="E52" s="39" t="s">
        <v>97</v>
      </c>
    </row>
    <row r="53" spans="1:16" ht="25.5">
      <c r="A53" t="s">
        <v>49</v>
      </c>
      <c s="34" t="s">
        <v>147</v>
      </c>
      <c s="34" t="s">
        <v>305</v>
      </c>
      <c s="35" t="s">
        <v>54</v>
      </c>
      <c s="6" t="s">
        <v>306</v>
      </c>
      <c s="36" t="s">
        <v>143</v>
      </c>
      <c s="37">
        <v>1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52</v>
      </c>
      <c>
        <f>(M53*21)/100</f>
      </c>
      <c t="s">
        <v>27</v>
      </c>
    </row>
    <row r="54" spans="1:5" ht="12.75">
      <c r="A54" s="35" t="s">
        <v>53</v>
      </c>
      <c r="E54" s="39" t="s">
        <v>54</v>
      </c>
    </row>
    <row r="55" spans="1:5" ht="12.75">
      <c r="A55" s="35" t="s">
        <v>55</v>
      </c>
      <c r="E55" s="40" t="s">
        <v>179</v>
      </c>
    </row>
    <row r="56" spans="1:5" ht="25.5">
      <c r="A56" t="s">
        <v>56</v>
      </c>
      <c r="E56" s="39" t="s">
        <v>97</v>
      </c>
    </row>
    <row r="57" spans="1:16" ht="12.75">
      <c r="A57" t="s">
        <v>49</v>
      </c>
      <c s="34" t="s">
        <v>151</v>
      </c>
      <c s="34" t="s">
        <v>307</v>
      </c>
      <c s="35" t="s">
        <v>308</v>
      </c>
      <c s="6" t="s">
        <v>309</v>
      </c>
      <c s="36" t="s">
        <v>116</v>
      </c>
      <c s="37">
        <v>210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52</v>
      </c>
      <c>
        <f>(M57*21)/100</f>
      </c>
      <c t="s">
        <v>27</v>
      </c>
    </row>
    <row r="58" spans="1:5" ht="12.75">
      <c r="A58" s="35" t="s">
        <v>53</v>
      </c>
      <c r="E58" s="39" t="s">
        <v>310</v>
      </c>
    </row>
    <row r="59" spans="1:5" ht="12.75">
      <c r="A59" s="35" t="s">
        <v>55</v>
      </c>
      <c r="E59" s="40" t="s">
        <v>311</v>
      </c>
    </row>
    <row r="60" spans="1:5" ht="229.5">
      <c r="A60" t="s">
        <v>56</v>
      </c>
      <c r="E60" s="39" t="s">
        <v>312</v>
      </c>
    </row>
    <row r="61" spans="1:16" ht="25.5">
      <c r="A61" t="s">
        <v>49</v>
      </c>
      <c s="34" t="s">
        <v>155</v>
      </c>
      <c s="34" t="s">
        <v>313</v>
      </c>
      <c s="35" t="s">
        <v>54</v>
      </c>
      <c s="6" t="s">
        <v>314</v>
      </c>
      <c s="36" t="s">
        <v>94</v>
      </c>
      <c s="37">
        <v>29.5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52</v>
      </c>
      <c>
        <f>(M61*21)/100</f>
      </c>
      <c t="s">
        <v>27</v>
      </c>
    </row>
    <row r="62" spans="1:5" ht="12.75">
      <c r="A62" s="35" t="s">
        <v>53</v>
      </c>
      <c r="E62" s="39" t="s">
        <v>315</v>
      </c>
    </row>
    <row r="63" spans="1:5" ht="12.75">
      <c r="A63" s="35" t="s">
        <v>55</v>
      </c>
      <c r="E63" s="40" t="s">
        <v>316</v>
      </c>
    </row>
    <row r="64" spans="1:5" ht="25.5">
      <c r="A64" t="s">
        <v>56</v>
      </c>
      <c r="E64" s="39" t="s">
        <v>97</v>
      </c>
    </row>
    <row r="65" spans="1:16" ht="12.75">
      <c r="A65" t="s">
        <v>49</v>
      </c>
      <c s="34" t="s">
        <v>160</v>
      </c>
      <c s="34" t="s">
        <v>317</v>
      </c>
      <c s="35" t="s">
        <v>54</v>
      </c>
      <c s="6" t="s">
        <v>318</v>
      </c>
      <c s="36" t="s">
        <v>116</v>
      </c>
      <c s="37">
        <v>70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52</v>
      </c>
      <c>
        <f>(M65*21)/100</f>
      </c>
      <c t="s">
        <v>27</v>
      </c>
    </row>
    <row r="66" spans="1:5" ht="12.75">
      <c r="A66" s="35" t="s">
        <v>53</v>
      </c>
      <c r="E66" s="39" t="s">
        <v>54</v>
      </c>
    </row>
    <row r="67" spans="1:5" ht="12.75">
      <c r="A67" s="35" t="s">
        <v>55</v>
      </c>
      <c r="E67" s="40" t="s">
        <v>319</v>
      </c>
    </row>
    <row r="68" spans="1:5" ht="229.5">
      <c r="A68" t="s">
        <v>56</v>
      </c>
      <c r="E68" s="39" t="s">
        <v>320</v>
      </c>
    </row>
    <row r="69" spans="1:16" ht="12.75">
      <c r="A69" t="s">
        <v>49</v>
      </c>
      <c s="34" t="s">
        <v>163</v>
      </c>
      <c s="34" t="s">
        <v>321</v>
      </c>
      <c s="35" t="s">
        <v>54</v>
      </c>
      <c s="6" t="s">
        <v>322</v>
      </c>
      <c s="36" t="s">
        <v>101</v>
      </c>
      <c s="37">
        <v>2.416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52</v>
      </c>
      <c>
        <f>(M69*21)/100</f>
      </c>
      <c t="s">
        <v>27</v>
      </c>
    </row>
    <row r="70" spans="1:5" ht="12.75">
      <c r="A70" s="35" t="s">
        <v>53</v>
      </c>
      <c r="E70" s="39" t="s">
        <v>54</v>
      </c>
    </row>
    <row r="71" spans="1:5" ht="25.5">
      <c r="A71" s="35" t="s">
        <v>55</v>
      </c>
      <c r="E71" s="40" t="s">
        <v>323</v>
      </c>
    </row>
    <row r="72" spans="1:5" ht="25.5">
      <c r="A72" t="s">
        <v>56</v>
      </c>
      <c r="E72" s="39" t="s">
        <v>97</v>
      </c>
    </row>
    <row r="73" spans="1:16" ht="12.75">
      <c r="A73" t="s">
        <v>49</v>
      </c>
      <c s="34" t="s">
        <v>169</v>
      </c>
      <c s="34" t="s">
        <v>324</v>
      </c>
      <c s="35" t="s">
        <v>54</v>
      </c>
      <c s="6" t="s">
        <v>325</v>
      </c>
      <c s="36" t="s">
        <v>143</v>
      </c>
      <c s="37">
        <v>3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127</v>
      </c>
      <c>
        <f>(M73*21)/100</f>
      </c>
      <c t="s">
        <v>27</v>
      </c>
    </row>
    <row r="74" spans="1:5" ht="12.75">
      <c r="A74" s="35" t="s">
        <v>53</v>
      </c>
      <c r="E74" s="39" t="s">
        <v>326</v>
      </c>
    </row>
    <row r="75" spans="1:5" ht="38.25">
      <c r="A75" s="35" t="s">
        <v>55</v>
      </c>
      <c r="E75" s="40" t="s">
        <v>327</v>
      </c>
    </row>
    <row r="76" spans="1:5" ht="38.25">
      <c r="A76" t="s">
        <v>56</v>
      </c>
      <c r="E76" s="39" t="s">
        <v>328</v>
      </c>
    </row>
    <row r="77" spans="1:16" ht="12.75">
      <c r="A77" t="s">
        <v>49</v>
      </c>
      <c s="34" t="s">
        <v>175</v>
      </c>
      <c s="34" t="s">
        <v>329</v>
      </c>
      <c s="35" t="s">
        <v>54</v>
      </c>
      <c s="6" t="s">
        <v>330</v>
      </c>
      <c s="36" t="s">
        <v>143</v>
      </c>
      <c s="37">
        <v>5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52</v>
      </c>
      <c>
        <f>(M77*21)/100</f>
      </c>
      <c t="s">
        <v>27</v>
      </c>
    </row>
    <row r="78" spans="1:5" ht="12.75">
      <c r="A78" s="35" t="s">
        <v>53</v>
      </c>
      <c r="E78" s="39" t="s">
        <v>331</v>
      </c>
    </row>
    <row r="79" spans="1:5" ht="12.75">
      <c r="A79" s="35" t="s">
        <v>55</v>
      </c>
      <c r="E79" s="40" t="s">
        <v>54</v>
      </c>
    </row>
    <row r="80" spans="1:5" ht="25.5">
      <c r="A80" t="s">
        <v>56</v>
      </c>
      <c r="E80" s="39" t="s">
        <v>97</v>
      </c>
    </row>
    <row r="81" spans="1:16" ht="12.75">
      <c r="A81" t="s">
        <v>49</v>
      </c>
      <c s="34" t="s">
        <v>181</v>
      </c>
      <c s="34" t="s">
        <v>332</v>
      </c>
      <c s="35" t="s">
        <v>54</v>
      </c>
      <c s="6" t="s">
        <v>333</v>
      </c>
      <c s="36" t="s">
        <v>101</v>
      </c>
      <c s="37">
        <v>0.54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52</v>
      </c>
      <c>
        <f>(M81*21)/100</f>
      </c>
      <c t="s">
        <v>27</v>
      </c>
    </row>
    <row r="82" spans="1:5" ht="12.75">
      <c r="A82" s="35" t="s">
        <v>53</v>
      </c>
      <c r="E82" s="39" t="s">
        <v>334</v>
      </c>
    </row>
    <row r="83" spans="1:5" ht="12.75">
      <c r="A83" s="35" t="s">
        <v>55</v>
      </c>
      <c r="E83" s="40" t="s">
        <v>335</v>
      </c>
    </row>
    <row r="84" spans="1:5" ht="25.5">
      <c r="A84" t="s">
        <v>56</v>
      </c>
      <c r="E84" s="39" t="s">
        <v>97</v>
      </c>
    </row>
    <row r="85" spans="1:16" ht="12.75">
      <c r="A85" t="s">
        <v>49</v>
      </c>
      <c s="34" t="s">
        <v>185</v>
      </c>
      <c s="34" t="s">
        <v>336</v>
      </c>
      <c s="35" t="s">
        <v>54</v>
      </c>
      <c s="6" t="s">
        <v>337</v>
      </c>
      <c s="36" t="s">
        <v>94</v>
      </c>
      <c s="37">
        <v>6.48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52</v>
      </c>
      <c>
        <f>(M85*21)/100</f>
      </c>
      <c t="s">
        <v>27</v>
      </c>
    </row>
    <row r="86" spans="1:5" ht="12.75">
      <c r="A86" s="35" t="s">
        <v>53</v>
      </c>
      <c r="E86" s="39" t="s">
        <v>54</v>
      </c>
    </row>
    <row r="87" spans="1:5" ht="12.75">
      <c r="A87" s="35" t="s">
        <v>55</v>
      </c>
      <c r="E87" s="40" t="s">
        <v>338</v>
      </c>
    </row>
    <row r="88" spans="1:5" ht="25.5">
      <c r="A88" t="s">
        <v>56</v>
      </c>
      <c r="E88" s="39" t="s">
        <v>97</v>
      </c>
    </row>
    <row r="89" spans="1:16" ht="12.75">
      <c r="A89" t="s">
        <v>49</v>
      </c>
      <c s="34" t="s">
        <v>189</v>
      </c>
      <c s="34" t="s">
        <v>339</v>
      </c>
      <c s="35" t="s">
        <v>54</v>
      </c>
      <c s="6" t="s">
        <v>340</v>
      </c>
      <c s="36" t="s">
        <v>94</v>
      </c>
      <c s="37">
        <v>0.058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52</v>
      </c>
      <c>
        <f>(M89*21)/100</f>
      </c>
      <c t="s">
        <v>27</v>
      </c>
    </row>
    <row r="90" spans="1:5" ht="12.75">
      <c r="A90" s="35" t="s">
        <v>53</v>
      </c>
      <c r="E90" s="39" t="s">
        <v>341</v>
      </c>
    </row>
    <row r="91" spans="1:5" ht="12.75">
      <c r="A91" s="35" t="s">
        <v>55</v>
      </c>
      <c r="E91" s="40" t="s">
        <v>342</v>
      </c>
    </row>
    <row r="92" spans="1:5" ht="25.5">
      <c r="A92" t="s">
        <v>56</v>
      </c>
      <c r="E92" s="39" t="s">
        <v>97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T4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282</v>
      </c>
      <c s="41">
        <f>Rekapitulace!C16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282</v>
      </c>
      <c r="E4" s="26" t="s">
        <v>283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COUNTIFS(L8:L44,"=0",A8:A44,"P")+COUNTIFS(L8:L44,"",A8:A44,"P")+SUM(Q8:Q44)</f>
      </c>
    </row>
    <row r="8" spans="1:13" ht="12.75">
      <c r="A8" t="s">
        <v>44</v>
      </c>
      <c r="C8" s="28" t="s">
        <v>345</v>
      </c>
      <c r="E8" s="30" t="s">
        <v>344</v>
      </c>
      <c r="J8" s="29">
        <f>0+J9+J18+J31</f>
      </c>
      <c s="29">
        <f>0+K9+K18+K31</f>
      </c>
      <c s="29">
        <f>0+L9+L18+L31</f>
      </c>
      <c s="29">
        <f>0+M9+M18+M31</f>
      </c>
    </row>
    <row r="9" spans="1:13" ht="12.75">
      <c r="A9" t="s">
        <v>46</v>
      </c>
      <c r="C9" s="31" t="s">
        <v>47</v>
      </c>
      <c r="E9" s="33" t="s">
        <v>90</v>
      </c>
      <c r="J9" s="32">
        <f>0</f>
      </c>
      <c s="32">
        <f>0</f>
      </c>
      <c s="32">
        <f>0+L10+L14</f>
      </c>
      <c s="32">
        <f>0+M10+M14</f>
      </c>
    </row>
    <row r="10" spans="1:16" ht="12.75">
      <c r="A10" t="s">
        <v>49</v>
      </c>
      <c s="34" t="s">
        <v>47</v>
      </c>
      <c s="34" t="s">
        <v>221</v>
      </c>
      <c s="35" t="s">
        <v>54</v>
      </c>
      <c s="6" t="s">
        <v>222</v>
      </c>
      <c s="36" t="s">
        <v>94</v>
      </c>
      <c s="37">
        <v>16.32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52</v>
      </c>
      <c>
        <f>(M10*21)/100</f>
      </c>
      <c t="s">
        <v>27</v>
      </c>
    </row>
    <row r="11" spans="1:5" ht="12.75">
      <c r="A11" s="35" t="s">
        <v>53</v>
      </c>
      <c r="E11" s="39" t="s">
        <v>54</v>
      </c>
    </row>
    <row r="12" spans="1:5" ht="12.75">
      <c r="A12" s="35" t="s">
        <v>55</v>
      </c>
      <c r="E12" s="40" t="s">
        <v>346</v>
      </c>
    </row>
    <row r="13" spans="1:5" ht="25.5">
      <c r="A13" t="s">
        <v>56</v>
      </c>
      <c r="E13" s="39" t="s">
        <v>97</v>
      </c>
    </row>
    <row r="14" spans="1:16" ht="12.75">
      <c r="A14" t="s">
        <v>49</v>
      </c>
      <c s="34" t="s">
        <v>27</v>
      </c>
      <c s="34" t="s">
        <v>227</v>
      </c>
      <c s="35" t="s">
        <v>54</v>
      </c>
      <c s="6" t="s">
        <v>228</v>
      </c>
      <c s="36" t="s">
        <v>101</v>
      </c>
      <c s="37">
        <v>2.448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52</v>
      </c>
      <c>
        <f>(M14*21)/100</f>
      </c>
      <c t="s">
        <v>27</v>
      </c>
    </row>
    <row r="15" spans="1:5" ht="12.75">
      <c r="A15" s="35" t="s">
        <v>53</v>
      </c>
      <c r="E15" s="39" t="s">
        <v>54</v>
      </c>
    </row>
    <row r="16" spans="1:5" ht="12.75">
      <c r="A16" s="35" t="s">
        <v>55</v>
      </c>
      <c r="E16" s="40" t="s">
        <v>347</v>
      </c>
    </row>
    <row r="17" spans="1:5" ht="25.5">
      <c r="A17" t="s">
        <v>56</v>
      </c>
      <c r="E17" s="39" t="s">
        <v>97</v>
      </c>
    </row>
    <row r="18" spans="1:13" ht="12.75">
      <c r="A18" t="s">
        <v>46</v>
      </c>
      <c r="C18" s="31" t="s">
        <v>69</v>
      </c>
      <c r="E18" s="33" t="s">
        <v>98</v>
      </c>
      <c r="J18" s="32">
        <f>0</f>
      </c>
      <c s="32">
        <f>0</f>
      </c>
      <c s="32">
        <f>0+L19+L23+L27</f>
      </c>
      <c s="32">
        <f>0+M19+M23+M27</f>
      </c>
    </row>
    <row r="19" spans="1:16" ht="12.75">
      <c r="A19" t="s">
        <v>49</v>
      </c>
      <c s="34" t="s">
        <v>65</v>
      </c>
      <c s="34" t="s">
        <v>276</v>
      </c>
      <c s="35" t="s">
        <v>54</v>
      </c>
      <c s="6" t="s">
        <v>277</v>
      </c>
      <c s="36" t="s">
        <v>101</v>
      </c>
      <c s="37">
        <v>2.393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52</v>
      </c>
      <c>
        <f>(M19*21)/100</f>
      </c>
      <c t="s">
        <v>27</v>
      </c>
    </row>
    <row r="20" spans="1:5" ht="12.75">
      <c r="A20" s="35" t="s">
        <v>53</v>
      </c>
      <c r="E20" s="39" t="s">
        <v>54</v>
      </c>
    </row>
    <row r="21" spans="1:5" ht="12.75">
      <c r="A21" s="35" t="s">
        <v>55</v>
      </c>
      <c r="E21" s="40" t="s">
        <v>348</v>
      </c>
    </row>
    <row r="22" spans="1:5" ht="25.5">
      <c r="A22" t="s">
        <v>56</v>
      </c>
      <c r="E22" s="39" t="s">
        <v>97</v>
      </c>
    </row>
    <row r="23" spans="1:16" ht="12.75">
      <c r="A23" t="s">
        <v>49</v>
      </c>
      <c s="34" t="s">
        <v>69</v>
      </c>
      <c s="34" t="s">
        <v>289</v>
      </c>
      <c s="35" t="s">
        <v>54</v>
      </c>
      <c s="6" t="s">
        <v>290</v>
      </c>
      <c s="36" t="s">
        <v>94</v>
      </c>
      <c s="37">
        <v>0.74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52</v>
      </c>
      <c>
        <f>(M23*21)/100</f>
      </c>
      <c t="s">
        <v>27</v>
      </c>
    </row>
    <row r="24" spans="1:5" ht="12.75">
      <c r="A24" s="35" t="s">
        <v>53</v>
      </c>
      <c r="E24" s="39" t="s">
        <v>54</v>
      </c>
    </row>
    <row r="25" spans="1:5" ht="12.75">
      <c r="A25" s="35" t="s">
        <v>55</v>
      </c>
      <c r="E25" s="40" t="s">
        <v>349</v>
      </c>
    </row>
    <row r="26" spans="1:5" ht="25.5">
      <c r="A26" t="s">
        <v>56</v>
      </c>
      <c r="E26" s="39" t="s">
        <v>97</v>
      </c>
    </row>
    <row r="27" spans="1:16" ht="25.5">
      <c r="A27" t="s">
        <v>49</v>
      </c>
      <c s="34" t="s">
        <v>119</v>
      </c>
      <c s="34" t="s">
        <v>292</v>
      </c>
      <c s="35" t="s">
        <v>54</v>
      </c>
      <c s="6" t="s">
        <v>293</v>
      </c>
      <c s="36" t="s">
        <v>94</v>
      </c>
      <c s="37">
        <v>14.47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52</v>
      </c>
      <c>
        <f>(M27*21)/100</f>
      </c>
      <c t="s">
        <v>27</v>
      </c>
    </row>
    <row r="28" spans="1:5" ht="12.75">
      <c r="A28" s="35" t="s">
        <v>53</v>
      </c>
      <c r="E28" s="39" t="s">
        <v>54</v>
      </c>
    </row>
    <row r="29" spans="1:5" ht="12.75">
      <c r="A29" s="35" t="s">
        <v>55</v>
      </c>
      <c r="E29" s="40" t="s">
        <v>350</v>
      </c>
    </row>
    <row r="30" spans="1:5" ht="25.5">
      <c r="A30" t="s">
        <v>56</v>
      </c>
      <c r="E30" s="39" t="s">
        <v>97</v>
      </c>
    </row>
    <row r="31" spans="1:13" ht="12.75">
      <c r="A31" t="s">
        <v>46</v>
      </c>
      <c r="C31" s="31" t="s">
        <v>136</v>
      </c>
      <c r="E31" s="33" t="s">
        <v>180</v>
      </c>
      <c r="J31" s="32">
        <f>0</f>
      </c>
      <c s="32">
        <f>0</f>
      </c>
      <c s="32">
        <f>0+L32+L36+L40+L44</f>
      </c>
      <c s="32">
        <f>0+M32+M36+M40+M44</f>
      </c>
    </row>
    <row r="32" spans="1:16" ht="12.75">
      <c r="A32" t="s">
        <v>49</v>
      </c>
      <c s="34" t="s">
        <v>124</v>
      </c>
      <c s="34" t="s">
        <v>298</v>
      </c>
      <c s="35" t="s">
        <v>54</v>
      </c>
      <c s="6" t="s">
        <v>299</v>
      </c>
      <c s="36" t="s">
        <v>116</v>
      </c>
      <c s="37">
        <v>11.187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52</v>
      </c>
      <c>
        <f>(M32*21)/100</f>
      </c>
      <c t="s">
        <v>27</v>
      </c>
    </row>
    <row r="33" spans="1:5" ht="12.75">
      <c r="A33" s="35" t="s">
        <v>53</v>
      </c>
      <c r="E33" s="39" t="s">
        <v>300</v>
      </c>
    </row>
    <row r="34" spans="1:5" ht="12.75">
      <c r="A34" s="35" t="s">
        <v>55</v>
      </c>
      <c r="E34" s="40" t="s">
        <v>351</v>
      </c>
    </row>
    <row r="35" spans="1:5" ht="25.5">
      <c r="A35" t="s">
        <v>56</v>
      </c>
      <c r="E35" s="39" t="s">
        <v>97</v>
      </c>
    </row>
    <row r="36" spans="1:16" ht="25.5">
      <c r="A36" t="s">
        <v>49</v>
      </c>
      <c s="34" t="s">
        <v>131</v>
      </c>
      <c s="34" t="s">
        <v>352</v>
      </c>
      <c s="35" t="s">
        <v>54</v>
      </c>
      <c s="6" t="s">
        <v>353</v>
      </c>
      <c s="36" t="s">
        <v>94</v>
      </c>
      <c s="37">
        <v>5.8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86</v>
      </c>
      <c>
        <f>(M36*21)/100</f>
      </c>
      <c t="s">
        <v>27</v>
      </c>
    </row>
    <row r="37" spans="1:5" ht="12.75">
      <c r="A37" s="35" t="s">
        <v>53</v>
      </c>
      <c r="E37" s="39" t="s">
        <v>354</v>
      </c>
    </row>
    <row r="38" spans="1:5" ht="12.75">
      <c r="A38" s="35" t="s">
        <v>55</v>
      </c>
      <c r="E38" s="40" t="s">
        <v>355</v>
      </c>
    </row>
    <row r="39" spans="1:5" ht="38.25">
      <c r="A39" t="s">
        <v>56</v>
      </c>
      <c r="E39" s="39" t="s">
        <v>356</v>
      </c>
    </row>
    <row r="40" spans="1:16" ht="12.75">
      <c r="A40" t="s">
        <v>49</v>
      </c>
      <c s="34" t="s">
        <v>136</v>
      </c>
      <c s="34" t="s">
        <v>357</v>
      </c>
      <c s="35" t="s">
        <v>54</v>
      </c>
      <c s="6" t="s">
        <v>358</v>
      </c>
      <c s="36" t="s">
        <v>94</v>
      </c>
      <c s="37">
        <v>1.92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52</v>
      </c>
      <c>
        <f>(M40*21)/100</f>
      </c>
      <c t="s">
        <v>27</v>
      </c>
    </row>
    <row r="41" spans="1:5" ht="12.75">
      <c r="A41" s="35" t="s">
        <v>53</v>
      </c>
      <c r="E41" s="39" t="s">
        <v>359</v>
      </c>
    </row>
    <row r="42" spans="1:5" ht="12.75">
      <c r="A42" s="35" t="s">
        <v>55</v>
      </c>
      <c r="E42" s="40" t="s">
        <v>360</v>
      </c>
    </row>
    <row r="43" spans="1:5" ht="25.5">
      <c r="A43" t="s">
        <v>56</v>
      </c>
      <c r="E43" s="39" t="s">
        <v>242</v>
      </c>
    </row>
    <row r="44" spans="1:16" ht="12.75">
      <c r="A44" t="s">
        <v>49</v>
      </c>
      <c s="34" t="s">
        <v>140</v>
      </c>
      <c s="34" t="s">
        <v>332</v>
      </c>
      <c s="35" t="s">
        <v>54</v>
      </c>
      <c s="6" t="s">
        <v>333</v>
      </c>
      <c s="36" t="s">
        <v>101</v>
      </c>
      <c s="37">
        <v>0.432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52</v>
      </c>
      <c>
        <f>(M44*21)/100</f>
      </c>
      <c t="s">
        <v>27</v>
      </c>
    </row>
    <row r="45" spans="1:5" ht="12.75">
      <c r="A45" s="35" t="s">
        <v>53</v>
      </c>
      <c r="E45" s="39" t="s">
        <v>361</v>
      </c>
    </row>
    <row r="46" spans="1:5" ht="12.75">
      <c r="A46" s="35" t="s">
        <v>55</v>
      </c>
      <c r="E46" s="40" t="s">
        <v>362</v>
      </c>
    </row>
    <row r="47" spans="1:5" ht="25.5">
      <c r="A47" t="s">
        <v>56</v>
      </c>
      <c r="E47" s="39" t="s">
        <v>97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T9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363</v>
      </c>
      <c s="41">
        <f>Rekapitulace!C19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363</v>
      </c>
      <c r="E4" s="26" t="s">
        <v>364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COUNTIFS(L8:L89,"=0",A8:A89,"P")+COUNTIFS(L8:L89,"",A8:A89,"P")+SUM(Q8:Q89)</f>
      </c>
    </row>
    <row r="8" spans="1:13" ht="12.75">
      <c r="A8" t="s">
        <v>44</v>
      </c>
      <c r="C8" s="28" t="s">
        <v>367</v>
      </c>
      <c r="E8" s="30" t="s">
        <v>366</v>
      </c>
      <c r="J8" s="29">
        <f>0+J9+J18+J31+J36+J45+J54+J67+J72</f>
      </c>
      <c s="29">
        <f>0+K9+K18+K31+K36+K45+K54+K67+K72</f>
      </c>
      <c s="29">
        <f>0+L9+L18+L31+L36+L45+L54+L67+L72</f>
      </c>
      <c s="29">
        <f>0+M9+M18+M31+M36+M45+M54+M67+M72</f>
      </c>
    </row>
    <row r="9" spans="1:13" ht="12.75">
      <c r="A9" t="s">
        <v>46</v>
      </c>
      <c r="C9" s="31" t="s">
        <v>79</v>
      </c>
      <c r="E9" s="33" t="s">
        <v>368</v>
      </c>
      <c r="J9" s="32">
        <f>0</f>
      </c>
      <c s="32">
        <f>0</f>
      </c>
      <c s="32">
        <f>0+L10+L14</f>
      </c>
      <c s="32">
        <f>0+M10+M14</f>
      </c>
    </row>
    <row r="10" spans="1:16" ht="25.5">
      <c r="A10" t="s">
        <v>49</v>
      </c>
      <c s="34" t="s">
        <v>181</v>
      </c>
      <c s="34" t="s">
        <v>216</v>
      </c>
      <c s="35" t="s">
        <v>217</v>
      </c>
      <c s="6" t="s">
        <v>218</v>
      </c>
      <c s="36" t="s">
        <v>85</v>
      </c>
      <c s="37">
        <v>279.414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86</v>
      </c>
      <c>
        <f>(M10*21)/100</f>
      </c>
      <c t="s">
        <v>27</v>
      </c>
    </row>
    <row r="11" spans="1:5" ht="12.75">
      <c r="A11" s="35" t="s">
        <v>53</v>
      </c>
      <c r="E11" s="39" t="s">
        <v>87</v>
      </c>
    </row>
    <row r="12" spans="1:5" ht="12.75">
      <c r="A12" s="35" t="s">
        <v>55</v>
      </c>
      <c r="E12" s="40" t="s">
        <v>369</v>
      </c>
    </row>
    <row r="13" spans="1:5" ht="165.75">
      <c r="A13" t="s">
        <v>56</v>
      </c>
      <c r="E13" s="39" t="s">
        <v>220</v>
      </c>
    </row>
    <row r="14" spans="1:16" ht="25.5">
      <c r="A14" t="s">
        <v>49</v>
      </c>
      <c s="34" t="s">
        <v>185</v>
      </c>
      <c s="34" t="s">
        <v>370</v>
      </c>
      <c s="35" t="s">
        <v>371</v>
      </c>
      <c s="6" t="s">
        <v>372</v>
      </c>
      <c s="36" t="s">
        <v>85</v>
      </c>
      <c s="37">
        <v>11.664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86</v>
      </c>
      <c>
        <f>(M14*21)/100</f>
      </c>
      <c t="s">
        <v>27</v>
      </c>
    </row>
    <row r="15" spans="1:5" ht="12.75">
      <c r="A15" s="35" t="s">
        <v>53</v>
      </c>
      <c r="E15" s="39" t="s">
        <v>87</v>
      </c>
    </row>
    <row r="16" spans="1:5" ht="12.75">
      <c r="A16" s="35" t="s">
        <v>55</v>
      </c>
      <c r="E16" s="40" t="s">
        <v>373</v>
      </c>
    </row>
    <row r="17" spans="1:5" ht="165.75">
      <c r="A17" t="s">
        <v>56</v>
      </c>
      <c r="E17" s="39" t="s">
        <v>220</v>
      </c>
    </row>
    <row r="18" spans="1:13" ht="12.75">
      <c r="A18" t="s">
        <v>46</v>
      </c>
      <c r="C18" s="31" t="s">
        <v>47</v>
      </c>
      <c r="E18" s="33" t="s">
        <v>90</v>
      </c>
      <c r="J18" s="32">
        <f>0</f>
      </c>
      <c s="32">
        <f>0</f>
      </c>
      <c s="32">
        <f>0+L19+L23+L27</f>
      </c>
      <c s="32">
        <f>0+M19+M23+M27</f>
      </c>
    </row>
    <row r="19" spans="1:16" ht="12.75">
      <c r="A19" t="s">
        <v>49</v>
      </c>
      <c s="34" t="s">
        <v>47</v>
      </c>
      <c s="34" t="s">
        <v>374</v>
      </c>
      <c s="35" t="s">
        <v>54</v>
      </c>
      <c s="6" t="s">
        <v>375</v>
      </c>
      <c s="36" t="s">
        <v>101</v>
      </c>
      <c s="37">
        <v>147.06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52</v>
      </c>
      <c>
        <f>(M19*21)/100</f>
      </c>
      <c t="s">
        <v>27</v>
      </c>
    </row>
    <row r="20" spans="1:5" ht="12.75">
      <c r="A20" s="35" t="s">
        <v>53</v>
      </c>
      <c r="E20" s="39" t="s">
        <v>376</v>
      </c>
    </row>
    <row r="21" spans="1:5" ht="12.75">
      <c r="A21" s="35" t="s">
        <v>55</v>
      </c>
      <c r="E21" s="40" t="s">
        <v>377</v>
      </c>
    </row>
    <row r="22" spans="1:5" ht="318.75">
      <c r="A22" t="s">
        <v>56</v>
      </c>
      <c r="E22" s="39" t="s">
        <v>378</v>
      </c>
    </row>
    <row r="23" spans="1:16" ht="12.75">
      <c r="A23" t="s">
        <v>49</v>
      </c>
      <c s="34" t="s">
        <v>27</v>
      </c>
      <c s="34" t="s">
        <v>379</v>
      </c>
      <c s="35" t="s">
        <v>54</v>
      </c>
      <c s="6" t="s">
        <v>380</v>
      </c>
      <c s="36" t="s">
        <v>101</v>
      </c>
      <c s="37">
        <v>147.06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52</v>
      </c>
      <c>
        <f>(M23*21)/100</f>
      </c>
      <c t="s">
        <v>27</v>
      </c>
    </row>
    <row r="24" spans="1:5" ht="12.75">
      <c r="A24" s="35" t="s">
        <v>53</v>
      </c>
      <c r="E24" s="39" t="s">
        <v>54</v>
      </c>
    </row>
    <row r="25" spans="1:5" ht="12.75">
      <c r="A25" s="35" t="s">
        <v>55</v>
      </c>
      <c r="E25" s="40" t="s">
        <v>381</v>
      </c>
    </row>
    <row r="26" spans="1:5" ht="191.25">
      <c r="A26" t="s">
        <v>56</v>
      </c>
      <c r="E26" s="39" t="s">
        <v>382</v>
      </c>
    </row>
    <row r="27" spans="1:16" ht="12.75">
      <c r="A27" t="s">
        <v>49</v>
      </c>
      <c s="34" t="s">
        <v>26</v>
      </c>
      <c s="34" t="s">
        <v>383</v>
      </c>
      <c s="35" t="s">
        <v>54</v>
      </c>
      <c s="6" t="s">
        <v>384</v>
      </c>
      <c s="36" t="s">
        <v>101</v>
      </c>
      <c s="37">
        <v>134.16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52</v>
      </c>
      <c>
        <f>(M27*21)/100</f>
      </c>
      <c t="s">
        <v>27</v>
      </c>
    </row>
    <row r="28" spans="1:5" ht="12.75">
      <c r="A28" s="35" t="s">
        <v>53</v>
      </c>
      <c r="E28" s="39" t="s">
        <v>54</v>
      </c>
    </row>
    <row r="29" spans="1:5" ht="12.75">
      <c r="A29" s="35" t="s">
        <v>55</v>
      </c>
      <c r="E29" s="40" t="s">
        <v>385</v>
      </c>
    </row>
    <row r="30" spans="1:5" ht="306">
      <c r="A30" t="s">
        <v>56</v>
      </c>
      <c r="E30" s="39" t="s">
        <v>386</v>
      </c>
    </row>
    <row r="31" spans="1:13" ht="12.75">
      <c r="A31" t="s">
        <v>46</v>
      </c>
      <c r="C31" s="31" t="s">
        <v>27</v>
      </c>
      <c r="E31" s="33" t="s">
        <v>387</v>
      </c>
      <c r="J31" s="32">
        <f>0</f>
      </c>
      <c s="32">
        <f>0</f>
      </c>
      <c s="32">
        <f>0+L32</f>
      </c>
      <c s="32">
        <f>0+M32</f>
      </c>
    </row>
    <row r="32" spans="1:16" ht="12.75">
      <c r="A32" t="s">
        <v>49</v>
      </c>
      <c s="34" t="s">
        <v>65</v>
      </c>
      <c s="34" t="s">
        <v>388</v>
      </c>
      <c s="35" t="s">
        <v>54</v>
      </c>
      <c s="6" t="s">
        <v>389</v>
      </c>
      <c s="36" t="s">
        <v>101</v>
      </c>
      <c s="37">
        <v>1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52</v>
      </c>
      <c>
        <f>(M32*21)/100</f>
      </c>
      <c t="s">
        <v>27</v>
      </c>
    </row>
    <row r="33" spans="1:5" ht="12.75">
      <c r="A33" s="35" t="s">
        <v>53</v>
      </c>
      <c r="E33" s="39" t="s">
        <v>390</v>
      </c>
    </row>
    <row r="34" spans="1:5" ht="12.75">
      <c r="A34" s="35" t="s">
        <v>55</v>
      </c>
      <c r="E34" s="40" t="s">
        <v>391</v>
      </c>
    </row>
    <row r="35" spans="1:5" ht="369.75">
      <c r="A35" t="s">
        <v>56</v>
      </c>
      <c r="E35" s="39" t="s">
        <v>392</v>
      </c>
    </row>
    <row r="36" spans="1:13" ht="12.75">
      <c r="A36" t="s">
        <v>46</v>
      </c>
      <c r="C36" s="31" t="s">
        <v>65</v>
      </c>
      <c r="E36" s="33" t="s">
        <v>393</v>
      </c>
      <c r="J36" s="32">
        <f>0</f>
      </c>
      <c s="32">
        <f>0</f>
      </c>
      <c s="32">
        <f>0+L37+L41</f>
      </c>
      <c s="32">
        <f>0+M37+M41</f>
      </c>
    </row>
    <row r="37" spans="1:16" ht="12.75">
      <c r="A37" t="s">
        <v>49</v>
      </c>
      <c s="34" t="s">
        <v>69</v>
      </c>
      <c s="34" t="s">
        <v>394</v>
      </c>
      <c s="35" t="s">
        <v>54</v>
      </c>
      <c s="6" t="s">
        <v>395</v>
      </c>
      <c s="36" t="s">
        <v>101</v>
      </c>
      <c s="37">
        <v>16.588</v>
      </c>
      <c s="36">
        <v>0</v>
      </c>
      <c s="36">
        <f>ROUND(G37*H37,6)</f>
      </c>
      <c r="L37" s="38">
        <v>0</v>
      </c>
      <c s="32">
        <f>ROUND(ROUND(L37,2)*ROUND(G37,3),2)</f>
      </c>
      <c s="36" t="s">
        <v>52</v>
      </c>
      <c>
        <f>(M37*21)/100</f>
      </c>
      <c t="s">
        <v>27</v>
      </c>
    </row>
    <row r="38" spans="1:5" ht="12.75">
      <c r="A38" s="35" t="s">
        <v>53</v>
      </c>
      <c r="E38" s="39" t="s">
        <v>54</v>
      </c>
    </row>
    <row r="39" spans="1:5" ht="51">
      <c r="A39" s="35" t="s">
        <v>55</v>
      </c>
      <c r="E39" s="40" t="s">
        <v>396</v>
      </c>
    </row>
    <row r="40" spans="1:5" ht="369.75">
      <c r="A40" t="s">
        <v>56</v>
      </c>
      <c r="E40" s="39" t="s">
        <v>397</v>
      </c>
    </row>
    <row r="41" spans="1:16" ht="12.75">
      <c r="A41" t="s">
        <v>49</v>
      </c>
      <c s="34" t="s">
        <v>119</v>
      </c>
      <c s="34" t="s">
        <v>398</v>
      </c>
      <c s="35" t="s">
        <v>54</v>
      </c>
      <c s="6" t="s">
        <v>399</v>
      </c>
      <c s="36" t="s">
        <v>101</v>
      </c>
      <c s="37">
        <v>6.52</v>
      </c>
      <c s="36">
        <v>0</v>
      </c>
      <c s="36">
        <f>ROUND(G41*H41,6)</f>
      </c>
      <c r="L41" s="38">
        <v>0</v>
      </c>
      <c s="32">
        <f>ROUND(ROUND(L41,2)*ROUND(G41,3),2)</f>
      </c>
      <c s="36" t="s">
        <v>52</v>
      </c>
      <c>
        <f>(M41*21)/100</f>
      </c>
      <c t="s">
        <v>27</v>
      </c>
    </row>
    <row r="42" spans="1:5" ht="12.75">
      <c r="A42" s="35" t="s">
        <v>53</v>
      </c>
      <c r="E42" s="39" t="s">
        <v>54</v>
      </c>
    </row>
    <row r="43" spans="1:5" ht="25.5">
      <c r="A43" s="35" t="s">
        <v>55</v>
      </c>
      <c r="E43" s="40" t="s">
        <v>400</v>
      </c>
    </row>
    <row r="44" spans="1:5" ht="38.25">
      <c r="A44" t="s">
        <v>56</v>
      </c>
      <c r="E44" s="39" t="s">
        <v>401</v>
      </c>
    </row>
    <row r="45" spans="1:13" ht="12.75">
      <c r="A45" t="s">
        <v>46</v>
      </c>
      <c r="C45" s="31" t="s">
        <v>119</v>
      </c>
      <c r="E45" s="33" t="s">
        <v>402</v>
      </c>
      <c r="J45" s="32">
        <f>0</f>
      </c>
      <c s="32">
        <f>0</f>
      </c>
      <c s="32">
        <f>0+L46+L50</f>
      </c>
      <c s="32">
        <f>0+M46+M50</f>
      </c>
    </row>
    <row r="46" spans="1:16" ht="12.75">
      <c r="A46" t="s">
        <v>49</v>
      </c>
      <c s="34" t="s">
        <v>124</v>
      </c>
      <c s="34" t="s">
        <v>403</v>
      </c>
      <c s="35" t="s">
        <v>54</v>
      </c>
      <c s="6" t="s">
        <v>404</v>
      </c>
      <c s="36" t="s">
        <v>94</v>
      </c>
      <c s="37">
        <v>244.4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52</v>
      </c>
      <c>
        <f>(M46*21)/100</f>
      </c>
      <c t="s">
        <v>27</v>
      </c>
    </row>
    <row r="47" spans="1:5" ht="12.75">
      <c r="A47" s="35" t="s">
        <v>53</v>
      </c>
      <c r="E47" s="39" t="s">
        <v>405</v>
      </c>
    </row>
    <row r="48" spans="1:5" ht="12.75">
      <c r="A48" s="35" t="s">
        <v>55</v>
      </c>
      <c r="E48" s="40" t="s">
        <v>406</v>
      </c>
    </row>
    <row r="49" spans="1:5" ht="63.75">
      <c r="A49" t="s">
        <v>56</v>
      </c>
      <c r="E49" s="39" t="s">
        <v>407</v>
      </c>
    </row>
    <row r="50" spans="1:16" ht="12.75">
      <c r="A50" t="s">
        <v>49</v>
      </c>
      <c s="34" t="s">
        <v>131</v>
      </c>
      <c s="34" t="s">
        <v>408</v>
      </c>
      <c s="35" t="s">
        <v>54</v>
      </c>
      <c s="6" t="s">
        <v>409</v>
      </c>
      <c s="36" t="s">
        <v>94</v>
      </c>
      <c s="37">
        <v>100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52</v>
      </c>
      <c>
        <f>(M50*21)/100</f>
      </c>
      <c t="s">
        <v>27</v>
      </c>
    </row>
    <row r="51" spans="1:5" ht="12.75">
      <c r="A51" s="35" t="s">
        <v>53</v>
      </c>
      <c r="E51" s="39" t="s">
        <v>54</v>
      </c>
    </row>
    <row r="52" spans="1:5" ht="12.75">
      <c r="A52" s="35" t="s">
        <v>55</v>
      </c>
      <c r="E52" s="40" t="s">
        <v>410</v>
      </c>
    </row>
    <row r="53" spans="1:5" ht="89.25">
      <c r="A53" t="s">
        <v>56</v>
      </c>
      <c r="E53" s="39" t="s">
        <v>411</v>
      </c>
    </row>
    <row r="54" spans="1:13" ht="12.75">
      <c r="A54" t="s">
        <v>46</v>
      </c>
      <c r="C54" s="31" t="s">
        <v>124</v>
      </c>
      <c r="E54" s="33" t="s">
        <v>412</v>
      </c>
      <c r="J54" s="32">
        <f>0</f>
      </c>
      <c s="32">
        <f>0</f>
      </c>
      <c s="32">
        <f>0+L55+L59+L63</f>
      </c>
      <c s="32">
        <f>0+M55+M59+M63</f>
      </c>
    </row>
    <row r="55" spans="1:16" ht="25.5">
      <c r="A55" t="s">
        <v>49</v>
      </c>
      <c s="34" t="s">
        <v>136</v>
      </c>
      <c s="34" t="s">
        <v>413</v>
      </c>
      <c s="35" t="s">
        <v>54</v>
      </c>
      <c s="6" t="s">
        <v>414</v>
      </c>
      <c s="36" t="s">
        <v>94</v>
      </c>
      <c s="37">
        <v>117.6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52</v>
      </c>
      <c>
        <f>(M55*21)/100</f>
      </c>
      <c t="s">
        <v>27</v>
      </c>
    </row>
    <row r="56" spans="1:5" ht="12.75">
      <c r="A56" s="35" t="s">
        <v>53</v>
      </c>
      <c r="E56" s="39" t="s">
        <v>54</v>
      </c>
    </row>
    <row r="57" spans="1:5" ht="12.75">
      <c r="A57" s="35" t="s">
        <v>55</v>
      </c>
      <c r="E57" s="40" t="s">
        <v>415</v>
      </c>
    </row>
    <row r="58" spans="1:5" ht="204">
      <c r="A58" t="s">
        <v>56</v>
      </c>
      <c r="E58" s="39" t="s">
        <v>416</v>
      </c>
    </row>
    <row r="59" spans="1:16" ht="12.75">
      <c r="A59" t="s">
        <v>49</v>
      </c>
      <c s="34" t="s">
        <v>140</v>
      </c>
      <c s="34" t="s">
        <v>417</v>
      </c>
      <c s="35" t="s">
        <v>54</v>
      </c>
      <c s="6" t="s">
        <v>418</v>
      </c>
      <c s="36" t="s">
        <v>94</v>
      </c>
      <c s="37">
        <v>117.6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52</v>
      </c>
      <c>
        <f>(M59*21)/100</f>
      </c>
      <c t="s">
        <v>27</v>
      </c>
    </row>
    <row r="60" spans="1:5" ht="12.75">
      <c r="A60" s="35" t="s">
        <v>53</v>
      </c>
      <c r="E60" s="39" t="s">
        <v>54</v>
      </c>
    </row>
    <row r="61" spans="1:5" ht="12.75">
      <c r="A61" s="35" t="s">
        <v>55</v>
      </c>
      <c r="E61" s="40" t="s">
        <v>415</v>
      </c>
    </row>
    <row r="62" spans="1:5" ht="38.25">
      <c r="A62" t="s">
        <v>56</v>
      </c>
      <c r="E62" s="39" t="s">
        <v>419</v>
      </c>
    </row>
    <row r="63" spans="1:16" ht="12.75">
      <c r="A63" t="s">
        <v>49</v>
      </c>
      <c s="34" t="s">
        <v>147</v>
      </c>
      <c s="34" t="s">
        <v>420</v>
      </c>
      <c s="35" t="s">
        <v>54</v>
      </c>
      <c s="6" t="s">
        <v>421</v>
      </c>
      <c s="36" t="s">
        <v>94</v>
      </c>
      <c s="37">
        <v>40.8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52</v>
      </c>
      <c>
        <f>(M63*21)/100</f>
      </c>
      <c t="s">
        <v>27</v>
      </c>
    </row>
    <row r="64" spans="1:5" ht="12.75">
      <c r="A64" s="35" t="s">
        <v>53</v>
      </c>
      <c r="E64" s="39" t="s">
        <v>422</v>
      </c>
    </row>
    <row r="65" spans="1:5" ht="12.75">
      <c r="A65" s="35" t="s">
        <v>55</v>
      </c>
      <c r="E65" s="40" t="s">
        <v>423</v>
      </c>
    </row>
    <row r="66" spans="1:5" ht="51">
      <c r="A66" t="s">
        <v>56</v>
      </c>
      <c r="E66" s="39" t="s">
        <v>424</v>
      </c>
    </row>
    <row r="67" spans="1:13" ht="12.75">
      <c r="A67" t="s">
        <v>46</v>
      </c>
      <c r="C67" s="31" t="s">
        <v>131</v>
      </c>
      <c r="E67" s="33" t="s">
        <v>425</v>
      </c>
      <c r="J67" s="32">
        <f>0</f>
      </c>
      <c s="32">
        <f>0</f>
      </c>
      <c s="32">
        <f>0+L68</f>
      </c>
      <c s="32">
        <f>0+M68</f>
      </c>
    </row>
    <row r="68" spans="1:16" ht="12.75">
      <c r="A68" t="s">
        <v>49</v>
      </c>
      <c s="34" t="s">
        <v>151</v>
      </c>
      <c s="34" t="s">
        <v>426</v>
      </c>
      <c s="35" t="s">
        <v>54</v>
      </c>
      <c s="6" t="s">
        <v>427</v>
      </c>
      <c s="36" t="s">
        <v>116</v>
      </c>
      <c s="37">
        <v>32.6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52</v>
      </c>
      <c>
        <f>(M68*21)/100</f>
      </c>
      <c t="s">
        <v>27</v>
      </c>
    </row>
    <row r="69" spans="1:5" ht="12.75">
      <c r="A69" s="35" t="s">
        <v>53</v>
      </c>
      <c r="E69" s="39" t="s">
        <v>54</v>
      </c>
    </row>
    <row r="70" spans="1:5" ht="12.75">
      <c r="A70" s="35" t="s">
        <v>55</v>
      </c>
      <c r="E70" s="40" t="s">
        <v>428</v>
      </c>
    </row>
    <row r="71" spans="1:5" ht="242.25">
      <c r="A71" t="s">
        <v>56</v>
      </c>
      <c r="E71" s="39" t="s">
        <v>429</v>
      </c>
    </row>
    <row r="72" spans="1:13" ht="12.75">
      <c r="A72" t="s">
        <v>46</v>
      </c>
      <c r="C72" s="31" t="s">
        <v>136</v>
      </c>
      <c r="E72" s="33" t="s">
        <v>180</v>
      </c>
      <c r="J72" s="32">
        <f>0</f>
      </c>
      <c s="32">
        <f>0</f>
      </c>
      <c s="32">
        <f>0+L73+L77+L81+L85+L89</f>
      </c>
      <c s="32">
        <f>0+M73+M77+M81+M85+M89</f>
      </c>
    </row>
    <row r="73" spans="1:16" ht="12.75">
      <c r="A73" t="s">
        <v>49</v>
      </c>
      <c s="34" t="s">
        <v>155</v>
      </c>
      <c s="34" t="s">
        <v>430</v>
      </c>
      <c s="35" t="s">
        <v>54</v>
      </c>
      <c s="6" t="s">
        <v>431</v>
      </c>
      <c s="36" t="s">
        <v>116</v>
      </c>
      <c s="37">
        <v>10.07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52</v>
      </c>
      <c>
        <f>(M73*21)/100</f>
      </c>
      <c t="s">
        <v>27</v>
      </c>
    </row>
    <row r="74" spans="1:5" ht="12.75">
      <c r="A74" s="35" t="s">
        <v>53</v>
      </c>
      <c r="E74" s="39" t="s">
        <v>54</v>
      </c>
    </row>
    <row r="75" spans="1:5" ht="12.75">
      <c r="A75" s="35" t="s">
        <v>55</v>
      </c>
      <c r="E75" s="40" t="s">
        <v>432</v>
      </c>
    </row>
    <row r="76" spans="1:5" ht="63.75">
      <c r="A76" t="s">
        <v>56</v>
      </c>
      <c r="E76" s="39" t="s">
        <v>433</v>
      </c>
    </row>
    <row r="77" spans="1:16" ht="12.75">
      <c r="A77" t="s">
        <v>49</v>
      </c>
      <c s="34" t="s">
        <v>160</v>
      </c>
      <c s="34" t="s">
        <v>434</v>
      </c>
      <c s="35" t="s">
        <v>54</v>
      </c>
      <c s="6" t="s">
        <v>435</v>
      </c>
      <c s="36" t="s">
        <v>116</v>
      </c>
      <c s="37">
        <v>9.6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52</v>
      </c>
      <c>
        <f>(M77*21)/100</f>
      </c>
      <c t="s">
        <v>27</v>
      </c>
    </row>
    <row r="78" spans="1:5" ht="12.75">
      <c r="A78" s="35" t="s">
        <v>53</v>
      </c>
      <c r="E78" s="39" t="s">
        <v>54</v>
      </c>
    </row>
    <row r="79" spans="1:5" ht="12.75">
      <c r="A79" s="35" t="s">
        <v>55</v>
      </c>
      <c r="E79" s="40" t="s">
        <v>436</v>
      </c>
    </row>
    <row r="80" spans="1:5" ht="38.25">
      <c r="A80" t="s">
        <v>56</v>
      </c>
      <c r="E80" s="39" t="s">
        <v>437</v>
      </c>
    </row>
    <row r="81" spans="1:16" ht="12.75">
      <c r="A81" t="s">
        <v>49</v>
      </c>
      <c s="34" t="s">
        <v>163</v>
      </c>
      <c s="34" t="s">
        <v>438</v>
      </c>
      <c s="35" t="s">
        <v>54</v>
      </c>
      <c s="6" t="s">
        <v>439</v>
      </c>
      <c s="36" t="s">
        <v>94</v>
      </c>
      <c s="37">
        <v>417.2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52</v>
      </c>
      <c>
        <f>(M81*21)/100</f>
      </c>
      <c t="s">
        <v>27</v>
      </c>
    </row>
    <row r="82" spans="1:5" ht="12.75">
      <c r="A82" s="35" t="s">
        <v>53</v>
      </c>
      <c r="E82" s="39" t="s">
        <v>440</v>
      </c>
    </row>
    <row r="83" spans="1:5" ht="12.75">
      <c r="A83" s="35" t="s">
        <v>55</v>
      </c>
      <c r="E83" s="40" t="s">
        <v>441</v>
      </c>
    </row>
    <row r="84" spans="1:5" ht="25.5">
      <c r="A84" t="s">
        <v>56</v>
      </c>
      <c r="E84" s="39" t="s">
        <v>442</v>
      </c>
    </row>
    <row r="85" spans="1:16" ht="12.75">
      <c r="A85" t="s">
        <v>49</v>
      </c>
      <c s="34" t="s">
        <v>169</v>
      </c>
      <c s="34" t="s">
        <v>443</v>
      </c>
      <c s="35" t="s">
        <v>54</v>
      </c>
      <c s="6" t="s">
        <v>444</v>
      </c>
      <c s="36" t="s">
        <v>94</v>
      </c>
      <c s="37">
        <v>40.8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52</v>
      </c>
      <c>
        <f>(M85*21)/100</f>
      </c>
      <c t="s">
        <v>27</v>
      </c>
    </row>
    <row r="86" spans="1:5" ht="12.75">
      <c r="A86" s="35" t="s">
        <v>53</v>
      </c>
      <c r="E86" s="39" t="s">
        <v>422</v>
      </c>
    </row>
    <row r="87" spans="1:5" ht="12.75">
      <c r="A87" s="35" t="s">
        <v>55</v>
      </c>
      <c r="E87" s="40" t="s">
        <v>423</v>
      </c>
    </row>
    <row r="88" spans="1:5" ht="25.5">
      <c r="A88" t="s">
        <v>56</v>
      </c>
      <c r="E88" s="39" t="s">
        <v>442</v>
      </c>
    </row>
    <row r="89" spans="1:16" ht="12.75">
      <c r="A89" t="s">
        <v>49</v>
      </c>
      <c s="34" t="s">
        <v>175</v>
      </c>
      <c s="34" t="s">
        <v>445</v>
      </c>
      <c s="35" t="s">
        <v>54</v>
      </c>
      <c s="6" t="s">
        <v>446</v>
      </c>
      <c s="36" t="s">
        <v>101</v>
      </c>
      <c s="37">
        <v>4.86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52</v>
      </c>
      <c>
        <f>(M89*21)/100</f>
      </c>
      <c t="s">
        <v>27</v>
      </c>
    </row>
    <row r="90" spans="1:5" ht="12.75">
      <c r="A90" s="35" t="s">
        <v>53</v>
      </c>
      <c r="E90" s="39" t="s">
        <v>447</v>
      </c>
    </row>
    <row r="91" spans="1:5" ht="12.75">
      <c r="A91" s="35" t="s">
        <v>55</v>
      </c>
      <c r="E91" s="40" t="s">
        <v>448</v>
      </c>
    </row>
    <row r="92" spans="1:5" ht="114.75">
      <c r="A92" t="s">
        <v>56</v>
      </c>
      <c r="E92" s="39" t="s">
        <v>449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T7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450</v>
      </c>
      <c s="41">
        <f>Rekapitulace!C21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450</v>
      </c>
      <c r="E4" s="26" t="s">
        <v>451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COUNTIFS(L8:L71,"=0",A8:A71,"P")+COUNTIFS(L8:L71,"",A8:A71,"P")+SUM(Q8:Q71)</f>
      </c>
    </row>
    <row r="8" spans="1:13" ht="12.75">
      <c r="A8" t="s">
        <v>44</v>
      </c>
      <c r="C8" s="28" t="s">
        <v>454</v>
      </c>
      <c r="E8" s="30" t="s">
        <v>453</v>
      </c>
      <c r="J8" s="29">
        <f>0+J9+J66</f>
      </c>
      <c s="29">
        <f>0+K9+K66</f>
      </c>
      <c s="29">
        <f>0+L9+L66</f>
      </c>
      <c s="29">
        <f>0+M9+M66</f>
      </c>
    </row>
    <row r="9" spans="1:13" ht="12.75">
      <c r="A9" t="s">
        <v>46</v>
      </c>
      <c r="C9" s="31" t="s">
        <v>47</v>
      </c>
      <c r="E9" s="33" t="s">
        <v>368</v>
      </c>
      <c r="J9" s="32">
        <f>0</f>
      </c>
      <c s="32">
        <f>0</f>
      </c>
      <c s="32">
        <f>0+L10+L14+L18+L22+L26+L30+L34+L38+L42+L46+L50+L54+L58+L62</f>
      </c>
      <c s="32">
        <f>0+M10+M14+M18+M22+M26+M30+M34+M38+M42+M46+M50+M54+M58+M62</f>
      </c>
    </row>
    <row r="10" spans="1:16" ht="12.75">
      <c r="A10" t="s">
        <v>49</v>
      </c>
      <c s="34" t="s">
        <v>47</v>
      </c>
      <c s="34" t="s">
        <v>455</v>
      </c>
      <c s="35" t="s">
        <v>47</v>
      </c>
      <c s="6" t="s">
        <v>456</v>
      </c>
      <c s="36" t="s">
        <v>60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52</v>
      </c>
      <c>
        <f>(M10*21)/100</f>
      </c>
      <c t="s">
        <v>27</v>
      </c>
    </row>
    <row r="11" spans="1:5" ht="12.75">
      <c r="A11" s="35" t="s">
        <v>53</v>
      </c>
      <c r="E11" s="39" t="s">
        <v>54</v>
      </c>
    </row>
    <row r="12" spans="1:5" ht="12.75">
      <c r="A12" s="35" t="s">
        <v>55</v>
      </c>
      <c r="E12" s="40" t="s">
        <v>54</v>
      </c>
    </row>
    <row r="13" spans="1:5" ht="102">
      <c r="A13" t="s">
        <v>56</v>
      </c>
      <c r="E13" s="39" t="s">
        <v>457</v>
      </c>
    </row>
    <row r="14" spans="1:16" ht="25.5">
      <c r="A14" t="s">
        <v>49</v>
      </c>
      <c s="34" t="s">
        <v>27</v>
      </c>
      <c s="34" t="s">
        <v>458</v>
      </c>
      <c s="35" t="s">
        <v>54</v>
      </c>
      <c s="6" t="s">
        <v>459</v>
      </c>
      <c s="36" t="s">
        <v>60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52</v>
      </c>
      <c>
        <f>(M14*21)/100</f>
      </c>
      <c t="s">
        <v>27</v>
      </c>
    </row>
    <row r="15" spans="1:5" ht="12.75">
      <c r="A15" s="35" t="s">
        <v>53</v>
      </c>
      <c r="E15" s="39" t="s">
        <v>54</v>
      </c>
    </row>
    <row r="16" spans="1:5" ht="12.75">
      <c r="A16" s="35" t="s">
        <v>55</v>
      </c>
      <c r="E16" s="40" t="s">
        <v>54</v>
      </c>
    </row>
    <row r="17" spans="1:5" ht="102">
      <c r="A17" t="s">
        <v>56</v>
      </c>
      <c r="E17" s="39" t="s">
        <v>460</v>
      </c>
    </row>
    <row r="18" spans="1:16" ht="12.75">
      <c r="A18" t="s">
        <v>49</v>
      </c>
      <c s="34" t="s">
        <v>26</v>
      </c>
      <c s="34" t="s">
        <v>461</v>
      </c>
      <c s="35" t="s">
        <v>54</v>
      </c>
      <c s="6" t="s">
        <v>462</v>
      </c>
      <c s="36" t="s">
        <v>60</v>
      </c>
      <c s="37">
        <v>2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52</v>
      </c>
      <c>
        <f>(M18*21)/100</f>
      </c>
      <c t="s">
        <v>27</v>
      </c>
    </row>
    <row r="19" spans="1:5" ht="12.75">
      <c r="A19" s="35" t="s">
        <v>53</v>
      </c>
      <c r="E19" s="39" t="s">
        <v>54</v>
      </c>
    </row>
    <row r="20" spans="1:5" ht="12.75">
      <c r="A20" s="35" t="s">
        <v>55</v>
      </c>
      <c r="E20" s="40" t="s">
        <v>54</v>
      </c>
    </row>
    <row r="21" spans="1:5" ht="140.25">
      <c r="A21" t="s">
        <v>56</v>
      </c>
      <c r="E21" s="39" t="s">
        <v>463</v>
      </c>
    </row>
    <row r="22" spans="1:16" ht="25.5">
      <c r="A22" t="s">
        <v>49</v>
      </c>
      <c s="34" t="s">
        <v>65</v>
      </c>
      <c s="34" t="s">
        <v>464</v>
      </c>
      <c s="35" t="s">
        <v>54</v>
      </c>
      <c s="6" t="s">
        <v>465</v>
      </c>
      <c s="36" t="s">
        <v>60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52</v>
      </c>
      <c>
        <f>(M22*21)/100</f>
      </c>
      <c t="s">
        <v>27</v>
      </c>
    </row>
    <row r="23" spans="1:5" ht="12.75">
      <c r="A23" s="35" t="s">
        <v>53</v>
      </c>
      <c r="E23" s="39" t="s">
        <v>54</v>
      </c>
    </row>
    <row r="24" spans="1:5" ht="12.75">
      <c r="A24" s="35" t="s">
        <v>55</v>
      </c>
      <c r="E24" s="40" t="s">
        <v>54</v>
      </c>
    </row>
    <row r="25" spans="1:5" ht="102">
      <c r="A25" t="s">
        <v>56</v>
      </c>
      <c r="E25" s="39" t="s">
        <v>466</v>
      </c>
    </row>
    <row r="26" spans="1:16" ht="25.5">
      <c r="A26" t="s">
        <v>49</v>
      </c>
      <c s="34" t="s">
        <v>69</v>
      </c>
      <c s="34" t="s">
        <v>467</v>
      </c>
      <c s="35" t="s">
        <v>54</v>
      </c>
      <c s="6" t="s">
        <v>468</v>
      </c>
      <c s="36" t="s">
        <v>60</v>
      </c>
      <c s="37">
        <v>1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52</v>
      </c>
      <c>
        <f>(M26*21)/100</f>
      </c>
      <c t="s">
        <v>27</v>
      </c>
    </row>
    <row r="27" spans="1:5" ht="12.75">
      <c r="A27" s="35" t="s">
        <v>53</v>
      </c>
      <c r="E27" s="39" t="s">
        <v>54</v>
      </c>
    </row>
    <row r="28" spans="1:5" ht="12.75">
      <c r="A28" s="35" t="s">
        <v>55</v>
      </c>
      <c r="E28" s="40" t="s">
        <v>54</v>
      </c>
    </row>
    <row r="29" spans="1:5" ht="89.25">
      <c r="A29" t="s">
        <v>56</v>
      </c>
      <c r="E29" s="39" t="s">
        <v>469</v>
      </c>
    </row>
    <row r="30" spans="1:16" ht="25.5">
      <c r="A30" t="s">
        <v>49</v>
      </c>
      <c s="34" t="s">
        <v>119</v>
      </c>
      <c s="34" t="s">
        <v>470</v>
      </c>
      <c s="35" t="s">
        <v>54</v>
      </c>
      <c s="6" t="s">
        <v>471</v>
      </c>
      <c s="36" t="s">
        <v>60</v>
      </c>
      <c s="37">
        <v>2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52</v>
      </c>
      <c>
        <f>(M30*21)/100</f>
      </c>
      <c t="s">
        <v>27</v>
      </c>
    </row>
    <row r="31" spans="1:5" ht="12.75">
      <c r="A31" s="35" t="s">
        <v>53</v>
      </c>
      <c r="E31" s="39" t="s">
        <v>54</v>
      </c>
    </row>
    <row r="32" spans="1:5" ht="12.75">
      <c r="A32" s="35" t="s">
        <v>55</v>
      </c>
      <c r="E32" s="40" t="s">
        <v>54</v>
      </c>
    </row>
    <row r="33" spans="1:5" ht="89.25">
      <c r="A33" t="s">
        <v>56</v>
      </c>
      <c r="E33" s="39" t="s">
        <v>472</v>
      </c>
    </row>
    <row r="34" spans="1:16" ht="25.5">
      <c r="A34" t="s">
        <v>49</v>
      </c>
      <c s="34" t="s">
        <v>124</v>
      </c>
      <c s="34" t="s">
        <v>473</v>
      </c>
      <c s="35" t="s">
        <v>54</v>
      </c>
      <c s="6" t="s">
        <v>474</v>
      </c>
      <c s="36" t="s">
        <v>60</v>
      </c>
      <c s="37">
        <v>2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52</v>
      </c>
      <c>
        <f>(M34*21)/100</f>
      </c>
      <c t="s">
        <v>27</v>
      </c>
    </row>
    <row r="35" spans="1:5" ht="12.75">
      <c r="A35" s="35" t="s">
        <v>53</v>
      </c>
      <c r="E35" s="39" t="s">
        <v>54</v>
      </c>
    </row>
    <row r="36" spans="1:5" ht="12.75">
      <c r="A36" s="35" t="s">
        <v>55</v>
      </c>
      <c r="E36" s="40" t="s">
        <v>54</v>
      </c>
    </row>
    <row r="37" spans="1:5" ht="114.75">
      <c r="A37" t="s">
        <v>56</v>
      </c>
      <c r="E37" s="39" t="s">
        <v>475</v>
      </c>
    </row>
    <row r="38" spans="1:16" ht="12.75">
      <c r="A38" t="s">
        <v>49</v>
      </c>
      <c s="34" t="s">
        <v>131</v>
      </c>
      <c s="34" t="s">
        <v>476</v>
      </c>
      <c s="35" t="s">
        <v>54</v>
      </c>
      <c s="6" t="s">
        <v>477</v>
      </c>
      <c s="36" t="s">
        <v>116</v>
      </c>
      <c s="37">
        <v>566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52</v>
      </c>
      <c>
        <f>(M38*21)/100</f>
      </c>
      <c t="s">
        <v>27</v>
      </c>
    </row>
    <row r="39" spans="1:5" ht="12.75">
      <c r="A39" s="35" t="s">
        <v>53</v>
      </c>
      <c r="E39" s="39" t="s">
        <v>54</v>
      </c>
    </row>
    <row r="40" spans="1:5" ht="12.75">
      <c r="A40" s="35" t="s">
        <v>55</v>
      </c>
      <c r="E40" s="40" t="s">
        <v>54</v>
      </c>
    </row>
    <row r="41" spans="1:5" ht="89.25">
      <c r="A41" t="s">
        <v>56</v>
      </c>
      <c r="E41" s="39" t="s">
        <v>478</v>
      </c>
    </row>
    <row r="42" spans="1:16" ht="12.75">
      <c r="A42" t="s">
        <v>49</v>
      </c>
      <c s="34" t="s">
        <v>136</v>
      </c>
      <c s="34" t="s">
        <v>479</v>
      </c>
      <c s="35" t="s">
        <v>54</v>
      </c>
      <c s="6" t="s">
        <v>480</v>
      </c>
      <c s="36" t="s">
        <v>116</v>
      </c>
      <c s="37">
        <v>94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52</v>
      </c>
      <c>
        <f>(M42*21)/100</f>
      </c>
      <c t="s">
        <v>27</v>
      </c>
    </row>
    <row r="43" spans="1:5" ht="12.75">
      <c r="A43" s="35" t="s">
        <v>53</v>
      </c>
      <c r="E43" s="39" t="s">
        <v>54</v>
      </c>
    </row>
    <row r="44" spans="1:5" ht="12.75">
      <c r="A44" s="35" t="s">
        <v>55</v>
      </c>
      <c r="E44" s="40" t="s">
        <v>54</v>
      </c>
    </row>
    <row r="45" spans="1:5" ht="89.25">
      <c r="A45" t="s">
        <v>56</v>
      </c>
      <c r="E45" s="39" t="s">
        <v>478</v>
      </c>
    </row>
    <row r="46" spans="1:16" ht="12.75">
      <c r="A46" t="s">
        <v>49</v>
      </c>
      <c s="34" t="s">
        <v>140</v>
      </c>
      <c s="34" t="s">
        <v>481</v>
      </c>
      <c s="35" t="s">
        <v>54</v>
      </c>
      <c s="6" t="s">
        <v>482</v>
      </c>
      <c s="36" t="s">
        <v>116</v>
      </c>
      <c s="37">
        <v>94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52</v>
      </c>
      <c>
        <f>(M46*21)/100</f>
      </c>
      <c t="s">
        <v>27</v>
      </c>
    </row>
    <row r="47" spans="1:5" ht="12.75">
      <c r="A47" s="35" t="s">
        <v>53</v>
      </c>
      <c r="E47" s="39" t="s">
        <v>54</v>
      </c>
    </row>
    <row r="48" spans="1:5" ht="12.75">
      <c r="A48" s="35" t="s">
        <v>55</v>
      </c>
      <c r="E48" s="40" t="s">
        <v>54</v>
      </c>
    </row>
    <row r="49" spans="1:5" ht="89.25">
      <c r="A49" t="s">
        <v>56</v>
      </c>
      <c r="E49" s="39" t="s">
        <v>478</v>
      </c>
    </row>
    <row r="50" spans="1:16" ht="25.5">
      <c r="A50" t="s">
        <v>49</v>
      </c>
      <c s="34" t="s">
        <v>147</v>
      </c>
      <c s="34" t="s">
        <v>483</v>
      </c>
      <c s="35" t="s">
        <v>54</v>
      </c>
      <c s="6" t="s">
        <v>484</v>
      </c>
      <c s="36" t="s">
        <v>60</v>
      </c>
      <c s="37">
        <v>12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52</v>
      </c>
      <c>
        <f>(M50*21)/100</f>
      </c>
      <c t="s">
        <v>27</v>
      </c>
    </row>
    <row r="51" spans="1:5" ht="12.75">
      <c r="A51" s="35" t="s">
        <v>53</v>
      </c>
      <c r="E51" s="39" t="s">
        <v>54</v>
      </c>
    </row>
    <row r="52" spans="1:5" ht="12.75">
      <c r="A52" s="35" t="s">
        <v>55</v>
      </c>
      <c r="E52" s="40" t="s">
        <v>54</v>
      </c>
    </row>
    <row r="53" spans="1:5" ht="102">
      <c r="A53" t="s">
        <v>56</v>
      </c>
      <c r="E53" s="39" t="s">
        <v>485</v>
      </c>
    </row>
    <row r="54" spans="1:16" ht="25.5">
      <c r="A54" t="s">
        <v>49</v>
      </c>
      <c s="34" t="s">
        <v>151</v>
      </c>
      <c s="34" t="s">
        <v>486</v>
      </c>
      <c s="35" t="s">
        <v>54</v>
      </c>
      <c s="6" t="s">
        <v>487</v>
      </c>
      <c s="36" t="s">
        <v>60</v>
      </c>
      <c s="37">
        <v>2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52</v>
      </c>
      <c>
        <f>(M54*21)/100</f>
      </c>
      <c t="s">
        <v>27</v>
      </c>
    </row>
    <row r="55" spans="1:5" ht="12.75">
      <c r="A55" s="35" t="s">
        <v>53</v>
      </c>
      <c r="E55" s="39" t="s">
        <v>54</v>
      </c>
    </row>
    <row r="56" spans="1:5" ht="12.75">
      <c r="A56" s="35" t="s">
        <v>55</v>
      </c>
      <c r="E56" s="40" t="s">
        <v>54</v>
      </c>
    </row>
    <row r="57" spans="1:5" ht="102">
      <c r="A57" t="s">
        <v>56</v>
      </c>
      <c r="E57" s="39" t="s">
        <v>485</v>
      </c>
    </row>
    <row r="58" spans="1:16" ht="12.75">
      <c r="A58" t="s">
        <v>49</v>
      </c>
      <c s="34" t="s">
        <v>155</v>
      </c>
      <c s="34" t="s">
        <v>488</v>
      </c>
      <c s="35" t="s">
        <v>54</v>
      </c>
      <c s="6" t="s">
        <v>489</v>
      </c>
      <c s="36" t="s">
        <v>116</v>
      </c>
      <c s="37">
        <v>80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52</v>
      </c>
      <c>
        <f>(M58*21)/100</f>
      </c>
      <c t="s">
        <v>27</v>
      </c>
    </row>
    <row r="59" spans="1:5" ht="12.75">
      <c r="A59" s="35" t="s">
        <v>53</v>
      </c>
      <c r="E59" s="39" t="s">
        <v>54</v>
      </c>
    </row>
    <row r="60" spans="1:5" ht="12.75">
      <c r="A60" s="35" t="s">
        <v>55</v>
      </c>
      <c r="E60" s="40" t="s">
        <v>54</v>
      </c>
    </row>
    <row r="61" spans="1:5" ht="114.75">
      <c r="A61" t="s">
        <v>56</v>
      </c>
      <c r="E61" s="39" t="s">
        <v>490</v>
      </c>
    </row>
    <row r="62" spans="1:16" ht="12.75">
      <c r="A62" t="s">
        <v>49</v>
      </c>
      <c s="34" t="s">
        <v>160</v>
      </c>
      <c s="34" t="s">
        <v>491</v>
      </c>
      <c s="35" t="s">
        <v>54</v>
      </c>
      <c s="6" t="s">
        <v>492</v>
      </c>
      <c s="36" t="s">
        <v>60</v>
      </c>
      <c s="37">
        <v>1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52</v>
      </c>
      <c>
        <f>(M62*21)/100</f>
      </c>
      <c t="s">
        <v>27</v>
      </c>
    </row>
    <row r="63" spans="1:5" ht="12.75">
      <c r="A63" s="35" t="s">
        <v>53</v>
      </c>
      <c r="E63" s="39" t="s">
        <v>54</v>
      </c>
    </row>
    <row r="64" spans="1:5" ht="12.75">
      <c r="A64" s="35" t="s">
        <v>55</v>
      </c>
      <c r="E64" s="40" t="s">
        <v>54</v>
      </c>
    </row>
    <row r="65" spans="1:5" ht="102">
      <c r="A65" t="s">
        <v>56</v>
      </c>
      <c r="E65" s="39" t="s">
        <v>493</v>
      </c>
    </row>
    <row r="66" spans="1:13" ht="12.75">
      <c r="A66" t="s">
        <v>46</v>
      </c>
      <c r="C66" s="31" t="s">
        <v>27</v>
      </c>
      <c r="E66" s="33" t="s">
        <v>90</v>
      </c>
      <c r="J66" s="32">
        <f>0</f>
      </c>
      <c s="32">
        <f>0</f>
      </c>
      <c s="32">
        <f>0+L67+L71</f>
      </c>
      <c s="32">
        <f>0+M67+M71</f>
      </c>
    </row>
    <row r="67" spans="1:16" ht="12.75">
      <c r="A67" t="s">
        <v>49</v>
      </c>
      <c s="34" t="s">
        <v>163</v>
      </c>
      <c s="34" t="s">
        <v>494</v>
      </c>
      <c s="35" t="s">
        <v>54</v>
      </c>
      <c s="6" t="s">
        <v>495</v>
      </c>
      <c s="36" t="s">
        <v>101</v>
      </c>
      <c s="37">
        <v>90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52</v>
      </c>
      <c>
        <f>(M67*21)/100</f>
      </c>
      <c t="s">
        <v>27</v>
      </c>
    </row>
    <row r="68" spans="1:5" ht="12.75">
      <c r="A68" s="35" t="s">
        <v>53</v>
      </c>
      <c r="E68" s="39" t="s">
        <v>54</v>
      </c>
    </row>
    <row r="69" spans="1:5" ht="12.75">
      <c r="A69" s="35" t="s">
        <v>55</v>
      </c>
      <c r="E69" s="40" t="s">
        <v>54</v>
      </c>
    </row>
    <row r="70" spans="1:5" ht="318.75">
      <c r="A70" t="s">
        <v>56</v>
      </c>
      <c r="E70" s="39" t="s">
        <v>496</v>
      </c>
    </row>
    <row r="71" spans="1:16" ht="12.75">
      <c r="A71" t="s">
        <v>49</v>
      </c>
      <c s="34" t="s">
        <v>169</v>
      </c>
      <c s="34" t="s">
        <v>497</v>
      </c>
      <c s="35" t="s">
        <v>54</v>
      </c>
      <c s="6" t="s">
        <v>498</v>
      </c>
      <c s="36" t="s">
        <v>101</v>
      </c>
      <c s="37">
        <v>90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52</v>
      </c>
      <c>
        <f>(M71*21)/100</f>
      </c>
      <c t="s">
        <v>27</v>
      </c>
    </row>
    <row r="72" spans="1:5" ht="12.75">
      <c r="A72" s="35" t="s">
        <v>53</v>
      </c>
      <c r="E72" s="39" t="s">
        <v>54</v>
      </c>
    </row>
    <row r="73" spans="1:5" ht="12.75">
      <c r="A73" s="35" t="s">
        <v>55</v>
      </c>
      <c r="E73" s="40" t="s">
        <v>54</v>
      </c>
    </row>
    <row r="74" spans="1:5" ht="229.5">
      <c r="A74" t="s">
        <v>56</v>
      </c>
      <c r="E74" s="39" t="s">
        <v>499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T12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500</v>
      </c>
      <c s="41">
        <f>Rekapitulace!C23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500</v>
      </c>
      <c r="E4" s="26" t="s">
        <v>501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COUNTIFS(L8:L119,"=0",A8:A119,"P")+COUNTIFS(L8:L119,"",A8:A119,"P")+SUM(Q8:Q119)</f>
      </c>
    </row>
    <row r="8" spans="1:13" ht="12.75">
      <c r="A8" t="s">
        <v>44</v>
      </c>
      <c r="C8" s="28" t="s">
        <v>504</v>
      </c>
      <c r="E8" s="30" t="s">
        <v>503</v>
      </c>
      <c r="J8" s="29">
        <f>0+J9+J110</f>
      </c>
      <c s="29">
        <f>0+K9+K110</f>
      </c>
      <c s="29">
        <f>0+L9+L110</f>
      </c>
      <c s="29">
        <f>0+M9+M110</f>
      </c>
    </row>
    <row r="9" spans="1:13" ht="12.75">
      <c r="A9" t="s">
        <v>46</v>
      </c>
      <c r="C9" s="31" t="s">
        <v>47</v>
      </c>
      <c r="E9" s="33" t="s">
        <v>368</v>
      </c>
      <c r="J9" s="32">
        <f>0</f>
      </c>
      <c s="32">
        <f>0</f>
      </c>
      <c s="32">
        <f>0+L10+L14+L18+L22+L26+L30+L34+L38+L42+L46+L50+L54+L58+L62+L66+L70+L74+L78+L82+L86+L90+L94+L98+L102+L106</f>
      </c>
      <c s="32">
        <f>0+M10+M14+M18+M22+M26+M30+M34+M38+M42+M46+M50+M54+M58+M62+M66+M70+M74+M78+M82+M86+M90+M94+M98+M102+M106</f>
      </c>
    </row>
    <row r="10" spans="1:16" ht="12.75">
      <c r="A10" t="s">
        <v>49</v>
      </c>
      <c s="34" t="s">
        <v>47</v>
      </c>
      <c s="34" t="s">
        <v>505</v>
      </c>
      <c s="35" t="s">
        <v>54</v>
      </c>
      <c s="6" t="s">
        <v>506</v>
      </c>
      <c s="36" t="s">
        <v>60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52</v>
      </c>
      <c>
        <f>(M10*21)/100</f>
      </c>
      <c t="s">
        <v>27</v>
      </c>
    </row>
    <row r="11" spans="1:5" ht="12.75">
      <c r="A11" s="35" t="s">
        <v>53</v>
      </c>
      <c r="E11" s="39" t="s">
        <v>54</v>
      </c>
    </row>
    <row r="12" spans="1:5" ht="12.75">
      <c r="A12" s="35" t="s">
        <v>55</v>
      </c>
      <c r="E12" s="40" t="s">
        <v>54</v>
      </c>
    </row>
    <row r="13" spans="1:5" ht="114.75">
      <c r="A13" t="s">
        <v>56</v>
      </c>
      <c r="E13" s="39" t="s">
        <v>507</v>
      </c>
    </row>
    <row r="14" spans="1:16" ht="12.75">
      <c r="A14" t="s">
        <v>49</v>
      </c>
      <c s="34" t="s">
        <v>27</v>
      </c>
      <c s="34" t="s">
        <v>508</v>
      </c>
      <c s="35" t="s">
        <v>54</v>
      </c>
      <c s="6" t="s">
        <v>509</v>
      </c>
      <c s="36" t="s">
        <v>60</v>
      </c>
      <c s="37">
        <v>4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52</v>
      </c>
      <c>
        <f>(M14*21)/100</f>
      </c>
      <c t="s">
        <v>27</v>
      </c>
    </row>
    <row r="15" spans="1:5" ht="12.75">
      <c r="A15" s="35" t="s">
        <v>53</v>
      </c>
      <c r="E15" s="39" t="s">
        <v>54</v>
      </c>
    </row>
    <row r="16" spans="1:5" ht="12.75">
      <c r="A16" s="35" t="s">
        <v>55</v>
      </c>
      <c r="E16" s="40" t="s">
        <v>54</v>
      </c>
    </row>
    <row r="17" spans="1:5" ht="114.75">
      <c r="A17" t="s">
        <v>56</v>
      </c>
      <c r="E17" s="39" t="s">
        <v>507</v>
      </c>
    </row>
    <row r="18" spans="1:16" ht="12.75">
      <c r="A18" t="s">
        <v>49</v>
      </c>
      <c s="34" t="s">
        <v>26</v>
      </c>
      <c s="34" t="s">
        <v>510</v>
      </c>
      <c s="35" t="s">
        <v>54</v>
      </c>
      <c s="6" t="s">
        <v>511</v>
      </c>
      <c s="36" t="s">
        <v>60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52</v>
      </c>
      <c>
        <f>(M18*21)/100</f>
      </c>
      <c t="s">
        <v>27</v>
      </c>
    </row>
    <row r="19" spans="1:5" ht="12.75">
      <c r="A19" s="35" t="s">
        <v>53</v>
      </c>
      <c r="E19" s="39" t="s">
        <v>54</v>
      </c>
    </row>
    <row r="20" spans="1:5" ht="12.75">
      <c r="A20" s="35" t="s">
        <v>55</v>
      </c>
      <c r="E20" s="40" t="s">
        <v>54</v>
      </c>
    </row>
    <row r="21" spans="1:5" ht="114.75">
      <c r="A21" t="s">
        <v>56</v>
      </c>
      <c r="E21" s="39" t="s">
        <v>507</v>
      </c>
    </row>
    <row r="22" spans="1:16" ht="12.75">
      <c r="A22" t="s">
        <v>49</v>
      </c>
      <c s="34" t="s">
        <v>65</v>
      </c>
      <c s="34" t="s">
        <v>512</v>
      </c>
      <c s="35" t="s">
        <v>54</v>
      </c>
      <c s="6" t="s">
        <v>513</v>
      </c>
      <c s="36" t="s">
        <v>60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52</v>
      </c>
      <c>
        <f>(M22*21)/100</f>
      </c>
      <c t="s">
        <v>27</v>
      </c>
    </row>
    <row r="23" spans="1:5" ht="12.75">
      <c r="A23" s="35" t="s">
        <v>53</v>
      </c>
      <c r="E23" s="39" t="s">
        <v>54</v>
      </c>
    </row>
    <row r="24" spans="1:5" ht="12.75">
      <c r="A24" s="35" t="s">
        <v>55</v>
      </c>
      <c r="E24" s="40" t="s">
        <v>54</v>
      </c>
    </row>
    <row r="25" spans="1:5" ht="102">
      <c r="A25" t="s">
        <v>56</v>
      </c>
      <c r="E25" s="39" t="s">
        <v>457</v>
      </c>
    </row>
    <row r="26" spans="1:16" ht="25.5">
      <c r="A26" t="s">
        <v>49</v>
      </c>
      <c s="34" t="s">
        <v>69</v>
      </c>
      <c s="34" t="s">
        <v>514</v>
      </c>
      <c s="35" t="s">
        <v>308</v>
      </c>
      <c s="6" t="s">
        <v>515</v>
      </c>
      <c s="36" t="s">
        <v>60</v>
      </c>
      <c s="37">
        <v>1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52</v>
      </c>
      <c>
        <f>(M26*21)/100</f>
      </c>
      <c t="s">
        <v>27</v>
      </c>
    </row>
    <row r="27" spans="1:5" ht="12.75">
      <c r="A27" s="35" t="s">
        <v>53</v>
      </c>
      <c r="E27" s="39" t="s">
        <v>54</v>
      </c>
    </row>
    <row r="28" spans="1:5" ht="12.75">
      <c r="A28" s="35" t="s">
        <v>55</v>
      </c>
      <c r="E28" s="40" t="s">
        <v>54</v>
      </c>
    </row>
    <row r="29" spans="1:5" ht="102">
      <c r="A29" t="s">
        <v>56</v>
      </c>
      <c r="E29" s="39" t="s">
        <v>460</v>
      </c>
    </row>
    <row r="30" spans="1:16" ht="25.5">
      <c r="A30" t="s">
        <v>49</v>
      </c>
      <c s="34" t="s">
        <v>119</v>
      </c>
      <c s="34" t="s">
        <v>470</v>
      </c>
      <c s="35" t="s">
        <v>54</v>
      </c>
      <c s="6" t="s">
        <v>471</v>
      </c>
      <c s="36" t="s">
        <v>60</v>
      </c>
      <c s="37">
        <v>1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52</v>
      </c>
      <c>
        <f>(M30*21)/100</f>
      </c>
      <c t="s">
        <v>27</v>
      </c>
    </row>
    <row r="31" spans="1:5" ht="12.75">
      <c r="A31" s="35" t="s">
        <v>53</v>
      </c>
      <c r="E31" s="39" t="s">
        <v>54</v>
      </c>
    </row>
    <row r="32" spans="1:5" ht="12.75">
      <c r="A32" s="35" t="s">
        <v>55</v>
      </c>
      <c r="E32" s="40" t="s">
        <v>54</v>
      </c>
    </row>
    <row r="33" spans="1:5" ht="89.25">
      <c r="A33" t="s">
        <v>56</v>
      </c>
      <c r="E33" s="39" t="s">
        <v>472</v>
      </c>
    </row>
    <row r="34" spans="1:16" ht="25.5">
      <c r="A34" t="s">
        <v>49</v>
      </c>
      <c s="34" t="s">
        <v>124</v>
      </c>
      <c s="34" t="s">
        <v>516</v>
      </c>
      <c s="35" t="s">
        <v>54</v>
      </c>
      <c s="6" t="s">
        <v>517</v>
      </c>
      <c s="36" t="s">
        <v>60</v>
      </c>
      <c s="37">
        <v>1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52</v>
      </c>
      <c>
        <f>(M34*21)/100</f>
      </c>
      <c t="s">
        <v>27</v>
      </c>
    </row>
    <row r="35" spans="1:5" ht="12.75">
      <c r="A35" s="35" t="s">
        <v>53</v>
      </c>
      <c r="E35" s="39" t="s">
        <v>518</v>
      </c>
    </row>
    <row r="36" spans="1:5" ht="12.75">
      <c r="A36" s="35" t="s">
        <v>55</v>
      </c>
      <c r="E36" s="40" t="s">
        <v>54</v>
      </c>
    </row>
    <row r="37" spans="1:5" ht="114.75">
      <c r="A37" t="s">
        <v>56</v>
      </c>
      <c r="E37" s="39" t="s">
        <v>475</v>
      </c>
    </row>
    <row r="38" spans="1:16" ht="38.25">
      <c r="A38" t="s">
        <v>49</v>
      </c>
      <c s="34" t="s">
        <v>131</v>
      </c>
      <c s="34" t="s">
        <v>519</v>
      </c>
      <c s="35" t="s">
        <v>308</v>
      </c>
      <c s="6" t="s">
        <v>520</v>
      </c>
      <c s="36" t="s">
        <v>60</v>
      </c>
      <c s="37">
        <v>1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52</v>
      </c>
      <c>
        <f>(M38*21)/100</f>
      </c>
      <c t="s">
        <v>27</v>
      </c>
    </row>
    <row r="39" spans="1:5" ht="12.75">
      <c r="A39" s="35" t="s">
        <v>53</v>
      </c>
      <c r="E39" s="39" t="s">
        <v>518</v>
      </c>
    </row>
    <row r="40" spans="1:5" ht="12.75">
      <c r="A40" s="35" t="s">
        <v>55</v>
      </c>
      <c r="E40" s="40" t="s">
        <v>54</v>
      </c>
    </row>
    <row r="41" spans="1:5" ht="114.75">
      <c r="A41" t="s">
        <v>56</v>
      </c>
      <c r="E41" s="39" t="s">
        <v>475</v>
      </c>
    </row>
    <row r="42" spans="1:16" ht="12.75">
      <c r="A42" t="s">
        <v>49</v>
      </c>
      <c s="34" t="s">
        <v>136</v>
      </c>
      <c s="34" t="s">
        <v>521</v>
      </c>
      <c s="35" t="s">
        <v>54</v>
      </c>
      <c s="6" t="s">
        <v>522</v>
      </c>
      <c s="36" t="s">
        <v>60</v>
      </c>
      <c s="37">
        <v>1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52</v>
      </c>
      <c>
        <f>(M42*21)/100</f>
      </c>
      <c t="s">
        <v>27</v>
      </c>
    </row>
    <row r="43" spans="1:5" ht="12.75">
      <c r="A43" s="35" t="s">
        <v>53</v>
      </c>
      <c r="E43" s="39" t="s">
        <v>523</v>
      </c>
    </row>
    <row r="44" spans="1:5" ht="12.75">
      <c r="A44" s="35" t="s">
        <v>55</v>
      </c>
      <c r="E44" s="40" t="s">
        <v>54</v>
      </c>
    </row>
    <row r="45" spans="1:5" ht="153">
      <c r="A45" t="s">
        <v>56</v>
      </c>
      <c r="E45" s="39" t="s">
        <v>524</v>
      </c>
    </row>
    <row r="46" spans="1:16" ht="12.75">
      <c r="A46" t="s">
        <v>49</v>
      </c>
      <c s="34" t="s">
        <v>140</v>
      </c>
      <c s="34" t="s">
        <v>525</v>
      </c>
      <c s="35" t="s">
        <v>54</v>
      </c>
      <c s="6" t="s">
        <v>526</v>
      </c>
      <c s="36" t="s">
        <v>60</v>
      </c>
      <c s="37">
        <v>1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52</v>
      </c>
      <c>
        <f>(M46*21)/100</f>
      </c>
      <c t="s">
        <v>27</v>
      </c>
    </row>
    <row r="47" spans="1:5" ht="12.75">
      <c r="A47" s="35" t="s">
        <v>53</v>
      </c>
      <c r="E47" s="39" t="s">
        <v>527</v>
      </c>
    </row>
    <row r="48" spans="1:5" ht="12.75">
      <c r="A48" s="35" t="s">
        <v>55</v>
      </c>
      <c r="E48" s="40" t="s">
        <v>54</v>
      </c>
    </row>
    <row r="49" spans="1:5" ht="127.5">
      <c r="A49" t="s">
        <v>56</v>
      </c>
      <c r="E49" s="39" t="s">
        <v>528</v>
      </c>
    </row>
    <row r="50" spans="1:16" ht="12.75">
      <c r="A50" t="s">
        <v>49</v>
      </c>
      <c s="34" t="s">
        <v>147</v>
      </c>
      <c s="34" t="s">
        <v>529</v>
      </c>
      <c s="35" t="s">
        <v>54</v>
      </c>
      <c s="6" t="s">
        <v>530</v>
      </c>
      <c s="36" t="s">
        <v>60</v>
      </c>
      <c s="37">
        <v>8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52</v>
      </c>
      <c>
        <f>(M50*21)/100</f>
      </c>
      <c t="s">
        <v>27</v>
      </c>
    </row>
    <row r="51" spans="1:5" ht="12.75">
      <c r="A51" s="35" t="s">
        <v>53</v>
      </c>
      <c r="E51" s="39" t="s">
        <v>531</v>
      </c>
    </row>
    <row r="52" spans="1:5" ht="12.75">
      <c r="A52" s="35" t="s">
        <v>55</v>
      </c>
      <c r="E52" s="40" t="s">
        <v>54</v>
      </c>
    </row>
    <row r="53" spans="1:5" ht="38.25">
      <c r="A53" t="s">
        <v>56</v>
      </c>
      <c r="E53" s="39" t="s">
        <v>532</v>
      </c>
    </row>
    <row r="54" spans="1:16" ht="12.75">
      <c r="A54" t="s">
        <v>49</v>
      </c>
      <c s="34" t="s">
        <v>151</v>
      </c>
      <c s="34" t="s">
        <v>533</v>
      </c>
      <c s="35" t="s">
        <v>308</v>
      </c>
      <c s="6" t="s">
        <v>534</v>
      </c>
      <c s="36" t="s">
        <v>60</v>
      </c>
      <c s="37">
        <v>4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52</v>
      </c>
      <c>
        <f>(M54*21)/100</f>
      </c>
      <c t="s">
        <v>27</v>
      </c>
    </row>
    <row r="55" spans="1:5" ht="12.75">
      <c r="A55" s="35" t="s">
        <v>53</v>
      </c>
      <c r="E55" s="39" t="s">
        <v>531</v>
      </c>
    </row>
    <row r="56" spans="1:5" ht="12.75">
      <c r="A56" s="35" t="s">
        <v>55</v>
      </c>
      <c r="E56" s="40" t="s">
        <v>54</v>
      </c>
    </row>
    <row r="57" spans="1:5" ht="114.75">
      <c r="A57" t="s">
        <v>56</v>
      </c>
      <c r="E57" s="39" t="s">
        <v>535</v>
      </c>
    </row>
    <row r="58" spans="1:16" ht="25.5">
      <c r="A58" t="s">
        <v>49</v>
      </c>
      <c s="34" t="s">
        <v>155</v>
      </c>
      <c s="34" t="s">
        <v>536</v>
      </c>
      <c s="35" t="s">
        <v>308</v>
      </c>
      <c s="6" t="s">
        <v>537</v>
      </c>
      <c s="36" t="s">
        <v>60</v>
      </c>
      <c s="37">
        <v>5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52</v>
      </c>
      <c>
        <f>(M58*21)/100</f>
      </c>
      <c t="s">
        <v>27</v>
      </c>
    </row>
    <row r="59" spans="1:5" ht="12.75">
      <c r="A59" s="35" t="s">
        <v>53</v>
      </c>
      <c r="E59" s="39" t="s">
        <v>531</v>
      </c>
    </row>
    <row r="60" spans="1:5" ht="12.75">
      <c r="A60" s="35" t="s">
        <v>55</v>
      </c>
      <c r="E60" s="40" t="s">
        <v>54</v>
      </c>
    </row>
    <row r="61" spans="1:5" ht="114.75">
      <c r="A61" t="s">
        <v>56</v>
      </c>
      <c r="E61" s="39" t="s">
        <v>538</v>
      </c>
    </row>
    <row r="62" spans="1:16" ht="12.75">
      <c r="A62" t="s">
        <v>49</v>
      </c>
      <c s="34" t="s">
        <v>160</v>
      </c>
      <c s="34" t="s">
        <v>539</v>
      </c>
      <c s="35" t="s">
        <v>308</v>
      </c>
      <c s="6" t="s">
        <v>540</v>
      </c>
      <c s="36" t="s">
        <v>60</v>
      </c>
      <c s="37">
        <v>9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52</v>
      </c>
      <c>
        <f>(M62*21)/100</f>
      </c>
      <c t="s">
        <v>27</v>
      </c>
    </row>
    <row r="63" spans="1:5" ht="12.75">
      <c r="A63" s="35" t="s">
        <v>53</v>
      </c>
      <c r="E63" s="39" t="s">
        <v>531</v>
      </c>
    </row>
    <row r="64" spans="1:5" ht="12.75">
      <c r="A64" s="35" t="s">
        <v>55</v>
      </c>
      <c r="E64" s="40" t="s">
        <v>54</v>
      </c>
    </row>
    <row r="65" spans="1:5" ht="89.25">
      <c r="A65" t="s">
        <v>56</v>
      </c>
      <c r="E65" s="39" t="s">
        <v>541</v>
      </c>
    </row>
    <row r="66" spans="1:16" ht="12.75">
      <c r="A66" t="s">
        <v>49</v>
      </c>
      <c s="34" t="s">
        <v>163</v>
      </c>
      <c s="34" t="s">
        <v>491</v>
      </c>
      <c s="35" t="s">
        <v>54</v>
      </c>
      <c s="6" t="s">
        <v>492</v>
      </c>
      <c s="36" t="s">
        <v>60</v>
      </c>
      <c s="37">
        <v>2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52</v>
      </c>
      <c>
        <f>(M66*21)/100</f>
      </c>
      <c t="s">
        <v>27</v>
      </c>
    </row>
    <row r="67" spans="1:5" ht="12.75">
      <c r="A67" s="35" t="s">
        <v>53</v>
      </c>
      <c r="E67" s="39" t="s">
        <v>542</v>
      </c>
    </row>
    <row r="68" spans="1:5" ht="12.75">
      <c r="A68" s="35" t="s">
        <v>55</v>
      </c>
      <c r="E68" s="40" t="s">
        <v>54</v>
      </c>
    </row>
    <row r="69" spans="1:5" ht="76.5">
      <c r="A69" t="s">
        <v>56</v>
      </c>
      <c r="E69" s="39" t="s">
        <v>543</v>
      </c>
    </row>
    <row r="70" spans="1:16" ht="12.75">
      <c r="A70" t="s">
        <v>49</v>
      </c>
      <c s="34" t="s">
        <v>169</v>
      </c>
      <c s="34" t="s">
        <v>544</v>
      </c>
      <c s="35" t="s">
        <v>308</v>
      </c>
      <c s="6" t="s">
        <v>545</v>
      </c>
      <c s="36" t="s">
        <v>116</v>
      </c>
      <c s="37">
        <v>140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52</v>
      </c>
      <c>
        <f>(M70*21)/100</f>
      </c>
      <c t="s">
        <v>27</v>
      </c>
    </row>
    <row r="71" spans="1:5" ht="12.75">
      <c r="A71" s="35" t="s">
        <v>53</v>
      </c>
      <c r="E71" s="39" t="s">
        <v>531</v>
      </c>
    </row>
    <row r="72" spans="1:5" ht="12.75">
      <c r="A72" s="35" t="s">
        <v>55</v>
      </c>
      <c r="E72" s="40" t="s">
        <v>54</v>
      </c>
    </row>
    <row r="73" spans="1:5" ht="127.5">
      <c r="A73" t="s">
        <v>56</v>
      </c>
      <c r="E73" s="39" t="s">
        <v>546</v>
      </c>
    </row>
    <row r="74" spans="1:16" ht="12.75">
      <c r="A74" t="s">
        <v>49</v>
      </c>
      <c s="34" t="s">
        <v>175</v>
      </c>
      <c s="34" t="s">
        <v>547</v>
      </c>
      <c s="35" t="s">
        <v>54</v>
      </c>
      <c s="6" t="s">
        <v>548</v>
      </c>
      <c s="36" t="s">
        <v>116</v>
      </c>
      <c s="37">
        <v>5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52</v>
      </c>
      <c>
        <f>(M74*21)/100</f>
      </c>
      <c t="s">
        <v>27</v>
      </c>
    </row>
    <row r="75" spans="1:5" ht="12.75">
      <c r="A75" s="35" t="s">
        <v>53</v>
      </c>
      <c r="E75" s="39" t="s">
        <v>531</v>
      </c>
    </row>
    <row r="76" spans="1:5" ht="12.75">
      <c r="A76" s="35" t="s">
        <v>55</v>
      </c>
      <c r="E76" s="40" t="s">
        <v>54</v>
      </c>
    </row>
    <row r="77" spans="1:5" ht="102">
      <c r="A77" t="s">
        <v>56</v>
      </c>
      <c r="E77" s="39" t="s">
        <v>549</v>
      </c>
    </row>
    <row r="78" spans="1:16" ht="12.75">
      <c r="A78" t="s">
        <v>49</v>
      </c>
      <c s="34" t="s">
        <v>181</v>
      </c>
      <c s="34" t="s">
        <v>550</v>
      </c>
      <c s="35" t="s">
        <v>308</v>
      </c>
      <c s="6" t="s">
        <v>551</v>
      </c>
      <c s="36" t="s">
        <v>116</v>
      </c>
      <c s="37">
        <v>451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52</v>
      </c>
      <c>
        <f>(M78*21)/100</f>
      </c>
      <c t="s">
        <v>27</v>
      </c>
    </row>
    <row r="79" spans="1:5" ht="12.75">
      <c r="A79" s="35" t="s">
        <v>53</v>
      </c>
      <c r="E79" s="39" t="s">
        <v>552</v>
      </c>
    </row>
    <row r="80" spans="1:5" ht="12.75">
      <c r="A80" s="35" t="s">
        <v>55</v>
      </c>
      <c r="E80" s="40" t="s">
        <v>54</v>
      </c>
    </row>
    <row r="81" spans="1:5" ht="89.25">
      <c r="A81" t="s">
        <v>56</v>
      </c>
      <c r="E81" s="39" t="s">
        <v>478</v>
      </c>
    </row>
    <row r="82" spans="1:16" ht="25.5">
      <c r="A82" t="s">
        <v>49</v>
      </c>
      <c s="34" t="s">
        <v>185</v>
      </c>
      <c s="34" t="s">
        <v>553</v>
      </c>
      <c s="35" t="s">
        <v>54</v>
      </c>
      <c s="6" t="s">
        <v>554</v>
      </c>
      <c s="36" t="s">
        <v>60</v>
      </c>
      <c s="37">
        <v>2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52</v>
      </c>
      <c>
        <f>(M82*21)/100</f>
      </c>
      <c t="s">
        <v>27</v>
      </c>
    </row>
    <row r="83" spans="1:5" ht="12.75">
      <c r="A83" s="35" t="s">
        <v>53</v>
      </c>
      <c r="E83" s="39" t="s">
        <v>552</v>
      </c>
    </row>
    <row r="84" spans="1:5" ht="12.75">
      <c r="A84" s="35" t="s">
        <v>55</v>
      </c>
      <c r="E84" s="40" t="s">
        <v>54</v>
      </c>
    </row>
    <row r="85" spans="1:5" ht="102">
      <c r="A85" t="s">
        <v>56</v>
      </c>
      <c r="E85" s="39" t="s">
        <v>485</v>
      </c>
    </row>
    <row r="86" spans="1:16" ht="25.5">
      <c r="A86" t="s">
        <v>49</v>
      </c>
      <c s="34" t="s">
        <v>189</v>
      </c>
      <c s="34" t="s">
        <v>483</v>
      </c>
      <c s="35" t="s">
        <v>54</v>
      </c>
      <c s="6" t="s">
        <v>484</v>
      </c>
      <c s="36" t="s">
        <v>60</v>
      </c>
      <c s="37">
        <v>22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52</v>
      </c>
      <c>
        <f>(M86*21)/100</f>
      </c>
      <c t="s">
        <v>27</v>
      </c>
    </row>
    <row r="87" spans="1:5" ht="12.75">
      <c r="A87" s="35" t="s">
        <v>53</v>
      </c>
      <c r="E87" s="39" t="s">
        <v>552</v>
      </c>
    </row>
    <row r="88" spans="1:5" ht="12.75">
      <c r="A88" s="35" t="s">
        <v>55</v>
      </c>
      <c r="E88" s="40" t="s">
        <v>54</v>
      </c>
    </row>
    <row r="89" spans="1:5" ht="102">
      <c r="A89" t="s">
        <v>56</v>
      </c>
      <c r="E89" s="39" t="s">
        <v>485</v>
      </c>
    </row>
    <row r="90" spans="1:16" ht="12.75">
      <c r="A90" t="s">
        <v>49</v>
      </c>
      <c s="34" t="s">
        <v>194</v>
      </c>
      <c s="34" t="s">
        <v>555</v>
      </c>
      <c s="35" t="s">
        <v>308</v>
      </c>
      <c s="6" t="s">
        <v>556</v>
      </c>
      <c s="36" t="s">
        <v>116</v>
      </c>
      <c s="37">
        <v>24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52</v>
      </c>
      <c>
        <f>(M90*21)/100</f>
      </c>
      <c t="s">
        <v>27</v>
      </c>
    </row>
    <row r="91" spans="1:5" ht="12.75">
      <c r="A91" s="35" t="s">
        <v>53</v>
      </c>
      <c r="E91" s="39" t="s">
        <v>542</v>
      </c>
    </row>
    <row r="92" spans="1:5" ht="12.75">
      <c r="A92" s="35" t="s">
        <v>55</v>
      </c>
      <c r="E92" s="40" t="s">
        <v>54</v>
      </c>
    </row>
    <row r="93" spans="1:5" ht="76.5">
      <c r="A93" t="s">
        <v>56</v>
      </c>
      <c r="E93" s="39" t="s">
        <v>557</v>
      </c>
    </row>
    <row r="94" spans="1:16" ht="12.75">
      <c r="A94" t="s">
        <v>49</v>
      </c>
      <c s="34" t="s">
        <v>198</v>
      </c>
      <c s="34" t="s">
        <v>558</v>
      </c>
      <c s="35" t="s">
        <v>308</v>
      </c>
      <c s="6" t="s">
        <v>559</v>
      </c>
      <c s="36" t="s">
        <v>116</v>
      </c>
      <c s="37">
        <v>24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52</v>
      </c>
      <c>
        <f>(M94*21)/100</f>
      </c>
      <c t="s">
        <v>27</v>
      </c>
    </row>
    <row r="95" spans="1:5" ht="12.75">
      <c r="A95" s="35" t="s">
        <v>53</v>
      </c>
      <c r="E95" s="39" t="s">
        <v>560</v>
      </c>
    </row>
    <row r="96" spans="1:5" ht="12.75">
      <c r="A96" s="35" t="s">
        <v>55</v>
      </c>
      <c r="E96" s="40" t="s">
        <v>54</v>
      </c>
    </row>
    <row r="97" spans="1:5" ht="76.5">
      <c r="A97" t="s">
        <v>56</v>
      </c>
      <c r="E97" s="39" t="s">
        <v>561</v>
      </c>
    </row>
    <row r="98" spans="1:16" ht="12.75">
      <c r="A98" t="s">
        <v>49</v>
      </c>
      <c s="34" t="s">
        <v>204</v>
      </c>
      <c s="34" t="s">
        <v>562</v>
      </c>
      <c s="35" t="s">
        <v>54</v>
      </c>
      <c s="6" t="s">
        <v>563</v>
      </c>
      <c s="36" t="s">
        <v>116</v>
      </c>
      <c s="37">
        <v>20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52</v>
      </c>
      <c>
        <f>(M98*21)/100</f>
      </c>
      <c t="s">
        <v>27</v>
      </c>
    </row>
    <row r="99" spans="1:5" ht="12.75">
      <c r="A99" s="35" t="s">
        <v>53</v>
      </c>
      <c r="E99" s="39" t="s">
        <v>531</v>
      </c>
    </row>
    <row r="100" spans="1:5" ht="12.75">
      <c r="A100" s="35" t="s">
        <v>55</v>
      </c>
      <c r="E100" s="40" t="s">
        <v>54</v>
      </c>
    </row>
    <row r="101" spans="1:5" ht="63.75">
      <c r="A101" t="s">
        <v>56</v>
      </c>
      <c r="E101" s="39" t="s">
        <v>564</v>
      </c>
    </row>
    <row r="102" spans="1:16" ht="12.75">
      <c r="A102" t="s">
        <v>49</v>
      </c>
      <c s="34" t="s">
        <v>81</v>
      </c>
      <c s="34" t="s">
        <v>565</v>
      </c>
      <c s="35" t="s">
        <v>308</v>
      </c>
      <c s="6" t="s">
        <v>489</v>
      </c>
      <c s="36" t="s">
        <v>116</v>
      </c>
      <c s="37">
        <v>147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52</v>
      </c>
      <c>
        <f>(M102*21)/100</f>
      </c>
      <c t="s">
        <v>27</v>
      </c>
    </row>
    <row r="103" spans="1:5" ht="12.75">
      <c r="A103" s="35" t="s">
        <v>53</v>
      </c>
      <c r="E103" s="39" t="s">
        <v>542</v>
      </c>
    </row>
    <row r="104" spans="1:5" ht="12.75">
      <c r="A104" s="35" t="s">
        <v>55</v>
      </c>
      <c r="E104" s="40" t="s">
        <v>54</v>
      </c>
    </row>
    <row r="105" spans="1:5" ht="76.5">
      <c r="A105" t="s">
        <v>56</v>
      </c>
      <c r="E105" s="39" t="s">
        <v>557</v>
      </c>
    </row>
    <row r="106" spans="1:16" ht="12.75">
      <c r="A106" t="s">
        <v>49</v>
      </c>
      <c s="34" t="s">
        <v>91</v>
      </c>
      <c s="34" t="s">
        <v>50</v>
      </c>
      <c s="35" t="s">
        <v>308</v>
      </c>
      <c s="6" t="s">
        <v>51</v>
      </c>
      <c s="36" t="s">
        <v>116</v>
      </c>
      <c s="37">
        <v>227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52</v>
      </c>
      <c>
        <f>(M106*21)/100</f>
      </c>
      <c t="s">
        <v>27</v>
      </c>
    </row>
    <row r="107" spans="1:5" ht="12.75">
      <c r="A107" s="35" t="s">
        <v>53</v>
      </c>
      <c r="E107" s="39" t="s">
        <v>542</v>
      </c>
    </row>
    <row r="108" spans="1:5" ht="12.75">
      <c r="A108" s="35" t="s">
        <v>55</v>
      </c>
      <c r="E108" s="40" t="s">
        <v>54</v>
      </c>
    </row>
    <row r="109" spans="1:5" ht="76.5">
      <c r="A109" t="s">
        <v>56</v>
      </c>
      <c r="E109" s="39" t="s">
        <v>557</v>
      </c>
    </row>
    <row r="110" spans="1:13" ht="12.75">
      <c r="A110" t="s">
        <v>46</v>
      </c>
      <c r="C110" s="31" t="s">
        <v>27</v>
      </c>
      <c r="E110" s="33" t="s">
        <v>90</v>
      </c>
      <c r="J110" s="32">
        <f>0</f>
      </c>
      <c s="32">
        <f>0</f>
      </c>
      <c s="32">
        <f>0+L111+L115+L119</f>
      </c>
      <c s="32">
        <f>0+M111+M115+M119</f>
      </c>
    </row>
    <row r="111" spans="1:16" ht="12.75">
      <c r="A111" t="s">
        <v>49</v>
      </c>
      <c s="34" t="s">
        <v>566</v>
      </c>
      <c s="34" t="s">
        <v>494</v>
      </c>
      <c s="35" t="s">
        <v>308</v>
      </c>
      <c s="6" t="s">
        <v>495</v>
      </c>
      <c s="36" t="s">
        <v>101</v>
      </c>
      <c s="37">
        <v>33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52</v>
      </c>
      <c>
        <f>(M111*21)/100</f>
      </c>
      <c t="s">
        <v>27</v>
      </c>
    </row>
    <row r="112" spans="1:5" ht="12.75">
      <c r="A112" s="35" t="s">
        <v>53</v>
      </c>
      <c r="E112" s="39" t="s">
        <v>567</v>
      </c>
    </row>
    <row r="113" spans="1:5" ht="12.75">
      <c r="A113" s="35" t="s">
        <v>55</v>
      </c>
      <c r="E113" s="40" t="s">
        <v>54</v>
      </c>
    </row>
    <row r="114" spans="1:5" ht="357">
      <c r="A114" t="s">
        <v>56</v>
      </c>
      <c r="E114" s="39" t="s">
        <v>568</v>
      </c>
    </row>
    <row r="115" spans="1:16" ht="12.75">
      <c r="A115" t="s">
        <v>49</v>
      </c>
      <c s="34" t="s">
        <v>569</v>
      </c>
      <c s="34" t="s">
        <v>497</v>
      </c>
      <c s="35" t="s">
        <v>308</v>
      </c>
      <c s="6" t="s">
        <v>498</v>
      </c>
      <c s="36" t="s">
        <v>101</v>
      </c>
      <c s="37">
        <v>33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52</v>
      </c>
      <c>
        <f>(M115*21)/100</f>
      </c>
      <c t="s">
        <v>27</v>
      </c>
    </row>
    <row r="116" spans="1:5" ht="12.75">
      <c r="A116" s="35" t="s">
        <v>53</v>
      </c>
      <c r="E116" s="39" t="s">
        <v>570</v>
      </c>
    </row>
    <row r="117" spans="1:5" ht="12.75">
      <c r="A117" s="35" t="s">
        <v>55</v>
      </c>
      <c r="E117" s="40" t="s">
        <v>54</v>
      </c>
    </row>
    <row r="118" spans="1:5" ht="255">
      <c r="A118" t="s">
        <v>56</v>
      </c>
      <c r="E118" s="39" t="s">
        <v>571</v>
      </c>
    </row>
    <row r="119" spans="1:16" ht="12.75">
      <c r="A119" t="s">
        <v>49</v>
      </c>
      <c s="34" t="s">
        <v>572</v>
      </c>
      <c s="34" t="s">
        <v>573</v>
      </c>
      <c s="35" t="s">
        <v>308</v>
      </c>
      <c s="6" t="s">
        <v>574</v>
      </c>
      <c s="36" t="s">
        <v>116</v>
      </c>
      <c s="37">
        <v>20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52</v>
      </c>
      <c>
        <f>(M119*21)/100</f>
      </c>
      <c t="s">
        <v>27</v>
      </c>
    </row>
    <row r="120" spans="1:5" ht="12.75">
      <c r="A120" s="35" t="s">
        <v>53</v>
      </c>
      <c r="E120" s="39" t="s">
        <v>575</v>
      </c>
    </row>
    <row r="121" spans="1:5" ht="12.75">
      <c r="A121" s="35" t="s">
        <v>55</v>
      </c>
      <c r="E121" s="40" t="s">
        <v>54</v>
      </c>
    </row>
    <row r="122" spans="1:5" ht="76.5">
      <c r="A122" t="s">
        <v>56</v>
      </c>
      <c r="E122" s="39" t="s">
        <v>576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