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PS 01-01-31" sheetId="2" r:id="rId2"/>
    <sheet name="SO 01-10-99" sheetId="3" r:id="rId3"/>
    <sheet name="SO 01-86-01" sheetId="4" r:id="rId4"/>
    <sheet name="SO 01-10-01" sheetId="5" r:id="rId5"/>
    <sheet name="SO 01-13-01" sheetId="6" r:id="rId6"/>
    <sheet name="SO 98-98" sheetId="7" r:id="rId7"/>
  </sheets>
  <definedNames/>
  <calcPr fullCalcOnLoad="1"/>
</workbook>
</file>

<file path=xl/sharedStrings.xml><?xml version="1.0" encoding="utf-8"?>
<sst xmlns="http://schemas.openxmlformats.org/spreadsheetml/2006/main" count="2976" uniqueCount="660">
  <si>
    <t>Aspe</t>
  </si>
  <si>
    <t>Rekapitulace ceny</t>
  </si>
  <si>
    <t>5423530065</t>
  </si>
  <si>
    <t>Doplnění závor na přejezdu P2154 v km 99,187 TÚ Podlešín -Obrnice</t>
  </si>
  <si>
    <t>ZŘ</t>
  </si>
  <si>
    <t>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</si>
  <si>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</si>
  <si>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</si>
  <si>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</si>
  <si>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</si>
  <si>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</si>
  <si>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</si>
  <si>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</si>
  <si>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Počet neoceněných položek</t>
  </si>
  <si>
    <t>D.1.1</t>
  </si>
  <si>
    <t>Železniční zabezpečovací zařízení</t>
  </si>
  <si>
    <t xml:space="preserve">  PS 01-01-31</t>
  </si>
  <si>
    <t>PZS v km 99,187 (P2154)</t>
  </si>
  <si>
    <t>SŽDC05</t>
  </si>
  <si>
    <t>S</t>
  </si>
  <si>
    <t>O</t>
  </si>
  <si>
    <t>Soupis prací objektu</t>
  </si>
  <si>
    <t xml:space="preserve">Stavba: </t>
  </si>
  <si>
    <t>0,00</t>
  </si>
  <si>
    <t>15,00</t>
  </si>
  <si>
    <t>21,00</t>
  </si>
  <si>
    <t>3</t>
  </si>
  <si>
    <t>2</t>
  </si>
  <si>
    <t>Objekt: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</si>
  <si>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</si>
  <si>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</si>
  <si>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</si>
  <si>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</si>
  <si>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</si>
  <si>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</si>
  <si>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</si>
  <si>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Jednotková hmotnost</t>
  </si>
  <si>
    <t>Celková hmotnost</t>
  </si>
  <si>
    <t>Jednotková cena</t>
  </si>
  <si>
    <t>Dodávka</t>
  </si>
  <si>
    <t>Jednotková</t>
  </si>
  <si>
    <t>Celkem</t>
  </si>
  <si>
    <t>Cenové soustavy</t>
  </si>
  <si>
    <t>Počet položek s nulovou cenou</t>
  </si>
  <si>
    <t>O1</t>
  </si>
  <si>
    <t>PS 01-01-31</t>
  </si>
  <si>
    <t>SD</t>
  </si>
  <si>
    <t>DEM</t>
  </si>
  <si>
    <t>Demontáže</t>
  </si>
  <si>
    <t>P</t>
  </si>
  <si>
    <t>113</t>
  </si>
  <si>
    <t>75D228</t>
  </si>
  <si>
    <t/>
  </si>
  <si>
    <t>VÝSTRAŽNÍK BEZ ZÁVORY, 1 SKŘÍŇ - DEMONTÁŽ</t>
  </si>
  <si>
    <t>KUS</t>
  </si>
  <si>
    <t>OTSKP 2024</t>
  </si>
  <si>
    <t>PP</t>
  </si>
  <si>
    <t>VV</t>
  </si>
  <si>
    <t>Výstražník "A"; "B"</t>
  </si>
  <si>
    <t>TS</t>
  </si>
  <si>
    <t>Technická specifikace položky odpovídá příslušné cenové soustavě</t>
  </si>
  <si>
    <t>114</t>
  </si>
  <si>
    <t>75D168</t>
  </si>
  <si>
    <t>RELÉOVÝ DOMEK (DO 9 M2) PREFABRIKOVANÝ - DEMONTÁŽ</t>
  </si>
  <si>
    <t>Technologický domek</t>
  </si>
  <si>
    <t>115</t>
  </si>
  <si>
    <t>75D138</t>
  </si>
  <si>
    <t>BATERIOVÁ SKŘÍŇ - DEMONTÁŽ</t>
  </si>
  <si>
    <t>Umístěno v technologickém objektu</t>
  </si>
  <si>
    <t>116</t>
  </si>
  <si>
    <t>75B6T8</t>
  </si>
  <si>
    <t>BATERIE - DEMONTÁŽ</t>
  </si>
  <si>
    <t>DOM</t>
  </si>
  <si>
    <t>Technologický objekt</t>
  </si>
  <si>
    <t>60</t>
  </si>
  <si>
    <t>75D161</t>
  </si>
  <si>
    <t>RELÉOVÝ DOMEK (DO 9 M2) PREFABRIKOVANÝ, IZOLOVANÝ, S KLIMATIZACÍ A VNITŘNÍ KABELIZACÍ - DODÁVKA</t>
  </si>
  <si>
    <t>viz výkres č. 0501</t>
  </si>
  <si>
    <t>61</t>
  </si>
  <si>
    <t>75D167</t>
  </si>
  <si>
    <t>RELÉOVÝ DOMEK (DO 9 M2) PREFABRIKOVANÝ - MONTÁŽ</t>
  </si>
  <si>
    <t>62</t>
  </si>
  <si>
    <t>75B421</t>
  </si>
  <si>
    <t>STOJANOVÁ ŘADA PRO 2 STOJANY - DODÁVKA</t>
  </si>
  <si>
    <t>63</t>
  </si>
  <si>
    <t>75B427</t>
  </si>
  <si>
    <t>STOJANOVÁ ŘADA PRO 2 STOJANY - MONTÁŽ</t>
  </si>
  <si>
    <t>64</t>
  </si>
  <si>
    <t>75B471</t>
  </si>
  <si>
    <t>KABELOVÝ ROŠT VODOROVNÝ - DODÁVKA</t>
  </si>
  <si>
    <t>65</t>
  </si>
  <si>
    <t>75B477</t>
  </si>
  <si>
    <t>KABELOVÝ ROŠT VODOROVNÝ - MONTÁŽ</t>
  </si>
  <si>
    <t>66</t>
  </si>
  <si>
    <t>75B481</t>
  </si>
  <si>
    <t>KABELOVÝ ROŠT SVISLÝ - DODÁVKA</t>
  </si>
  <si>
    <t>67</t>
  </si>
  <si>
    <t>75B487</t>
  </si>
  <si>
    <t>KABELOVÝ ROŠT SVISLÝ - MONTÁŽ</t>
  </si>
  <si>
    <t>DOPR_ZN</t>
  </si>
  <si>
    <t>Dopravní značení</t>
  </si>
  <si>
    <t>106</t>
  </si>
  <si>
    <t>914163</t>
  </si>
  <si>
    <t>DOPRAVNÍ ZNAČKY ZÁKLADNÍ VELIKOSTI HLINÍKOVÉ FÓLIE TŘ 1 - DEMONTÁŽ</t>
  </si>
  <si>
    <t>viz výkres č. 0201</t>
  </si>
  <si>
    <t>107</t>
  </si>
  <si>
    <t>914161</t>
  </si>
  <si>
    <t>DOPRAVNÍ ZNAČKY ZÁKLADNÍ VELIKOSTI HLINÍKOVÉ FÓLIE TŘ 1 - DODÁVKA A MONTÁŽ</t>
  </si>
  <si>
    <t>108</t>
  </si>
  <si>
    <t>91551</t>
  </si>
  <si>
    <t>VODOROVNÉ DOPRAVNÍ ZNAČENÍ - PŘEDEM PŘIPRAVENÉ SYMBOLY</t>
  </si>
  <si>
    <t>viz výkres č. 2.202</t>
  </si>
  <si>
    <t>109</t>
  </si>
  <si>
    <t>914679</t>
  </si>
  <si>
    <t>DOPR ZNAČ 150X150CM HLINÍK FÓLIE TŘ 2 - NÁJEMNÉ</t>
  </si>
  <si>
    <t>KSDEN</t>
  </si>
  <si>
    <t>110</t>
  </si>
  <si>
    <t>914259</t>
  </si>
  <si>
    <t>DOPRAV ZNAČKY ZVĚTŠ VEL HLINÍK - NÁJEMNÉ</t>
  </si>
  <si>
    <t>111</t>
  </si>
  <si>
    <t>914252</t>
  </si>
  <si>
    <t>DOPRAVNÍ ZNAČKY ZVĚTŠENÉ VELIKOSTI HLINÍKOVÉ - MONTÁŽ S PŘEMÍSTĚNÍM</t>
  </si>
  <si>
    <t>112</t>
  </si>
  <si>
    <t>914212</t>
  </si>
  <si>
    <t>DOPRAVNÍ ZNAČKY ZVĚTŠENÉ VELIKOSTI OCELOVÉ - MONTÁŽ S PŘEMÍSTĚNÍM</t>
  </si>
  <si>
    <t>KAB</t>
  </si>
  <si>
    <t>Kabelizace</t>
  </si>
  <si>
    <t>16</t>
  </si>
  <si>
    <t>75A131</t>
  </si>
  <si>
    <t>KABEL METALICKÝ DVOUPLÁŠŤOVÝ DO 12 PÁRŮ - DODÁVKA</t>
  </si>
  <si>
    <t>KMPÁR</t>
  </si>
  <si>
    <t>viz Tabulka kabelů PS 01.xlsm</t>
  </si>
  <si>
    <t>17</t>
  </si>
  <si>
    <t>75A217</t>
  </si>
  <si>
    <t>ZATAŽENÍ A SPOJKOVÁNÍ KABELŮ DO 12 PÁRŮ - MONTÁŽ</t>
  </si>
  <si>
    <t>18</t>
  </si>
  <si>
    <t>75A311</t>
  </si>
  <si>
    <t>KABELOVÁ FORMA (UKONČENÍ KABELŮ) PRO KABELY ZABEZPEČOVACÍ DO 12 PÁRŮ</t>
  </si>
  <si>
    <t>19</t>
  </si>
  <si>
    <t>75A321</t>
  </si>
  <si>
    <t>SPOJKA ROVNÁ PRO PLASTOVÉ KABELY S JÁDRY O PRŮMĚRU 1 MM2 DO 12 PÁRŮ</t>
  </si>
  <si>
    <t>20</t>
  </si>
  <si>
    <t>75B121</t>
  </si>
  <si>
    <t>VNITŘNÍ KABELOVÉ ROZVODY PŘES 20 DO 50 KABELŮ - DODÁVKA</t>
  </si>
  <si>
    <t>M</t>
  </si>
  <si>
    <t>21</t>
  </si>
  <si>
    <t>75B127</t>
  </si>
  <si>
    <t>VNITŘNÍ KABELOVÉ ROZVODY PŘES 20 DO 50 KABELŮ - MONTÁŽ</t>
  </si>
  <si>
    <t>22</t>
  </si>
  <si>
    <t>742G11</t>
  </si>
  <si>
    <t>KABEL NN ČTYŘ- A PĚTIŽÍLOVÝ CU S PLASTOVOU IZOLACÍ OD 4 DO 16 MM2</t>
  </si>
  <si>
    <t>23</t>
  </si>
  <si>
    <t>742H12</t>
  </si>
  <si>
    <t>24</t>
  </si>
  <si>
    <t>742I11</t>
  </si>
  <si>
    <t>KABEL NN CU OVLÁDACÍ 7-12ŽÍLOVÝ DO 2,5 MM2</t>
  </si>
  <si>
    <t>25</t>
  </si>
  <si>
    <t>742L11</t>
  </si>
  <si>
    <t>UKONČENÍ DVOU AŽ PĚTIŽÍLOVÉHO KABELU V ROZVADĚČI NEBO NA PŘÍSTROJI DO 2,5 MM2</t>
  </si>
  <si>
    <t>26</t>
  </si>
  <si>
    <t>742L12</t>
  </si>
  <si>
    <t>UKONČENÍ DVOU AŽ PĚTIŽÍLOVÉHO KABELU V ROZVADĚČI NEBO NA PŘÍSTROJI OD 4 DO 16 MM2</t>
  </si>
  <si>
    <t>27</t>
  </si>
  <si>
    <t>742M11</t>
  </si>
  <si>
    <t>UKONČENÍ 7-12ŽÍLOVÉHO KABELU V ROZVADĚČI NEBO NA PŘÍSTROJI DO 2,5 MM2</t>
  </si>
  <si>
    <t>28</t>
  </si>
  <si>
    <t>75IH91</t>
  </si>
  <si>
    <t>UKONČENÍ KABELU ŠTÍTEK KABELOVÝ</t>
  </si>
  <si>
    <t>29</t>
  </si>
  <si>
    <t>75I221</t>
  </si>
  <si>
    <t>KABEL ZEMNÍ DVOUPLÁŠŤOVÝ BEZ PANCÍŘE PRŮMĚRU ŽÍLY 0,8 MM DO 5XN</t>
  </si>
  <si>
    <t>KMČTYŘKA</t>
  </si>
  <si>
    <t>30</t>
  </si>
  <si>
    <t>75I222</t>
  </si>
  <si>
    <t>KABEL ZEMNÍ DVOUPLÁŠŤOVÝ BEZ PANCÍŘE PRŮMĚRU ŽÍLY 0,8 MM DO 25XN</t>
  </si>
  <si>
    <t>31</t>
  </si>
  <si>
    <t>75IH31</t>
  </si>
  <si>
    <t>UKONČENÍ KABELU FORMA KABELOVÁ DÉLKY DO 0,5 M DO 5XN</t>
  </si>
  <si>
    <t>32</t>
  </si>
  <si>
    <t>75IH32</t>
  </si>
  <si>
    <t>UKONČENÍ KABELU FORMA KABELOVÁ DÉLKY DO 0,5 M DO 25XN</t>
  </si>
  <si>
    <t>33</t>
  </si>
  <si>
    <t>75II31</t>
  </si>
  <si>
    <t>SPOJKA DÁLKOVÉHO KABELU DO 100 ŽIL</t>
  </si>
  <si>
    <t>34</t>
  </si>
  <si>
    <t>75II3X</t>
  </si>
  <si>
    <t>SPOJKA DÁLKOVÉHO KABELU - MONTÁŽ</t>
  </si>
  <si>
    <t>35</t>
  </si>
  <si>
    <t>75IH9X</t>
  </si>
  <si>
    <t>UKONČENÍ KABELU ŠTÍTEK KABELOVÝ - MONTÁŽ</t>
  </si>
  <si>
    <t>36</t>
  </si>
  <si>
    <t>701005</t>
  </si>
  <si>
    <t>VYHLEDÁVACÍ MARKER ZEMNÍ S MOŽNOSTÍ ZÁPISU</t>
  </si>
  <si>
    <t>37</t>
  </si>
  <si>
    <t>75IJ12</t>
  </si>
  <si>
    <t>MĚŘENÍ JEDNOSMĚRNÉ NA SDĚLOVACÍM KABELU</t>
  </si>
  <si>
    <t>38</t>
  </si>
  <si>
    <t>75IJ22</t>
  </si>
  <si>
    <t>MĚŘENÍ ZKRÁCENÉ ZÁVĚREČNÉ DÁLKOVÉHO KABELU V JEDNOM SMĚRU ZA PROVOZU</t>
  </si>
  <si>
    <t>ČTYŘKA</t>
  </si>
  <si>
    <t>39</t>
  </si>
  <si>
    <t>75I911</t>
  </si>
  <si>
    <t>OPTOTRUBKA HDPE PRŮMĚRU DO 40 MM</t>
  </si>
  <si>
    <t>viz výkres 1000 kabelové schéma</t>
  </si>
  <si>
    <t>40</t>
  </si>
  <si>
    <t>75I91X</t>
  </si>
  <si>
    <t>OPTOTRUBKA HDPE - MONTÁŽ</t>
  </si>
  <si>
    <t>41</t>
  </si>
  <si>
    <t>75IA11</t>
  </si>
  <si>
    <t>OPTOTRUBKOVÁ SPOJKA PRŮMĚRU DO 40 MM</t>
  </si>
  <si>
    <t>42</t>
  </si>
  <si>
    <t>75IA1X</t>
  </si>
  <si>
    <t>OPTOTRUBKOVÁ SPOJKA - MONTÁŽ</t>
  </si>
  <si>
    <t>43</t>
  </si>
  <si>
    <t>75I962</t>
  </si>
  <si>
    <t>OPTOTRUBKA - KALIBRACE</t>
  </si>
  <si>
    <t>44</t>
  </si>
  <si>
    <t>75I961</t>
  </si>
  <si>
    <t>OPTOTRUBKA - HERMETIZACE ÚSEKU DO 2000 M</t>
  </si>
  <si>
    <t>ÚSEK</t>
  </si>
  <si>
    <t>45</t>
  </si>
  <si>
    <t>75ID11</t>
  </si>
  <si>
    <t>PLASTOVÁ ZEMNÍ KOMORA PRO ULOŽENÍ REZERVY</t>
  </si>
  <si>
    <t>46</t>
  </si>
  <si>
    <t>75ID1X</t>
  </si>
  <si>
    <t>PLASTOVÁ ZEMNÍ KOMORA PRO ULOŽENÍ REZERVY - MONTÁŽ</t>
  </si>
  <si>
    <t>KAB_OPT</t>
  </si>
  <si>
    <t>Kabelizace optika</t>
  </si>
  <si>
    <t>47</t>
  </si>
  <si>
    <t>75II71</t>
  </si>
  <si>
    <t>SPOJKA OPTICKÁ DO 72 VLÁKEN</t>
  </si>
  <si>
    <t>48</t>
  </si>
  <si>
    <t>75II7X</t>
  </si>
  <si>
    <t>SPOJKA OPTICKÁ - MONTÁŽ</t>
  </si>
  <si>
    <t>49</t>
  </si>
  <si>
    <t>75I811</t>
  </si>
  <si>
    <t>KABEL OPTICKÝ SINGLEMODE DO 12 VLÁKEN</t>
  </si>
  <si>
    <t>KMVLÁKNO</t>
  </si>
  <si>
    <t>50</t>
  </si>
  <si>
    <t>75I81X</t>
  </si>
  <si>
    <t>KABEL OPTICKÝ SINGLEMODE - MONTÁŽ</t>
  </si>
  <si>
    <t>51</t>
  </si>
  <si>
    <t>742J14</t>
  </si>
  <si>
    <t>KONEKTORY NA OPTICKÝ KABEL</t>
  </si>
  <si>
    <t>52</t>
  </si>
  <si>
    <t>75IH61</t>
  </si>
  <si>
    <t>UKONČENÍ KABELU OPTICKÉHO DO 12 VLÁKEN</t>
  </si>
  <si>
    <t>53</t>
  </si>
  <si>
    <t>75I841</t>
  </si>
  <si>
    <t>KABEL OPTICKÝ - REZERVA DO 500 MM</t>
  </si>
  <si>
    <t>54</t>
  </si>
  <si>
    <t>75I84X</t>
  </si>
  <si>
    <t>KABEL OPTICKÝ - REZERVA DO 500 MM - MONTÁŽ</t>
  </si>
  <si>
    <t>55</t>
  </si>
  <si>
    <t>75IK11</t>
  </si>
  <si>
    <t>MĚŘENÍ STÁVAJÍCÍHO OPTICKÉHO KABELU</t>
  </si>
  <si>
    <t>VLÁKNO</t>
  </si>
  <si>
    <t>56</t>
  </si>
  <si>
    <t>75J811</t>
  </si>
  <si>
    <t>OPTICKÝ PIGTAIL MULTIMODE DO 2 M</t>
  </si>
  <si>
    <t>57</t>
  </si>
  <si>
    <t>75J911</t>
  </si>
  <si>
    <t>OPTICKÝ PATCHCORD MULTIMODE DO 5 M</t>
  </si>
  <si>
    <t>58</t>
  </si>
  <si>
    <t>75IEF1</t>
  </si>
  <si>
    <t>OPTICKÝ ROZVADĚČ NA ZEĎ DO 12 VLÁKEN</t>
  </si>
  <si>
    <t>59</t>
  </si>
  <si>
    <t>75IEFX</t>
  </si>
  <si>
    <t>OPTICKÝ ROZVADĚČ NA ZEĎ - MONTÁŽ</t>
  </si>
  <si>
    <t>NAP</t>
  </si>
  <si>
    <t>Napájení</t>
  </si>
  <si>
    <t>68</t>
  </si>
  <si>
    <t>75D181</t>
  </si>
  <si>
    <t>NAPÁJECÍ SKŘÍŇ PŘEJEZDOVÉHO ZABEZPEČOVACÍHO ZAŘÍZENÍ - DODÁVKA</t>
  </si>
  <si>
    <t>viz výkres č. 0701</t>
  </si>
  <si>
    <t>69</t>
  </si>
  <si>
    <t>75D187</t>
  </si>
  <si>
    <t>NAPÁJECÍ SKŘÍŇ PŘEJEZDOVÉHO ZABEZPEČOVACÍHO ZAŘÍZENÍ - MONTÁŽ</t>
  </si>
  <si>
    <t>70</t>
  </si>
  <si>
    <t>75B6A1</t>
  </si>
  <si>
    <t>USMĚRŇOVAČ 24 V/50 A - DODÁVKA</t>
  </si>
  <si>
    <t>71</t>
  </si>
  <si>
    <t>75B6G7</t>
  </si>
  <si>
    <t>USMĚRŇOVAČ - MONTÁŽ</t>
  </si>
  <si>
    <t>72</t>
  </si>
  <si>
    <t>75B6N1</t>
  </si>
  <si>
    <t>BEZÚDRŽBOVÁ BATERIE 24 V/420 AH - DODÁVKA</t>
  </si>
  <si>
    <t>73</t>
  </si>
  <si>
    <t>75B6T7</t>
  </si>
  <si>
    <t>BATERIE - MONTÁŽ</t>
  </si>
  <si>
    <t>74</t>
  </si>
  <si>
    <t>75D131</t>
  </si>
  <si>
    <t>BATERIOVÁ SKŘÍŇ - DODÁVKA</t>
  </si>
  <si>
    <t>75</t>
  </si>
  <si>
    <t>75D137</t>
  </si>
  <si>
    <t>BATERIOVÁ SKŘÍŇ - MONTÁŽ</t>
  </si>
  <si>
    <t>76</t>
  </si>
  <si>
    <t>741911</t>
  </si>
  <si>
    <t>UZEMŇOVACÍ VODIČ V ZEMI FEZN DO 120 MM2</t>
  </si>
  <si>
    <t>77</t>
  </si>
  <si>
    <t>741C02</t>
  </si>
  <si>
    <t>UZEMŇOVACÍ SVORKA</t>
  </si>
  <si>
    <t>78</t>
  </si>
  <si>
    <t>741C05</t>
  </si>
  <si>
    <t>SPOJOVÁNÍ UZEMŇOVACÍCH VODIČŮ</t>
  </si>
  <si>
    <t>OST</t>
  </si>
  <si>
    <t>Ostatní</t>
  </si>
  <si>
    <t>123</t>
  </si>
  <si>
    <t>02940</t>
  </si>
  <si>
    <t>OSTATNÍ POŽADAVKY - VYPRACOVÁNÍ DOKUMENTACE</t>
  </si>
  <si>
    <t>KPL</t>
  </si>
  <si>
    <t>Vypracování realizační dokumentace příslušného PS</t>
  </si>
  <si>
    <t>124</t>
  </si>
  <si>
    <t>75B742</t>
  </si>
  <si>
    <t>OCHRANNÁ OPATŘENÍ PROTI ATMOSFÉRICKÝM VLIVŮM - JEDNOKOLEJNÁ TRAŤ BEZ TRAKCÍ</t>
  </si>
  <si>
    <t>KM</t>
  </si>
  <si>
    <t>PN</t>
  </si>
  <si>
    <t>Počítače náprav</t>
  </si>
  <si>
    <t>102</t>
  </si>
  <si>
    <t>75C911</t>
  </si>
  <si>
    <t>SNÍMAČ POČÍTAČE NÁPRAV - DODÁVKA</t>
  </si>
  <si>
    <t>103</t>
  </si>
  <si>
    <t>75C917</t>
  </si>
  <si>
    <t>SNÍMAČ POČÍTAČE NÁPRAV - MONTÁŽ</t>
  </si>
  <si>
    <t>104</t>
  </si>
  <si>
    <t>75C931</t>
  </si>
  <si>
    <t>SKŘÍŇ S POČÍTAČI NÁPRAV 8 BODŮ/7 ÚSEKŮ - DODÁVKA</t>
  </si>
  <si>
    <t>105</t>
  </si>
  <si>
    <t>75C937</t>
  </si>
  <si>
    <t>SKŘÍŇ S POČÍTAČI NÁPRAV 8 BODŮ/7 ÚSEKŮ - MONTÁŽ</t>
  </si>
  <si>
    <t>REV</t>
  </si>
  <si>
    <t>Revize a zkoušky</t>
  </si>
  <si>
    <t>117</t>
  </si>
  <si>
    <t>75E117</t>
  </si>
  <si>
    <t>DOZOR PRACOVNÍKŮ PROVOZOVATELE PŘI PRÁCI NA ŽIVÉM ZAŘÍZENÍ</t>
  </si>
  <si>
    <t>HOD</t>
  </si>
  <si>
    <t>118</t>
  </si>
  <si>
    <t>75E127</t>
  </si>
  <si>
    <t>CELKOVÁ PROHLÍDKA ZAŘÍZENÍ A VYHOTOVENÍ REVIZNÍ ZPRÁVY</t>
  </si>
  <si>
    <t>119</t>
  </si>
  <si>
    <t>75E197</t>
  </si>
  <si>
    <t>PŘÍPRAVA A CELKOVÉ ZKOUŠKY PŘEJEZDOVÉHO ZABEZPEČOVACÍHO ZAŘÍZENÍ PRO JEDNU KOLEJ</t>
  </si>
  <si>
    <t>120</t>
  </si>
  <si>
    <t>75E1B7</t>
  </si>
  <si>
    <t>REGULACE A ZKOUŠENÍ ZABEZPEČOVACÍHO ZAŘÍZENÍ</t>
  </si>
  <si>
    <t>121</t>
  </si>
  <si>
    <t>75E137</t>
  </si>
  <si>
    <t>PŘEZKOUŠENÍ VLAKOVÝCH CEST</t>
  </si>
  <si>
    <t>122</t>
  </si>
  <si>
    <t>75E1C7</t>
  </si>
  <si>
    <t>PROTOKOL UTZ</t>
  </si>
  <si>
    <t>Vypracování protokolu UTZ příslušného zařízení</t>
  </si>
  <si>
    <t>TECH</t>
  </si>
  <si>
    <t>Technologie PZS</t>
  </si>
  <si>
    <t>79</t>
  </si>
  <si>
    <t>75D111</t>
  </si>
  <si>
    <t>SKŘÍŇ LOGIKY RELÉOVÉHO PŘEJEZDOVÉHO ZABEZPEČOVACÍHO ZAŘÍZENÍ - DODÁVKA</t>
  </si>
  <si>
    <t>80</t>
  </si>
  <si>
    <t>75D117</t>
  </si>
  <si>
    <t>SKŘÍŇ LOGIKY RELÉOVÉHO PŘEJEZDOVÉHO ZABEZPEČOVACÍHO ZAŘÍZENÍ - MONTÁŽ</t>
  </si>
  <si>
    <t>81</t>
  </si>
  <si>
    <t>75B871</t>
  </si>
  <si>
    <t>ZAŘÍZENÍ BEZPEČNÉ KOMUNIKACE MEZI ZABEZPEČOVACÍMI ZAŘÍZENÍMI (32 PERIFERIÍ) - DODÁVKA</t>
  </si>
  <si>
    <t>viz výkres č. 8300</t>
  </si>
  <si>
    <t>82</t>
  </si>
  <si>
    <t>75B877</t>
  </si>
  <si>
    <t>ZAŘÍZENÍ BEZPEČNÉ KOMUNIKACE MEZI ZABEZPEČOVACÍMI ZAŘÍZENÍMI (32 PERIFERIÍ) - MONTÁŽ</t>
  </si>
  <si>
    <t>UPR_SZZ</t>
  </si>
  <si>
    <t>Úprava SZZ</t>
  </si>
  <si>
    <t>83</t>
  </si>
  <si>
    <t>75B569</t>
  </si>
  <si>
    <t>ÚPRAVA RELÉOVÝCH, NAPÁJECÍCH NEBO KABELOVÝCH STOJANŮ NEBO SKŘÍNÍ</t>
  </si>
  <si>
    <t>Úprava zapojení v SZZ a DK Lenešice</t>
  </si>
  <si>
    <t>84</t>
  </si>
  <si>
    <t>75B361</t>
  </si>
  <si>
    <t>KOLEJOVÁ DESKA - DODÁVKA</t>
  </si>
  <si>
    <t>85</t>
  </si>
  <si>
    <t>75B367</t>
  </si>
  <si>
    <t>KOLEJOVÁ DESKA - MONTÁŽ</t>
  </si>
  <si>
    <t>86</t>
  </si>
  <si>
    <t>75B118</t>
  </si>
  <si>
    <t>VNITŘNÍ KABELOVÉ ROZVODY DO 20 KABELŮ - DEMONTÁŽ</t>
  </si>
  <si>
    <t>87</t>
  </si>
  <si>
    <t>75B117</t>
  </si>
  <si>
    <t>VNITŘNÍ KABELOVÉ ROZVODY DO 20 KABELŮ - MONTÁŽ</t>
  </si>
  <si>
    <t>88</t>
  </si>
  <si>
    <t>89</t>
  </si>
  <si>
    <t>75E187</t>
  </si>
  <si>
    <t>PŘÍPRAVA A CELKOVÉ ZKOUŠKY ELEKTRONICKÉHO STAVĚDLA PRO JEDNU VLAKOVOU CESTU</t>
  </si>
  <si>
    <t>90</t>
  </si>
  <si>
    <t>91</t>
  </si>
  <si>
    <t>75B369</t>
  </si>
  <si>
    <t>KOLEJOVÁ DESKA - ÚPRAVA</t>
  </si>
  <si>
    <t>VEN</t>
  </si>
  <si>
    <t>Venkovní prvky</t>
  </si>
  <si>
    <t>92</t>
  </si>
  <si>
    <t>75D211</t>
  </si>
  <si>
    <t>VÝSTRAŽNÍK SE ZÁVOROU, 1 SKŘÍŇ - DODÁVKA</t>
  </si>
  <si>
    <t>výstraník se závorou: "A", "B"</t>
  </si>
  <si>
    <t>viz výkres č. 0211</t>
  </si>
  <si>
    <t>93</t>
  </si>
  <si>
    <t>75D217</t>
  </si>
  <si>
    <t>VÝSTRAŽNÍK SE ZÁVOROU, 1 SKŘÍŇ - MONTÁŽ</t>
  </si>
  <si>
    <t>94</t>
  </si>
  <si>
    <t>75D221</t>
  </si>
  <si>
    <t>VÝSTRAŽNÍK BEZ ZÁVORY, 1 SKŘÍŇ - DODÁVKA</t>
  </si>
  <si>
    <t>výstražník bez závory: "C", "D"</t>
  </si>
  <si>
    <t>95</t>
  </si>
  <si>
    <t>75D227</t>
  </si>
  <si>
    <t>VÝSTRAŽNÍK BEZ ZÁVORY, 1 SKŘÍŇ - MONTÁŽ</t>
  </si>
  <si>
    <t>96</t>
  </si>
  <si>
    <t>75D211_R03</t>
  </si>
  <si>
    <t>BŘEVNO KOMPOZITNÍ S KONTROLOU CELISTVOSTI - DODÁVKA</t>
  </si>
  <si>
    <t>R-položka</t>
  </si>
  <si>
    <t>závory: "A"; "B"</t>
  </si>
  <si>
    <t>1. Položka obsahuje:  
 – dodávku kompozitního břevna včetně pomocného materiálu, dopravu do místa určení  
2. Položka neobsahuje:  
 X  
3. Způsob měření:  
Udává se počet kusů kompletní konstrukce nebo práce.</t>
  </si>
  <si>
    <t>97</t>
  </si>
  <si>
    <t>75D211_R04</t>
  </si>
  <si>
    <t>BŘEVNO KOMPOZITNÍ S KONTROLOU CELISTVOSTI - MONTÁŽ</t>
  </si>
  <si>
    <t>1. Položka obsahuje:  
 – montáž kompozitního břevna se všemi pomocnými a doplňujícími pracemi a součástmi, případné použití mechanizmů, včetně dopravy ze skladu k místu montáže  
2. Položka neobsahuje:  
 X  
3. Způsob měření:  
Udává se počet kusů kompletní konstrukce nebo práce.</t>
  </si>
  <si>
    <t>98</t>
  </si>
  <si>
    <t>75IEC3</t>
  </si>
  <si>
    <t>VENKOVNÍ TELEFONNÍ OBJEKT NA OBJEKTU</t>
  </si>
  <si>
    <t>99</t>
  </si>
  <si>
    <t>75IECX</t>
  </si>
  <si>
    <t>VENKOVNÍ TELEFONNÍ OBJEKT - MONTÁŽ</t>
  </si>
  <si>
    <t>100</t>
  </si>
  <si>
    <t>75D191</t>
  </si>
  <si>
    <t>PŘÍSTROJOVÁ SKŘÍŇ V KOLEJIŠTI BEZ VNITŘNÍ VÝSTROJE - DODÁVKA</t>
  </si>
  <si>
    <t>technologická skříň PZZ</t>
  </si>
  <si>
    <t>101</t>
  </si>
  <si>
    <t>75D197</t>
  </si>
  <si>
    <t>PŘÍSTROJOVÁ SKŘÍŇ V KOLEJIŠTI BEZ VNITŘNÍ VÝSTROJE - MONTÁŽ</t>
  </si>
  <si>
    <t>VSE</t>
  </si>
  <si>
    <t>Všeobecné konstrukce a práce</t>
  </si>
  <si>
    <t>1</t>
  </si>
  <si>
    <t>029111</t>
  </si>
  <si>
    <t>OSTATNÍ POŽADAVKY - GEODETICKÉ ZAMĚŘENÍ - DÉLKOVÉ</t>
  </si>
  <si>
    <t>HM</t>
  </si>
  <si>
    <t>ZEM</t>
  </si>
  <si>
    <t>Zemní práce</t>
  </si>
  <si>
    <t>11130</t>
  </si>
  <si>
    <t>SEJMUTÍ DRNU</t>
  </si>
  <si>
    <t>M2</t>
  </si>
  <si>
    <t>viz Tabulka kabelových tras a výkopů.xlsx</t>
  </si>
  <si>
    <t>132838</t>
  </si>
  <si>
    <t>HLOUBENÍ RÝH ŠÍŘ DO 2M PAŽ I NEPAŽ TŘ. II, ODVOZ DO 20KM</t>
  </si>
  <si>
    <t>M3</t>
  </si>
  <si>
    <t>4</t>
  </si>
  <si>
    <t>131938</t>
  </si>
  <si>
    <t>HLOUBENÍ JAM ZAPAŽ I NEPAŽ TŘ. III, ODVOZ DO 20KM</t>
  </si>
  <si>
    <t>5</t>
  </si>
  <si>
    <t>17411</t>
  </si>
  <si>
    <t>ZÁSYP JAM A RÝH ZEMINOU SE ZHUTNĚNÍM</t>
  </si>
  <si>
    <t>6</t>
  </si>
  <si>
    <t>18215</t>
  </si>
  <si>
    <t>ÚPRAVA POVRCHŮ SROVNÁNÍM ÚZEMÍ V TL DO 0,50M</t>
  </si>
  <si>
    <t>7</t>
  </si>
  <si>
    <t>14173</t>
  </si>
  <si>
    <t>PROTLAČOVÁNÍ POTRUBÍ Z PLAST HMOT DN DO 200MM</t>
  </si>
  <si>
    <t>pod kolejemi 2x 9m + pod vozovkou 1x 10m</t>
  </si>
  <si>
    <t>8</t>
  </si>
  <si>
    <t>702112</t>
  </si>
  <si>
    <t>KABELOVÝ ŽLAB ZEMNÍ VČETNĚ KRYTU SVĚTLÉ ŠÍŘKY PŘES 120 DO 250 MM</t>
  </si>
  <si>
    <t>9</t>
  </si>
  <si>
    <t>702902</t>
  </si>
  <si>
    <t>ZASYPÁNÍ KABELOVÉHO ŽLABU VRSTVOU Z PŘESÁTÉHO PÍSKU SVĚTLÉ ŠÍŘKY PŘES 120 DO 250 MM</t>
  </si>
  <si>
    <t>10</t>
  </si>
  <si>
    <t>702212</t>
  </si>
  <si>
    <t>KABELOVÁ CHRÁNIČKA ZEMNÍ DN PŘES 100 DO 200 MM</t>
  </si>
  <si>
    <t>11</t>
  </si>
  <si>
    <t>709400</t>
  </si>
  <si>
    <t>ZATAŽENÍ LANKA DO CHRÁNIČKY NEBO ŽLABU</t>
  </si>
  <si>
    <t>pod kolejemi 2x 9m + pod vozovkou 2x 10m</t>
  </si>
  <si>
    <t>12</t>
  </si>
  <si>
    <t>702312</t>
  </si>
  <si>
    <t>ZAKRYTÍ KABELŮ VÝSTRAŽNOU FÓLIÍ ŠÍŘKY PŘES 20 DO 40 CM</t>
  </si>
  <si>
    <t>13</t>
  </si>
  <si>
    <t>709110</t>
  </si>
  <si>
    <t>PROVIZORNÍ ZAJIŠTĚNÍ KABELU VE VÝKOPU</t>
  </si>
  <si>
    <t>14</t>
  </si>
  <si>
    <t>709210</t>
  </si>
  <si>
    <t>KŘIŽOVATKA KABELOVÝCH VEDENÍ SE STÁVAJÍCÍ INŽENÝRSKOU SÍTÍ (KABELEM, POTRUBÍM APOD.)</t>
  </si>
  <si>
    <t>viz výkres č. 2.205</t>
  </si>
  <si>
    <t>15</t>
  </si>
  <si>
    <t>27211</t>
  </si>
  <si>
    <t>ZÁKLADY Z DÍLCŮ BETONOVÝCH</t>
  </si>
  <si>
    <t>viz výkres č. 2.203</t>
  </si>
  <si>
    <t xml:space="preserve">  SO 01-10-99</t>
  </si>
  <si>
    <t>ŽST Lenešice, rušení LIS</t>
  </si>
  <si>
    <t>SO 01-10-99</t>
  </si>
  <si>
    <t>75C848</t>
  </si>
  <si>
    <t>STYKOVÝ TRANSFORMÁTOR, SYMETRIZAČNÍ A UKOLEJŇOVACÍ TLUMIVKA - DEMONTÁŽ</t>
  </si>
  <si>
    <t>75C858</t>
  </si>
  <si>
    <t>SADA PROPOJEK PRO PŘIPOJENÍ STYKOVÉHO TRANSFORMÁTORU, SYMETRIZAČNÍ TLUMIVKY KE KOLEJNICI - DEMONTÁŽ</t>
  </si>
  <si>
    <t>513</t>
  </si>
  <si>
    <t>KOLEJNICE E 60 E2</t>
  </si>
  <si>
    <t>T</t>
  </si>
  <si>
    <t>OTSKP 2022</t>
  </si>
  <si>
    <t>543312</t>
  </si>
  <si>
    <t>VÝMĚNA KOLEJNICE 60 E2 SPOJITĚ</t>
  </si>
  <si>
    <t>543430</t>
  </si>
  <si>
    <t>VÝMĚNA PODLOŽEK POD KOLEJNICEMI</t>
  </si>
  <si>
    <t>PÁR</t>
  </si>
  <si>
    <t>549510</t>
  </si>
  <si>
    <t>ŘEZÁNÍ KOLEJNIC</t>
  </si>
  <si>
    <t>545111</t>
  </si>
  <si>
    <t>SVAR KOLEJNIC (STEJNÉHO TVARU) 60 E2, R 65 JEDNOTLIVĚ</t>
  </si>
  <si>
    <t>542121</t>
  </si>
  <si>
    <t>SMĚROVÉ A VÝŠKOVÉ VYROVNÁNÍ KOLEJE NA PRAŽCÍCH BETONOVÝCH DO 0,05 M</t>
  </si>
  <si>
    <t>015140</t>
  </si>
  <si>
    <t>POPLATKY ZA LIKVIDACŮ ODPADŮ NEKONTAMINOVANÝCH - 17 01 01 BETON Z DEMOLIC OBJEKTŮ, ZÁKLADŮ TV</t>
  </si>
  <si>
    <t>015550</t>
  </si>
  <si>
    <t>POPLATKY ZA LIKVIDACI ODPADŮ NEBEZPEČNÝCH - 16 02 09* TRANSFORMÁTORY A KONDENZÁTORY S OBSAHEM PCB</t>
  </si>
  <si>
    <t>D.3</t>
  </si>
  <si>
    <t>Silnoproudá technologie včetně DŘT</t>
  </si>
  <si>
    <t xml:space="preserve">  SO 01-86-01</t>
  </si>
  <si>
    <t>Přejezd v km 99,187 (P2154), přípojka napájení NN</t>
  </si>
  <si>
    <t>SO 01-86-01</t>
  </si>
  <si>
    <t>75K11Y</t>
  </si>
  <si>
    <t>TRANSFORMÁTOR ODDĚLOVACÍ (OCHRANNÝ) - DEMONTÁŽ</t>
  </si>
  <si>
    <t>viz Tabulka kabelů SO 01.xlsm</t>
  </si>
  <si>
    <t>747143</t>
  </si>
  <si>
    <t>REVIZE, SEŘÍZENÍ A NASTAVENÍ OCHRAN, VČETNĚ VYSTAVENÍ PROTOKOLU</t>
  </si>
  <si>
    <t>74F321</t>
  </si>
  <si>
    <t>PROTOKOL ZPŮSOBILOSTI</t>
  </si>
  <si>
    <t>Vydání průkazu způssobilosti UTZ příslušného zařízení</t>
  </si>
  <si>
    <t>E.1.3</t>
  </si>
  <si>
    <t>Železniční přejezdy</t>
  </si>
  <si>
    <t xml:space="preserve">  SO 01-10-01</t>
  </si>
  <si>
    <t>Železniční přejezd P2154 v km 99.187
železniční svršek a spodek</t>
  </si>
  <si>
    <t>SO 01-10-01</t>
  </si>
  <si>
    <t>Zemní a přípravné práce</t>
  </si>
  <si>
    <t>965123</t>
  </si>
  <si>
    <t>DEMONTÁŽ KOLEJE NA DŘEVĚNÝCH PRAŽCÍCH DO KOLEJOVÝCH POLÍ S ODVOZEM NA MONTÁŽNÍ ZÁKLADNU S NÁSLEDNÝM ROZEBRÁNÍM</t>
  </si>
  <si>
    <t>rozebrání koleje na každou stranu od průniku os</t>
  </si>
  <si>
    <t>2x15m</t>
  </si>
  <si>
    <t>Technická specifikace položky odpovídá příslušné cenové soustavě.</t>
  </si>
  <si>
    <t>965010</t>
  </si>
  <si>
    <t>ODSTRANĚNÍ KOLEJOVÉHO LOŽE A DRÁŽNÍCH STEZEK</t>
  </si>
  <si>
    <t>odkop kolejového lože</t>
  </si>
  <si>
    <t>4.25*0.4*30 = 51 m3</t>
  </si>
  <si>
    <t>014122</t>
  </si>
  <si>
    <t>POPLATKY ZA SKLÁDKU TYP S-OO (OSTATNÍ ODPAD)</t>
  </si>
  <si>
    <t>likvidace starého kameniva</t>
  </si>
  <si>
    <t>za  Díl</t>
  </si>
  <si>
    <t>513550</t>
  </si>
  <si>
    <t>KOLEJOVÉ LOŽE - DOPLNĚNÍ Z KAMENIVA HRUBÉHO DRCENÉHO (ŠTĚRK)</t>
  </si>
  <si>
    <t>kolejové lože po přečištění/nové</t>
  </si>
  <si>
    <t>51m3</t>
  </si>
  <si>
    <t>528352</t>
  </si>
  <si>
    <t>KOLEJ 49 E1, ROZD. "U", BEZSTYKOVÁ, PR. BET. BEZPODKLADNICOVÝ, UP. PRUŽNÉ</t>
  </si>
  <si>
    <t>nové koleje pro přejezd</t>
  </si>
  <si>
    <t>30m</t>
  </si>
  <si>
    <t>921930</t>
  </si>
  <si>
    <t>ANTIKOROZNÍ PROVEDENÍ UPEVŇOVADEL A JINÉHO DROBNÉHO KOLEJIVA</t>
  </si>
  <si>
    <t>9.50m délka přejezdu + 1m na každou stranu</t>
  </si>
  <si>
    <t>Cenová úrveň odpovídá položce 52D331, upraveno jako R-Položka z důvodu jiné specifikace</t>
  </si>
  <si>
    <t>545122</t>
  </si>
  <si>
    <t>SVAR KOLEJNIC (STEJNÉHO TVARU) 49 E1, T SPOJITĚ</t>
  </si>
  <si>
    <t>KS</t>
  </si>
  <si>
    <t>zřízení bezstykové koleje</t>
  </si>
  <si>
    <t>4 ks(2 kolejnice, před a za přejezdem)</t>
  </si>
  <si>
    <t>543412</t>
  </si>
  <si>
    <t>VÝMĚNA UPEVNĚNÍ (ŠROUBŮ, SPON, SVĚREK, KROUŽKŮ) PRUŽNÉHO</t>
  </si>
  <si>
    <t>2x 50 m kolejí</t>
  </si>
  <si>
    <t>2x50 m kolejí</t>
  </si>
  <si>
    <t>542312</t>
  </si>
  <si>
    <t>NÁSLEDNÁ ÚPRAVA SMĚROVÉHO A VÝŠKOVÉHO USPOŘÁDÁNÍ KOLEJE - PRAŽCE BETONOVÉ</t>
  </si>
  <si>
    <t>vyrovnání nových kolejí na přejezdu dle GPS</t>
  </si>
  <si>
    <t>30m nových + 2x50m směrové a výškové vyrovnání</t>
  </si>
  <si>
    <t xml:space="preserve">  SO 01-13-01</t>
  </si>
  <si>
    <t>Železniční přejezd P2154 v km 99.187
přejezdová konstrukce</t>
  </si>
  <si>
    <t>SO 01-13-01</t>
  </si>
  <si>
    <t>965311</t>
  </si>
  <si>
    <t>ROZEBRÁNÍ PŘEJEZDU, PŘECHODU Z DÍLCŮ</t>
  </si>
  <si>
    <t>demontáž celopryžové přejezdové konstrukce v přejezdu</t>
  </si>
  <si>
    <t>9m*1.5m</t>
  </si>
  <si>
    <t>11343</t>
  </si>
  <si>
    <t>ODSTRANĚNÍ KRYTU ZPEVNĚNÝCH PLOCH S ASFALT POJIVEM</t>
  </si>
  <si>
    <t>vybourání asfaltového krytu vozovky a svrchních vrstev</t>
  </si>
  <si>
    <t>306 m2* 90mm</t>
  </si>
  <si>
    <t>11372</t>
  </si>
  <si>
    <t>FRÉZOVÁNÍ VOZOVEK ASFALTOVÝCH</t>
  </si>
  <si>
    <t>odfrézování asf.vozovky</t>
  </si>
  <si>
    <t>2.52+4.13</t>
  </si>
  <si>
    <t>015130</t>
  </si>
  <si>
    <t>POPLATKY ZA LIKVIDACI ODPADŮ NEKONTAMINOVANÝCH - 17 03 02 VYBOURANÝ ASFALTOVÝ BETON BEZ DEHTU</t>
  </si>
  <si>
    <t>skládka odtěženého nekontaminovaného asfaltu</t>
  </si>
  <si>
    <t>2200 kg/m3</t>
  </si>
  <si>
    <t>11332</t>
  </si>
  <si>
    <t>ODSTRAN PODKL ZPEVNĚNÝCH PLOCH Z KAMENIVA NESTMELENÉHO</t>
  </si>
  <si>
    <t>odtěžení podkladních vrstev PK z kameniva a štěrkopísku, bude znovupoužito do podkladních vrstev</t>
  </si>
  <si>
    <t>16+18)*6.9*0.2</t>
  </si>
  <si>
    <t>015330</t>
  </si>
  <si>
    <t>POPLATKY ZA LIKVIDACI ODPADŮ NEKONTAMINOVANÝCH - 17 05 04 KAMENNÁ SUŤ</t>
  </si>
  <si>
    <t>skládka podkladních vrstev vozovky - v případě nutnosti odvozu na skládku</t>
  </si>
  <si>
    <t>1.45 t/m3</t>
  </si>
  <si>
    <t>567101</t>
  </si>
  <si>
    <t>PODKLADNÍ BETON</t>
  </si>
  <si>
    <t>základy závěrných zídek</t>
  </si>
  <si>
    <t>2x 9.5m x (0.16+0.1)</t>
  </si>
  <si>
    <t>921112</t>
  </si>
  <si>
    <t>ŽELEZNIČNÍ PŘEJEZD CELOPRYŽOVÝ NA BETONOVÝCH PRAŽCÍCH</t>
  </si>
  <si>
    <t>kompletní konstrukce, počítaná po m2</t>
  </si>
  <si>
    <t>3.4*9</t>
  </si>
  <si>
    <t>56335</t>
  </si>
  <si>
    <t>VOZOVKOVÉ VRSTVY ZE ŠTĚRKODRTI TL. DO 250MM</t>
  </si>
  <si>
    <t>nový základ vozovky ze Štěrkodrti</t>
  </si>
  <si>
    <t>odpovídá odtěženým vrstvám</t>
  </si>
  <si>
    <t>56414</t>
  </si>
  <si>
    <t>VOZOVKOVÉ VRSTVY Z ASFALTOCEMENT BETONU TL 50MM</t>
  </si>
  <si>
    <t>OKS I dle TP170</t>
  </si>
  <si>
    <t>36*6.9</t>
  </si>
  <si>
    <t>572221</t>
  </si>
  <si>
    <t>SPOJOVACÍ POSTŘIK Z ASFALTU DO 1KG/M2</t>
  </si>
  <si>
    <t>spojovací postřik PS,E</t>
  </si>
  <si>
    <t>1 kg/m2; 75 m2</t>
  </si>
  <si>
    <t>56416</t>
  </si>
  <si>
    <t>VOZOVKOVÉ VRSTVY Z ASFALTOCEMENT BETONU TL 70MM</t>
  </si>
  <si>
    <t>asf. Beton ACO 16+</t>
  </si>
  <si>
    <t>16*5</t>
  </si>
  <si>
    <t>572211</t>
  </si>
  <si>
    <t>SPOJOVACÍ POSTŘIK Z ASFALTU DO 0,5KG/M2</t>
  </si>
  <si>
    <t>0.5 kg/m2; 17*5</t>
  </si>
  <si>
    <t>574I56</t>
  </si>
  <si>
    <t>ASFALTOVÝ KOBEREC MASTIXOVÝ SMA 16+ TL. 40MM</t>
  </si>
  <si>
    <t>Horvní vrstva vozovky</t>
  </si>
  <si>
    <t>SO 98-98</t>
  </si>
  <si>
    <t>SO 98-98 – Všeobecný objekt</t>
  </si>
  <si>
    <t xml:space="preserve">  SO 98-98</t>
  </si>
  <si>
    <t>Všeobecný objekt</t>
  </si>
  <si>
    <t>Dokumentace stavby</t>
  </si>
  <si>
    <t>VSEOB001</t>
  </si>
  <si>
    <t>Dokumentace skutečného provedení stavby, geodetická část</t>
  </si>
  <si>
    <t>Vypracování vybrané části dokumentace skutečného provedení (DSPS)</t>
  </si>
  <si>
    <t>v předepsaném rozsahu a počtu dle VTP a ZTP</t>
  </si>
  <si>
    <t>Položka zahrnuje veškeré činnosti nezbytné k vypracování dokumentace skutečného provedení dle SOD na zhotovení stavby a v rozsahu vyhlášky č. 499/2006 Sb., v platném znění,  a dle požadavků VTP a ZTP. Jedná se o souhrn činností zahrnujících vyhotovení geodetické části dokumentace skutečného provedení stavby, která mimo jiné zahrnuje geodetické měření, zapracování všech změn během výstavby, geometrické plány pro zápis vlastnických a jiných věcných práv do katastru nemovitostí, výsledné měřící protokoly, aktuální údaje apod. Zhotovitel bude postupovat dle požadavků na obsahovou náležitost této části DSPS, která je uvedená v interním předpisu Objednatele - SŽ SM011 Dokumentace staveb Správy železnic, státní organizace. Položka zahrnuje odevzdání dokumentace v předepsaném počtu v listinné i elektronické formě uvedeném v ZTP a VTP.</t>
  </si>
  <si>
    <t>VSEOB002</t>
  </si>
  <si>
    <t>Dokumentace skutečného provedení stavby, technická část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</si>
  <si>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vyhotovení dokumentace skutečného provedení stavby v předepsaném počtu v listinné i elektronické formě. Zhotovitel bude postupovat dle požadavků na obsahovou náležitost této části DSPS, která je uvedená v interním předpisu Objednatele - SŽ SM011 Dokumentace staveb Správy železnic, státní organizace.</t>
  </si>
  <si>
    <t>VSEOB003</t>
  </si>
  <si>
    <t>Dokumentace skutečného provedení stavby, dokladová část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</si>
  <si>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doložení dokladů a podkladů pro předání stavby a její kolaudace v předepsané formě a počtu v listinné i elektronické formě. Zhotovitel bude postupovat dle požadavků na obsahovou náležitost této části DSPS, která je uvedená v interním předpisu Objednatele - SŽ SM011 Dokumentace staveb Správy železnic, státní organizace.</t>
  </si>
  <si>
    <t>VSEOB004</t>
  </si>
  <si>
    <t>Osvědčení o shodě notifikovanou osobou</t>
  </si>
  <si>
    <t>Zajištění vydání osvědčení o shodě notifikovanou osobou</t>
  </si>
  <si>
    <t>Položka zahrnuje veškeré činnosti nezbytné k zajištění vydání platného prohlášení o ověření subsystému notifikovanou osobou ve stádiu realizace podle Směrnice Evropského parlamentu a Rady 2008/57/ES ze dne 17. června 2008 o interoperabilitě železničního systému, ve znění pozdějších předpisů  v souhrnu pro stavební objekty a provozní soubory.   
Položka zahrnuje  všechny nezbytné práce, náklady a zařízení  včetně  všech doprav a pomocného materiálu nutných  pro uskutečnění dané činnosti.</t>
  </si>
  <si>
    <t>VSEOB005</t>
  </si>
  <si>
    <t>Osvědčení o bezpečnosti před uvedením do provozu</t>
  </si>
  <si>
    <t>Zajištění vydání osvědčení o bezpečnosti před uvedením do provozu.</t>
  </si>
  <si>
    <t>Položka zahrnuje veškeré činnosti nezbytné k zajištění vydání zprávy o posouzení bezpečnosti dle prováděcího nařízení Komise (EU) č. 402/2013 ze dne 30. dubna 2013 o společné bezpečnostní metodě pro hodnocení a posuzování rizik a požadavky Drážního úřadu.  
Položka zahrnuje  všechny nezbytné práce, náklady a zařízení  včetně  všech doprav a pomocného materiálu nutných  pro uskutečnění dané činnosti.</t>
  </si>
  <si>
    <t>VSEOB006</t>
  </si>
  <si>
    <t>Geodetické práce v rámci geodetické vytyčovací sítě stavby</t>
  </si>
  <si>
    <t>Souhrn geodetických činností při zřizování a vedení bodů geodetické vytyčovací sítě stavby</t>
  </si>
  <si>
    <t>Položka zahrnuje náklady na měřické činnosti v rámci zřizování a vedení bodů geodetické vytyčovací sítě stavby, především pak kontrolu a ověření vytyčovací sítě, měřické práce při zřízení, překládání, obnově a doplnění bodů vytyčovací sítě, včetně výpočetních a dokumentačních činností.  
Zřízení a vedení bodů geodetických mikrosíti je součástí nákladů příslušných stavebních objektů, pro které je v projektu stanoveno jejich vybudování a není součástní nákladu této položky.</t>
  </si>
  <si>
    <t>VSEOB013</t>
  </si>
  <si>
    <t>Publicita stavby</t>
  </si>
  <si>
    <t>popis položky</t>
  </si>
  <si>
    <t>Exkurze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</si>
</sst>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0"/>
      <name val="Arial"/>
      <family val="0"/>
    </font>
    <font>
      <b/>
      <sz val="16"/>
      <color rgb="FFFFFFFF"/>
      <name val="Arial"/>
      <family val="0"/>
    </font>
    <font>
      <b/>
      <sz val="16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rgb="FFFF52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ADD8E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0" fillId="3" borderId="1" xfId="0" applyFill="1" applyBorder="1" applyAlignment="1">
      <alignment horizontal="center"/>
    </xf>
    <xf numFmtId="177" fontId="0" fillId="0" borderId="0" xfId="0" applyNumberForma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177" fontId="0" fillId="0" borderId="1" xfId="0" applyNumberFormat="1" applyBorder="1" applyAlignment="1">
      <alignment horizontal="right" vertical="top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2" borderId="2" xfId="0" applyFill="1" applyBorder="1"/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2" xfId="0" applyFill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top"/>
    </xf>
    <xf numFmtId="177" fontId="0" fillId="0" borderId="4" xfId="0" applyNumberForma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vertical="top"/>
    </xf>
    <xf numFmtId="177" fontId="0" fillId="0" borderId="0" xfId="0" applyNumberFormat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78" fontId="0" fillId="0" borderId="0" xfId="0" applyNumberFormat="1" applyAlignment="1">
      <alignment horizontal="center" vertical="top"/>
    </xf>
    <xf numFmtId="177" fontId="0" fillId="5" borderId="0" xfId="0" applyNumberFormat="1" applyFill="1" applyAlignment="1" applyProtection="1">
      <alignment horizontal="center" vertical="top"/>
      <protection locked="0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3</xdr:row>
      <xdr:rowOff>180975</xdr:rowOff>
    </xdr:from>
    <xdr:to>
      <xdr:col>5</xdr:col>
      <xdr:colOff>866775</xdr:colOff>
      <xdr:row>3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3144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  <col min="6" max="6" width="30.7109375" style="0" customWidth="1"/>
  </cols>
  <sheetData>
    <row r="1" spans="2:6" ht="57" customHeight="1">
      <c r="B1" s="3" t="s">
        <v>1</v>
      </c>
      <c r="C1" s="2"/>
      <c r="D1" s="2"/>
      <c r="E1" s="2"/>
      <c r="F1" s="2"/>
    </row>
    <row r="2" spans="2:6" ht="20" customHeight="1">
      <c r="B2" s="2"/>
      <c r="C2" s="2"/>
      <c r="D2" s="2"/>
      <c r="E2" s="2"/>
      <c r="F2" s="2"/>
    </row>
    <row r="3" spans="2:6" ht="12.75" customHeight="1">
      <c r="B3" s="2"/>
      <c r="C3" s="2"/>
      <c r="D3" s="2"/>
      <c r="E3" s="2"/>
      <c r="F3" s="2"/>
    </row>
    <row r="4" spans="1:6" ht="40" customHeight="1">
      <c r="A4" s="4" t="s">
        <v>2</v>
      </c>
      <c r="B4" s="5" t="s">
        <v>3</v>
      </c>
      <c r="F4" s="1" t="s">
        <v>0</v>
      </c>
    </row>
    <row r="5" spans="1:2" ht="30" customHeight="1">
      <c r="A5" s="7" t="s">
        <v>4</v>
      </c>
      <c r="B5" s="6" t="s">
        <v>5</v>
      </c>
    </row>
    <row r="6" spans="2:3" ht="12.75" customHeight="1">
      <c r="B6" s="8" t="s">
        <v>6</v>
      </c>
      <c r="C6" s="10">
        <f>0+C10+C13+C15+C18</f>
      </c>
    </row>
    <row r="7" spans="2:3" ht="12.75" customHeight="1">
      <c r="B7" s="8" t="s">
        <v>7</v>
      </c>
      <c r="C7" s="10">
        <f>0+E10+E13+E15+E18</f>
      </c>
    </row>
    <row r="9" spans="1:6" ht="12.75" customHeight="1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</row>
    <row r="10" spans="1:6" ht="12.75">
      <c r="A10" s="11" t="s">
        <v>14</v>
      </c>
      <c r="B10" s="12" t="s">
        <v>15</v>
      </c>
      <c r="C10" s="14">
        <f>0+C11+C12</f>
      </c>
      <c r="D10" s="14">
        <f>C10*0.21</f>
      </c>
      <c r="E10" s="14">
        <f>0+E11+E12</f>
      </c>
      <c r="F10" s="13">
        <f>0+F11+F12</f>
      </c>
    </row>
    <row r="11" spans="1:6" ht="12.75">
      <c r="A11" s="11" t="s">
        <v>16</v>
      </c>
      <c r="B11" s="12" t="s">
        <v>17</v>
      </c>
      <c r="C11" s="14">
        <f>'PS 01-01-31'!K8+'PS 01-01-31'!M8</f>
      </c>
      <c r="D11" s="14">
        <f>C11*0.21</f>
      </c>
      <c r="E11" s="14">
        <f>C11+D11</f>
      </c>
      <c r="F11" s="13">
        <f>'PS 01-01-31'!T7</f>
      </c>
    </row>
    <row r="12" spans="1:6" ht="12.75">
      <c r="A12" s="11" t="s">
        <v>488</v>
      </c>
      <c r="B12" s="12" t="s">
        <v>489</v>
      </c>
      <c r="C12" s="14">
        <f>'SO 01-10-99'!K8+'SO 01-10-99'!M8</f>
      </c>
      <c r="D12" s="14">
        <f>C12*0.21</f>
      </c>
      <c r="E12" s="14">
        <f>C12+D12</f>
      </c>
      <c r="F12" s="13">
        <f>'SO 01-10-99'!T7</f>
      </c>
    </row>
    <row r="13" spans="1:6" ht="12.75">
      <c r="A13" s="11" t="s">
        <v>514</v>
      </c>
      <c r="B13" s="12" t="s">
        <v>515</v>
      </c>
      <c r="C13" s="14">
        <f>0+C14</f>
      </c>
      <c r="D13" s="14">
        <f>C13*0.21</f>
      </c>
      <c r="E13" s="14">
        <f>0+E14</f>
      </c>
      <c r="F13" s="13">
        <f>0+F14</f>
      </c>
    </row>
    <row r="14" spans="1:6" ht="12.75">
      <c r="A14" s="11" t="s">
        <v>516</v>
      </c>
      <c r="B14" s="12" t="s">
        <v>517</v>
      </c>
      <c r="C14" s="14">
        <f>'SO 01-86-01'!K8+'SO 01-86-01'!M8</f>
      </c>
      <c r="D14" s="14">
        <f>C14*0.21</f>
      </c>
      <c r="E14" s="14">
        <f>C14+D14</f>
      </c>
      <c r="F14" s="13">
        <f>'SO 01-86-01'!T7</f>
      </c>
    </row>
    <row r="15" spans="1:6" ht="12.75">
      <c r="A15" s="11" t="s">
        <v>527</v>
      </c>
      <c r="B15" s="12" t="s">
        <v>528</v>
      </c>
      <c r="C15" s="14">
        <f>0+C16+C17</f>
      </c>
      <c r="D15" s="14">
        <f>C15*0.21</f>
      </c>
      <c r="E15" s="14">
        <f>0+E16+E17</f>
      </c>
      <c r="F15" s="13">
        <f>0+F16+F17</f>
      </c>
    </row>
    <row r="16" spans="1:6" ht="25.5">
      <c r="A16" s="11" t="s">
        <v>529</v>
      </c>
      <c r="B16" s="12" t="s">
        <v>530</v>
      </c>
      <c r="C16" s="14">
        <f>'SO 01-10-01'!K8+'SO 01-10-01'!M8</f>
      </c>
      <c r="D16" s="14">
        <f>C16*0.21</f>
      </c>
      <c r="E16" s="14">
        <f>C16+D16</f>
      </c>
      <c r="F16" s="13">
        <f>'SO 01-10-01'!T7</f>
      </c>
    </row>
    <row r="17" spans="1:6" ht="25.5">
      <c r="A17" s="11" t="s">
        <v>571</v>
      </c>
      <c r="B17" s="12" t="s">
        <v>572</v>
      </c>
      <c r="C17" s="14">
        <f>'SO 01-13-01'!K8+'SO 01-13-01'!M8</f>
      </c>
      <c r="D17" s="14">
        <f>C17*0.21</f>
      </c>
      <c r="E17" s="14">
        <f>C17+D17</f>
      </c>
      <c r="F17" s="13">
        <f>'SO 01-13-01'!T7</f>
      </c>
    </row>
    <row r="18" spans="1:6" ht="12.75">
      <c r="A18" s="11" t="s">
        <v>628</v>
      </c>
      <c r="B18" s="12" t="s">
        <v>629</v>
      </c>
      <c r="C18" s="14">
        <f>0+C19</f>
      </c>
      <c r="D18" s="14">
        <f>C18*0.21</f>
      </c>
      <c r="E18" s="14">
        <f>0+E19</f>
      </c>
      <c r="F18" s="13">
        <f>0+F19</f>
      </c>
    </row>
    <row r="19" spans="1:6" ht="12.75">
      <c r="A19" s="11" t="s">
        <v>630</v>
      </c>
      <c r="B19" s="12" t="s">
        <v>631</v>
      </c>
      <c r="C19" s="14">
        <f>'SO 98-98'!K8+'SO 98-98'!M8</f>
      </c>
      <c r="D19" s="14">
        <f>C19*0.21</f>
      </c>
      <c r="E19" s="14">
        <f>C19+D19</f>
      </c>
      <c r="F19" s="13">
        <f>'SO 98-98'!T7</f>
      </c>
    </row>
  </sheetData>
  <sheetProtection password="923D" sheet="1" objects="1" scenarios="1"/>
  <mergeCells count="4">
    <mergeCell ref="A1:A3"/>
    <mergeCell ref="B1:B3"/>
    <mergeCell ref="B4:E4"/>
    <mergeCell ref="B5:E5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14</v>
      </c>
      <c r="E4" s="26" t="s">
        <v>15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COUNTIFS(L8:L515,"=0",A8:A515,"P")+COUNTIFS(L8:L515,"",A8:A515,"P")+SUM(Q8:Q515)</f>
      </c>
    </row>
    <row r="8" spans="1:13" ht="12.75">
      <c r="A8" t="s">
        <v>44</v>
      </c>
      <c r="C8" s="28" t="s">
        <v>45</v>
      </c>
      <c r="E8" s="30" t="s">
        <v>17</v>
      </c>
      <c r="J8" s="29">
        <f>0+J9+J26+J59+J88+J213+J266+J311+J320+J337+J362+J379+J416+J457+J462</f>
      </c>
      <c r="K8" s="29">
        <f>0+K9+K26+K59+K88+K213+K266+K311+K320+K337+K362+K379+K416+K457+K462</f>
      </c>
      <c r="L8" s="29">
        <f>0+L9+L26+L59+L88+L213+L266+L311+L320+L337+L362+L379+L416+L457+L462</f>
      </c>
      <c r="M8" s="29">
        <f>0+M9+M26+M59+M88+M213+M266+M311+M320+M337+M362+M379+M416+M457+M462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</f>
      </c>
      <c r="M9" s="32">
        <f>0+M10+M14+M18+M22</f>
      </c>
    </row>
    <row r="10" spans="1:16" ht="12.75">
      <c r="A10" t="s">
        <v>49</v>
      </c>
      <c r="B10" s="34" t="s">
        <v>50</v>
      </c>
      <c r="C10" s="34" t="s">
        <v>51</v>
      </c>
      <c r="D10" s="35" t="s">
        <v>52</v>
      </c>
      <c r="E10" s="6" t="s">
        <v>53</v>
      </c>
      <c r="F10" s="36" t="s">
        <v>54</v>
      </c>
      <c r="G10" s="37">
        <v>2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52</v>
      </c>
    </row>
    <row r="12" spans="1:5" ht="12.75">
      <c r="A12" s="35" t="s">
        <v>57</v>
      </c>
      <c r="E12" s="40" t="s">
        <v>58</v>
      </c>
    </row>
    <row r="13" spans="1:5" ht="12.75">
      <c r="A13" t="s">
        <v>59</v>
      </c>
      <c r="E13" s="39" t="s">
        <v>60</v>
      </c>
    </row>
    <row r="14" spans="1:16" ht="12.75">
      <c r="A14" t="s">
        <v>49</v>
      </c>
      <c r="B14" s="34" t="s">
        <v>61</v>
      </c>
      <c r="C14" s="34" t="s">
        <v>62</v>
      </c>
      <c r="D14" s="35" t="s">
        <v>52</v>
      </c>
      <c r="E14" s="6" t="s">
        <v>63</v>
      </c>
      <c r="F14" s="36" t="s">
        <v>54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52</v>
      </c>
    </row>
    <row r="16" spans="1:5" ht="12.75">
      <c r="A16" s="35" t="s">
        <v>57</v>
      </c>
      <c r="E16" s="40" t="s">
        <v>64</v>
      </c>
    </row>
    <row r="17" spans="1:5" ht="12.75">
      <c r="A17" t="s">
        <v>59</v>
      </c>
      <c r="E17" s="39" t="s">
        <v>60</v>
      </c>
    </row>
    <row r="18" spans="1:16" ht="12.75">
      <c r="A18" t="s">
        <v>49</v>
      </c>
      <c r="B18" s="34" t="s">
        <v>65</v>
      </c>
      <c r="C18" s="34" t="s">
        <v>66</v>
      </c>
      <c r="D18" s="35" t="s">
        <v>52</v>
      </c>
      <c r="E18" s="6" t="s">
        <v>67</v>
      </c>
      <c r="F18" s="36" t="s">
        <v>54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52</v>
      </c>
    </row>
    <row r="20" spans="1:5" ht="12.75">
      <c r="A20" s="35" t="s">
        <v>57</v>
      </c>
      <c r="E20" s="40" t="s">
        <v>68</v>
      </c>
    </row>
    <row r="21" spans="1:5" ht="12.75">
      <c r="A21" t="s">
        <v>59</v>
      </c>
      <c r="E21" s="39" t="s">
        <v>60</v>
      </c>
    </row>
    <row r="22" spans="1:16" ht="12.75">
      <c r="A22" t="s">
        <v>49</v>
      </c>
      <c r="B22" s="34" t="s">
        <v>69</v>
      </c>
      <c r="C22" s="34" t="s">
        <v>70</v>
      </c>
      <c r="D22" s="35" t="s">
        <v>52</v>
      </c>
      <c r="E22" s="6" t="s">
        <v>71</v>
      </c>
      <c r="F22" s="36" t="s">
        <v>54</v>
      </c>
      <c r="G22" s="37">
        <v>1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55</v>
      </c>
      <c r="O22">
        <f>(M22*21)/100</f>
      </c>
      <c r="P22" t="s">
        <v>27</v>
      </c>
    </row>
    <row r="23" spans="1:5" ht="12.75">
      <c r="A23" s="35" t="s">
        <v>56</v>
      </c>
      <c r="E23" s="39" t="s">
        <v>52</v>
      </c>
    </row>
    <row r="24" spans="1:5" ht="12.75">
      <c r="A24" s="35" t="s">
        <v>57</v>
      </c>
      <c r="E24" s="40" t="s">
        <v>68</v>
      </c>
    </row>
    <row r="25" spans="1:5" ht="12.75">
      <c r="A25" t="s">
        <v>59</v>
      </c>
      <c r="E25" s="39" t="s">
        <v>60</v>
      </c>
    </row>
    <row r="26" spans="1:13" ht="12.75">
      <c r="A26" t="s">
        <v>46</v>
      </c>
      <c r="C26" s="31" t="s">
        <v>72</v>
      </c>
      <c r="E26" s="33" t="s">
        <v>73</v>
      </c>
      <c r="J26" s="32">
        <f>0</f>
      </c>
      <c r="K26" s="32">
        <f>0</f>
      </c>
      <c r="L26" s="32">
        <f>0+L27+L31+L35+L39+L43+L47+L51+L55</f>
      </c>
      <c r="M26" s="32">
        <f>0+M27+M31+M35+M39+M43+M47+M51+M55</f>
      </c>
    </row>
    <row r="27" spans="1:16" ht="25.5">
      <c r="A27" t="s">
        <v>49</v>
      </c>
      <c r="B27" s="34" t="s">
        <v>74</v>
      </c>
      <c r="C27" s="34" t="s">
        <v>75</v>
      </c>
      <c r="D27" s="35" t="s">
        <v>52</v>
      </c>
      <c r="E27" s="6" t="s">
        <v>76</v>
      </c>
      <c r="F27" s="36" t="s">
        <v>54</v>
      </c>
      <c r="G27" s="37">
        <v>1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55</v>
      </c>
      <c r="O27">
        <f>(M27*21)/100</f>
      </c>
      <c r="P27" t="s">
        <v>27</v>
      </c>
    </row>
    <row r="28" spans="1:5" ht="12.75">
      <c r="A28" s="35" t="s">
        <v>56</v>
      </c>
      <c r="E28" s="39" t="s">
        <v>52</v>
      </c>
    </row>
    <row r="29" spans="1:5" ht="12.75">
      <c r="A29" s="35" t="s">
        <v>57</v>
      </c>
      <c r="E29" s="40" t="s">
        <v>77</v>
      </c>
    </row>
    <row r="30" spans="1:5" ht="12.75">
      <c r="A30" t="s">
        <v>59</v>
      </c>
      <c r="E30" s="39" t="s">
        <v>60</v>
      </c>
    </row>
    <row r="31" spans="1:16" ht="12.75">
      <c r="A31" t="s">
        <v>49</v>
      </c>
      <c r="B31" s="34" t="s">
        <v>78</v>
      </c>
      <c r="C31" s="34" t="s">
        <v>79</v>
      </c>
      <c r="D31" s="35" t="s">
        <v>52</v>
      </c>
      <c r="E31" s="6" t="s">
        <v>80</v>
      </c>
      <c r="F31" s="36" t="s">
        <v>54</v>
      </c>
      <c r="G31" s="37">
        <v>1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55</v>
      </c>
      <c r="O31">
        <f>(M31*21)/100</f>
      </c>
      <c r="P31" t="s">
        <v>27</v>
      </c>
    </row>
    <row r="32" spans="1:5" ht="12.75">
      <c r="A32" s="35" t="s">
        <v>56</v>
      </c>
      <c r="E32" s="39" t="s">
        <v>52</v>
      </c>
    </row>
    <row r="33" spans="1:5" ht="12.75">
      <c r="A33" s="35" t="s">
        <v>57</v>
      </c>
      <c r="E33" s="40" t="s">
        <v>77</v>
      </c>
    </row>
    <row r="34" spans="1:5" ht="12.75">
      <c r="A34" t="s">
        <v>59</v>
      </c>
      <c r="E34" s="39" t="s">
        <v>60</v>
      </c>
    </row>
    <row r="35" spans="1:16" ht="12.75">
      <c r="A35" t="s">
        <v>49</v>
      </c>
      <c r="B35" s="34" t="s">
        <v>81</v>
      </c>
      <c r="C35" s="34" t="s">
        <v>82</v>
      </c>
      <c r="D35" s="35" t="s">
        <v>52</v>
      </c>
      <c r="E35" s="6" t="s">
        <v>83</v>
      </c>
      <c r="F35" s="36" t="s">
        <v>54</v>
      </c>
      <c r="G35" s="37">
        <v>1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55</v>
      </c>
      <c r="O35">
        <f>(M35*21)/100</f>
      </c>
      <c r="P35" t="s">
        <v>27</v>
      </c>
    </row>
    <row r="36" spans="1:5" ht="12.75">
      <c r="A36" s="35" t="s">
        <v>56</v>
      </c>
      <c r="E36" s="39" t="s">
        <v>52</v>
      </c>
    </row>
    <row r="37" spans="1:5" ht="12.75">
      <c r="A37" s="35" t="s">
        <v>57</v>
      </c>
      <c r="E37" s="40" t="s">
        <v>77</v>
      </c>
    </row>
    <row r="38" spans="1:5" ht="12.75">
      <c r="A38" t="s">
        <v>59</v>
      </c>
      <c r="E38" s="39" t="s">
        <v>60</v>
      </c>
    </row>
    <row r="39" spans="1:16" ht="12.75">
      <c r="A39" t="s">
        <v>49</v>
      </c>
      <c r="B39" s="34" t="s">
        <v>84</v>
      </c>
      <c r="C39" s="34" t="s">
        <v>85</v>
      </c>
      <c r="D39" s="35" t="s">
        <v>52</v>
      </c>
      <c r="E39" s="6" t="s">
        <v>86</v>
      </c>
      <c r="F39" s="36" t="s">
        <v>54</v>
      </c>
      <c r="G39" s="37">
        <v>1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55</v>
      </c>
      <c r="O39">
        <f>(M39*21)/100</f>
      </c>
      <c r="P39" t="s">
        <v>27</v>
      </c>
    </row>
    <row r="40" spans="1:5" ht="12.75">
      <c r="A40" s="35" t="s">
        <v>56</v>
      </c>
      <c r="E40" s="39" t="s">
        <v>52</v>
      </c>
    </row>
    <row r="41" spans="1:5" ht="12.75">
      <c r="A41" s="35" t="s">
        <v>57</v>
      </c>
      <c r="E41" s="40" t="s">
        <v>77</v>
      </c>
    </row>
    <row r="42" spans="1:5" ht="12.75">
      <c r="A42" t="s">
        <v>59</v>
      </c>
      <c r="E42" s="39" t="s">
        <v>60</v>
      </c>
    </row>
    <row r="43" spans="1:16" ht="12.75">
      <c r="A43" t="s">
        <v>49</v>
      </c>
      <c r="B43" s="34" t="s">
        <v>87</v>
      </c>
      <c r="C43" s="34" t="s">
        <v>88</v>
      </c>
      <c r="D43" s="35" t="s">
        <v>52</v>
      </c>
      <c r="E43" s="6" t="s">
        <v>89</v>
      </c>
      <c r="F43" s="36" t="s">
        <v>54</v>
      </c>
      <c r="G43" s="37">
        <v>5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55</v>
      </c>
      <c r="O43">
        <f>(M43*21)/100</f>
      </c>
      <c r="P43" t="s">
        <v>27</v>
      </c>
    </row>
    <row r="44" spans="1:5" ht="12.75">
      <c r="A44" s="35" t="s">
        <v>56</v>
      </c>
      <c r="E44" s="39" t="s">
        <v>52</v>
      </c>
    </row>
    <row r="45" spans="1:5" ht="12.75">
      <c r="A45" s="35" t="s">
        <v>57</v>
      </c>
      <c r="E45" s="40" t="s">
        <v>77</v>
      </c>
    </row>
    <row r="46" spans="1:5" ht="12.75">
      <c r="A46" t="s">
        <v>59</v>
      </c>
      <c r="E46" s="39" t="s">
        <v>60</v>
      </c>
    </row>
    <row r="47" spans="1:16" ht="12.75">
      <c r="A47" t="s">
        <v>49</v>
      </c>
      <c r="B47" s="34" t="s">
        <v>90</v>
      </c>
      <c r="C47" s="34" t="s">
        <v>91</v>
      </c>
      <c r="D47" s="35" t="s">
        <v>52</v>
      </c>
      <c r="E47" s="6" t="s">
        <v>92</v>
      </c>
      <c r="F47" s="36" t="s">
        <v>54</v>
      </c>
      <c r="G47" s="37">
        <v>5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55</v>
      </c>
      <c r="O47">
        <f>(M47*21)/100</f>
      </c>
      <c r="P47" t="s">
        <v>27</v>
      </c>
    </row>
    <row r="48" spans="1:5" ht="12.75">
      <c r="A48" s="35" t="s">
        <v>56</v>
      </c>
      <c r="E48" s="39" t="s">
        <v>52</v>
      </c>
    </row>
    <row r="49" spans="1:5" ht="12.75">
      <c r="A49" s="35" t="s">
        <v>57</v>
      </c>
      <c r="E49" s="40" t="s">
        <v>77</v>
      </c>
    </row>
    <row r="50" spans="1:5" ht="12.75">
      <c r="A50" t="s">
        <v>59</v>
      </c>
      <c r="E50" s="39" t="s">
        <v>60</v>
      </c>
    </row>
    <row r="51" spans="1:16" ht="12.75">
      <c r="A51" t="s">
        <v>49</v>
      </c>
      <c r="B51" s="34" t="s">
        <v>93</v>
      </c>
      <c r="C51" s="34" t="s">
        <v>94</v>
      </c>
      <c r="D51" s="35" t="s">
        <v>52</v>
      </c>
      <c r="E51" s="6" t="s">
        <v>95</v>
      </c>
      <c r="F51" s="36" t="s">
        <v>54</v>
      </c>
      <c r="G51" s="37">
        <v>2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55</v>
      </c>
      <c r="O51">
        <f>(M51*21)/100</f>
      </c>
      <c r="P51" t="s">
        <v>27</v>
      </c>
    </row>
    <row r="52" spans="1:5" ht="12.75">
      <c r="A52" s="35" t="s">
        <v>56</v>
      </c>
      <c r="E52" s="39" t="s">
        <v>52</v>
      </c>
    </row>
    <row r="53" spans="1:5" ht="12.75">
      <c r="A53" s="35" t="s">
        <v>57</v>
      </c>
      <c r="E53" s="40" t="s">
        <v>77</v>
      </c>
    </row>
    <row r="54" spans="1:5" ht="12.75">
      <c r="A54" t="s">
        <v>59</v>
      </c>
      <c r="E54" s="39" t="s">
        <v>60</v>
      </c>
    </row>
    <row r="55" spans="1:16" ht="12.75">
      <c r="A55" t="s">
        <v>49</v>
      </c>
      <c r="B55" s="34" t="s">
        <v>96</v>
      </c>
      <c r="C55" s="34" t="s">
        <v>97</v>
      </c>
      <c r="D55" s="35" t="s">
        <v>52</v>
      </c>
      <c r="E55" s="6" t="s">
        <v>98</v>
      </c>
      <c r="F55" s="36" t="s">
        <v>54</v>
      </c>
      <c r="G55" s="37">
        <v>2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55</v>
      </c>
      <c r="O55">
        <f>(M55*21)/100</f>
      </c>
      <c r="P55" t="s">
        <v>27</v>
      </c>
    </row>
    <row r="56" spans="1:5" ht="12.75">
      <c r="A56" s="35" t="s">
        <v>56</v>
      </c>
      <c r="E56" s="39" t="s">
        <v>52</v>
      </c>
    </row>
    <row r="57" spans="1:5" ht="12.75">
      <c r="A57" s="35" t="s">
        <v>57</v>
      </c>
      <c r="E57" s="40" t="s">
        <v>77</v>
      </c>
    </row>
    <row r="58" spans="1:5" ht="12.75">
      <c r="A58" t="s">
        <v>59</v>
      </c>
      <c r="E58" s="39" t="s">
        <v>60</v>
      </c>
    </row>
    <row r="59" spans="1:13" ht="12.75">
      <c r="A59" t="s">
        <v>46</v>
      </c>
      <c r="C59" s="31" t="s">
        <v>99</v>
      </c>
      <c r="E59" s="33" t="s">
        <v>100</v>
      </c>
      <c r="J59" s="32">
        <f>0</f>
      </c>
      <c r="K59" s="32">
        <f>0</f>
      </c>
      <c r="L59" s="32">
        <f>0+L60+L64+L68+L72+L76+L80+L84</f>
      </c>
      <c r="M59" s="32">
        <f>0+M60+M64+M68+M72+M76+M80+M84</f>
      </c>
    </row>
    <row r="60" spans="1:16" ht="12.75">
      <c r="A60" t="s">
        <v>49</v>
      </c>
      <c r="B60" s="34" t="s">
        <v>101</v>
      </c>
      <c r="C60" s="34" t="s">
        <v>102</v>
      </c>
      <c r="D60" s="35" t="s">
        <v>52</v>
      </c>
      <c r="E60" s="6" t="s">
        <v>103</v>
      </c>
      <c r="F60" s="36" t="s">
        <v>54</v>
      </c>
      <c r="G60" s="37">
        <v>2</v>
      </c>
      <c r="H60" s="36">
        <v>0</v>
      </c>
      <c r="I60" s="36">
        <f>ROUND(G60*H60,6)</f>
      </c>
      <c r="L60" s="38">
        <v>0</v>
      </c>
      <c r="M60" s="32">
        <f>ROUND(ROUND(L60,2)*ROUND(G60,3),2)</f>
      </c>
      <c r="N60" s="36" t="s">
        <v>55</v>
      </c>
      <c r="O60">
        <f>(M60*21)/100</f>
      </c>
      <c r="P60" t="s">
        <v>27</v>
      </c>
    </row>
    <row r="61" spans="1:5" ht="12.75">
      <c r="A61" s="35" t="s">
        <v>56</v>
      </c>
      <c r="E61" s="39" t="s">
        <v>52</v>
      </c>
    </row>
    <row r="62" spans="1:5" ht="12.75">
      <c r="A62" s="35" t="s">
        <v>57</v>
      </c>
      <c r="E62" s="40" t="s">
        <v>104</v>
      </c>
    </row>
    <row r="63" spans="1:5" ht="12.75">
      <c r="A63" t="s">
        <v>59</v>
      </c>
      <c r="E63" s="39" t="s">
        <v>60</v>
      </c>
    </row>
    <row r="64" spans="1:16" ht="25.5">
      <c r="A64" t="s">
        <v>49</v>
      </c>
      <c r="B64" s="34" t="s">
        <v>105</v>
      </c>
      <c r="C64" s="34" t="s">
        <v>106</v>
      </c>
      <c r="D64" s="35" t="s">
        <v>52</v>
      </c>
      <c r="E64" s="6" t="s">
        <v>107</v>
      </c>
      <c r="F64" s="36" t="s">
        <v>54</v>
      </c>
      <c r="G64" s="37">
        <v>2</v>
      </c>
      <c r="H64" s="36">
        <v>0</v>
      </c>
      <c r="I64" s="36">
        <f>ROUND(G64*H64,6)</f>
      </c>
      <c r="L64" s="38">
        <v>0</v>
      </c>
      <c r="M64" s="32">
        <f>ROUND(ROUND(L64,2)*ROUND(G64,3),2)</f>
      </c>
      <c r="N64" s="36" t="s">
        <v>55</v>
      </c>
      <c r="O64">
        <f>(M64*21)/100</f>
      </c>
      <c r="P64" t="s">
        <v>27</v>
      </c>
    </row>
    <row r="65" spans="1:5" ht="12.75">
      <c r="A65" s="35" t="s">
        <v>56</v>
      </c>
      <c r="E65" s="39" t="s">
        <v>52</v>
      </c>
    </row>
    <row r="66" spans="1:5" ht="12.75">
      <c r="A66" s="35" t="s">
        <v>57</v>
      </c>
      <c r="E66" s="40" t="s">
        <v>104</v>
      </c>
    </row>
    <row r="67" spans="1:5" ht="12.75">
      <c r="A67" t="s">
        <v>59</v>
      </c>
      <c r="E67" s="39" t="s">
        <v>60</v>
      </c>
    </row>
    <row r="68" spans="1:16" ht="12.75">
      <c r="A68" t="s">
        <v>49</v>
      </c>
      <c r="B68" s="34" t="s">
        <v>108</v>
      </c>
      <c r="C68" s="34" t="s">
        <v>109</v>
      </c>
      <c r="D68" s="35" t="s">
        <v>52</v>
      </c>
      <c r="E68" s="6" t="s">
        <v>110</v>
      </c>
      <c r="F68" s="36" t="s">
        <v>54</v>
      </c>
      <c r="G68" s="37">
        <v>6</v>
      </c>
      <c r="H68" s="36">
        <v>0</v>
      </c>
      <c r="I68" s="36">
        <f>ROUND(G68*H68,6)</f>
      </c>
      <c r="L68" s="38">
        <v>0</v>
      </c>
      <c r="M68" s="32">
        <f>ROUND(ROUND(L68,2)*ROUND(G68,3),2)</f>
      </c>
      <c r="N68" s="36" t="s">
        <v>55</v>
      </c>
      <c r="O68">
        <f>(M68*21)/100</f>
      </c>
      <c r="P68" t="s">
        <v>27</v>
      </c>
    </row>
    <row r="69" spans="1:5" ht="12.75">
      <c r="A69" s="35" t="s">
        <v>56</v>
      </c>
      <c r="E69" s="39" t="s">
        <v>52</v>
      </c>
    </row>
    <row r="70" spans="1:5" ht="12.75">
      <c r="A70" s="35" t="s">
        <v>57</v>
      </c>
      <c r="E70" s="40" t="s">
        <v>111</v>
      </c>
    </row>
    <row r="71" spans="1:5" ht="12.75">
      <c r="A71" t="s">
        <v>59</v>
      </c>
      <c r="E71" s="39" t="s">
        <v>60</v>
      </c>
    </row>
    <row r="72" spans="1:16" ht="12.75">
      <c r="A72" t="s">
        <v>49</v>
      </c>
      <c r="B72" s="34" t="s">
        <v>112</v>
      </c>
      <c r="C72" s="34" t="s">
        <v>113</v>
      </c>
      <c r="D72" s="35" t="s">
        <v>52</v>
      </c>
      <c r="E72" s="6" t="s">
        <v>114</v>
      </c>
      <c r="F72" s="36" t="s">
        <v>115</v>
      </c>
      <c r="G72" s="37">
        <v>56</v>
      </c>
      <c r="H72" s="36">
        <v>0</v>
      </c>
      <c r="I72" s="36">
        <f>ROUND(G72*H72,6)</f>
      </c>
      <c r="L72" s="38">
        <v>0</v>
      </c>
      <c r="M72" s="32">
        <f>ROUND(ROUND(L72,2)*ROUND(G72,3),2)</f>
      </c>
      <c r="N72" s="36" t="s">
        <v>55</v>
      </c>
      <c r="O72">
        <f>(M72*21)/100</f>
      </c>
      <c r="P72" t="s">
        <v>27</v>
      </c>
    </row>
    <row r="73" spans="1:5" ht="12.75">
      <c r="A73" s="35" t="s">
        <v>56</v>
      </c>
      <c r="E73" s="39" t="s">
        <v>52</v>
      </c>
    </row>
    <row r="74" spans="1:5" ht="12.75">
      <c r="A74" s="35" t="s">
        <v>57</v>
      </c>
      <c r="E74" s="40" t="s">
        <v>52</v>
      </c>
    </row>
    <row r="75" spans="1:5" ht="12.75">
      <c r="A75" t="s">
        <v>59</v>
      </c>
      <c r="E75" s="39" t="s">
        <v>60</v>
      </c>
    </row>
    <row r="76" spans="1:16" ht="12.75">
      <c r="A76" t="s">
        <v>49</v>
      </c>
      <c r="B76" s="34" t="s">
        <v>116</v>
      </c>
      <c r="C76" s="34" t="s">
        <v>117</v>
      </c>
      <c r="D76" s="35" t="s">
        <v>52</v>
      </c>
      <c r="E76" s="6" t="s">
        <v>118</v>
      </c>
      <c r="F76" s="36" t="s">
        <v>115</v>
      </c>
      <c r="G76" s="37">
        <v>224</v>
      </c>
      <c r="H76" s="36">
        <v>0</v>
      </c>
      <c r="I76" s="36">
        <f>ROUND(G76*H76,6)</f>
      </c>
      <c r="L76" s="38">
        <v>0</v>
      </c>
      <c r="M76" s="32">
        <f>ROUND(ROUND(L76,2)*ROUND(G76,3),2)</f>
      </c>
      <c r="N76" s="36" t="s">
        <v>55</v>
      </c>
      <c r="O76">
        <f>(M76*21)/100</f>
      </c>
      <c r="P76" t="s">
        <v>27</v>
      </c>
    </row>
    <row r="77" spans="1:5" ht="12.75">
      <c r="A77" s="35" t="s">
        <v>56</v>
      </c>
      <c r="E77" s="39" t="s">
        <v>52</v>
      </c>
    </row>
    <row r="78" spans="1:5" ht="12.75">
      <c r="A78" s="35" t="s">
        <v>57</v>
      </c>
      <c r="E78" s="40" t="s">
        <v>52</v>
      </c>
    </row>
    <row r="79" spans="1:5" ht="12.75">
      <c r="A79" t="s">
        <v>59</v>
      </c>
      <c r="E79" s="39" t="s">
        <v>60</v>
      </c>
    </row>
    <row r="80" spans="1:16" ht="25.5">
      <c r="A80" t="s">
        <v>49</v>
      </c>
      <c r="B80" s="34" t="s">
        <v>119</v>
      </c>
      <c r="C80" s="34" t="s">
        <v>120</v>
      </c>
      <c r="D80" s="35" t="s">
        <v>52</v>
      </c>
      <c r="E80" s="6" t="s">
        <v>121</v>
      </c>
      <c r="F80" s="36" t="s">
        <v>54</v>
      </c>
      <c r="G80" s="37">
        <v>4</v>
      </c>
      <c r="H80" s="36">
        <v>0</v>
      </c>
      <c r="I80" s="36">
        <f>ROUND(G80*H80,6)</f>
      </c>
      <c r="L80" s="38">
        <v>0</v>
      </c>
      <c r="M80" s="32">
        <f>ROUND(ROUND(L80,2)*ROUND(G80,3),2)</f>
      </c>
      <c r="N80" s="36" t="s">
        <v>55</v>
      </c>
      <c r="O80">
        <f>(M80*21)/100</f>
      </c>
      <c r="P80" t="s">
        <v>27</v>
      </c>
    </row>
    <row r="81" spans="1:5" ht="12.75">
      <c r="A81" s="35" t="s">
        <v>56</v>
      </c>
      <c r="E81" s="39" t="s">
        <v>52</v>
      </c>
    </row>
    <row r="82" spans="1:5" ht="12.75">
      <c r="A82" s="35" t="s">
        <v>57</v>
      </c>
      <c r="E82" s="40" t="s">
        <v>52</v>
      </c>
    </row>
    <row r="83" spans="1:5" ht="12.75">
      <c r="A83" t="s">
        <v>59</v>
      </c>
      <c r="E83" s="39" t="s">
        <v>60</v>
      </c>
    </row>
    <row r="84" spans="1:16" ht="25.5">
      <c r="A84" t="s">
        <v>49</v>
      </c>
      <c r="B84" s="34" t="s">
        <v>122</v>
      </c>
      <c r="C84" s="34" t="s">
        <v>123</v>
      </c>
      <c r="D84" s="35" t="s">
        <v>52</v>
      </c>
      <c r="E84" s="6" t="s">
        <v>124</v>
      </c>
      <c r="F84" s="36" t="s">
        <v>54</v>
      </c>
      <c r="G84" s="37">
        <v>16</v>
      </c>
      <c r="H84" s="36">
        <v>0</v>
      </c>
      <c r="I84" s="36">
        <f>ROUND(G84*H84,6)</f>
      </c>
      <c r="L84" s="38">
        <v>0</v>
      </c>
      <c r="M84" s="32">
        <f>ROUND(ROUND(L84,2)*ROUND(G84,3),2)</f>
      </c>
      <c r="N84" s="36" t="s">
        <v>55</v>
      </c>
      <c r="O84">
        <f>(M84*21)/100</f>
      </c>
      <c r="P84" t="s">
        <v>27</v>
      </c>
    </row>
    <row r="85" spans="1:5" ht="12.75">
      <c r="A85" s="35" t="s">
        <v>56</v>
      </c>
      <c r="E85" s="39" t="s">
        <v>52</v>
      </c>
    </row>
    <row r="86" spans="1:5" ht="12.75">
      <c r="A86" s="35" t="s">
        <v>57</v>
      </c>
      <c r="E86" s="40" t="s">
        <v>52</v>
      </c>
    </row>
    <row r="87" spans="1:5" ht="12.75">
      <c r="A87" t="s">
        <v>59</v>
      </c>
      <c r="E87" s="39" t="s">
        <v>60</v>
      </c>
    </row>
    <row r="88" spans="1:13" ht="12.75">
      <c r="A88" t="s">
        <v>46</v>
      </c>
      <c r="C88" s="31" t="s">
        <v>125</v>
      </c>
      <c r="E88" s="33" t="s">
        <v>126</v>
      </c>
      <c r="J88" s="32">
        <f>0</f>
      </c>
      <c r="K88" s="32">
        <f>0</f>
      </c>
      <c r="L88" s="32">
        <f>0+L89+L93+L97+L101+L105+L109+L113+L117+L121+L125+L129+L133+L137+L141+L145+L149+L153+L157+L161+L165+L169+L173+L177+L181+L185+L189+L193+L197+L201+L205+L209</f>
      </c>
      <c r="M88" s="32">
        <f>0+M89+M93+M97+M101+M105+M109+M113+M117+M121+M125+M129+M133+M137+M141+M145+M149+M153+M157+M161+M165+M169+M173+M177+M181+M185+M189+M193+M197+M201+M205+M209</f>
      </c>
    </row>
    <row r="89" spans="1:16" ht="12.75">
      <c r="A89" t="s">
        <v>49</v>
      </c>
      <c r="B89" s="34" t="s">
        <v>127</v>
      </c>
      <c r="C89" s="34" t="s">
        <v>128</v>
      </c>
      <c r="D89" s="35" t="s">
        <v>52</v>
      </c>
      <c r="E89" s="6" t="s">
        <v>129</v>
      </c>
      <c r="F89" s="36" t="s">
        <v>130</v>
      </c>
      <c r="G89" s="37">
        <v>2.02</v>
      </c>
      <c r="H89" s="36">
        <v>0</v>
      </c>
      <c r="I89" s="36">
        <f>ROUND(G89*H89,6)</f>
      </c>
      <c r="L89" s="38">
        <v>0</v>
      </c>
      <c r="M89" s="32">
        <f>ROUND(ROUND(L89,2)*ROUND(G89,3),2)</f>
      </c>
      <c r="N89" s="36" t="s">
        <v>55</v>
      </c>
      <c r="O89">
        <f>(M89*21)/100</f>
      </c>
      <c r="P89" t="s">
        <v>27</v>
      </c>
    </row>
    <row r="90" spans="1:5" ht="12.75">
      <c r="A90" s="35" t="s">
        <v>56</v>
      </c>
      <c r="E90" s="39" t="s">
        <v>52</v>
      </c>
    </row>
    <row r="91" spans="1:5" ht="12.75">
      <c r="A91" s="35" t="s">
        <v>57</v>
      </c>
      <c r="E91" s="40" t="s">
        <v>131</v>
      </c>
    </row>
    <row r="92" spans="1:5" ht="12.75">
      <c r="A92" t="s">
        <v>59</v>
      </c>
      <c r="E92" s="39" t="s">
        <v>60</v>
      </c>
    </row>
    <row r="93" spans="1:16" ht="12.75">
      <c r="A93" t="s">
        <v>49</v>
      </c>
      <c r="B93" s="34" t="s">
        <v>132</v>
      </c>
      <c r="C93" s="34" t="s">
        <v>133</v>
      </c>
      <c r="D93" s="35" t="s">
        <v>52</v>
      </c>
      <c r="E93" s="6" t="s">
        <v>134</v>
      </c>
      <c r="F93" s="36" t="s">
        <v>130</v>
      </c>
      <c r="G93" s="37">
        <v>2.02</v>
      </c>
      <c r="H93" s="36">
        <v>0</v>
      </c>
      <c r="I93" s="36">
        <f>ROUND(G93*H93,6)</f>
      </c>
      <c r="L93" s="38">
        <v>0</v>
      </c>
      <c r="M93" s="32">
        <f>ROUND(ROUND(L93,2)*ROUND(G93,3),2)</f>
      </c>
      <c r="N93" s="36" t="s">
        <v>55</v>
      </c>
      <c r="O93">
        <f>(M93*21)/100</f>
      </c>
      <c r="P93" t="s">
        <v>27</v>
      </c>
    </row>
    <row r="94" spans="1:5" ht="12.75">
      <c r="A94" s="35" t="s">
        <v>56</v>
      </c>
      <c r="E94" s="39" t="s">
        <v>52</v>
      </c>
    </row>
    <row r="95" spans="1:5" ht="12.75">
      <c r="A95" s="35" t="s">
        <v>57</v>
      </c>
      <c r="E95" s="40" t="s">
        <v>131</v>
      </c>
    </row>
    <row r="96" spans="1:5" ht="12.75">
      <c r="A96" t="s">
        <v>59</v>
      </c>
      <c r="E96" s="39" t="s">
        <v>60</v>
      </c>
    </row>
    <row r="97" spans="1:16" ht="25.5">
      <c r="A97" t="s">
        <v>49</v>
      </c>
      <c r="B97" s="34" t="s">
        <v>135</v>
      </c>
      <c r="C97" s="34" t="s">
        <v>136</v>
      </c>
      <c r="D97" s="35" t="s">
        <v>52</v>
      </c>
      <c r="E97" s="6" t="s">
        <v>137</v>
      </c>
      <c r="F97" s="36" t="s">
        <v>54</v>
      </c>
      <c r="G97" s="37">
        <v>20</v>
      </c>
      <c r="H97" s="36">
        <v>0</v>
      </c>
      <c r="I97" s="36">
        <f>ROUND(G97*H97,6)</f>
      </c>
      <c r="L97" s="38">
        <v>0</v>
      </c>
      <c r="M97" s="32">
        <f>ROUND(ROUND(L97,2)*ROUND(G97,3),2)</f>
      </c>
      <c r="N97" s="36" t="s">
        <v>55</v>
      </c>
      <c r="O97">
        <f>(M97*21)/100</f>
      </c>
      <c r="P97" t="s">
        <v>27</v>
      </c>
    </row>
    <row r="98" spans="1:5" ht="12.75">
      <c r="A98" s="35" t="s">
        <v>56</v>
      </c>
      <c r="E98" s="39" t="s">
        <v>52</v>
      </c>
    </row>
    <row r="99" spans="1:5" ht="12.75">
      <c r="A99" s="35" t="s">
        <v>57</v>
      </c>
      <c r="E99" s="40" t="s">
        <v>131</v>
      </c>
    </row>
    <row r="100" spans="1:5" ht="12.75">
      <c r="A100" t="s">
        <v>59</v>
      </c>
      <c r="E100" s="39" t="s">
        <v>60</v>
      </c>
    </row>
    <row r="101" spans="1:16" ht="25.5">
      <c r="A101" t="s">
        <v>49</v>
      </c>
      <c r="B101" s="34" t="s">
        <v>138</v>
      </c>
      <c r="C101" s="34" t="s">
        <v>139</v>
      </c>
      <c r="D101" s="35" t="s">
        <v>52</v>
      </c>
      <c r="E101" s="6" t="s">
        <v>140</v>
      </c>
      <c r="F101" s="36" t="s">
        <v>54</v>
      </c>
      <c r="G101" s="37">
        <v>1</v>
      </c>
      <c r="H101" s="36">
        <v>0</v>
      </c>
      <c r="I101" s="36">
        <f>ROUND(G101*H101,6)</f>
      </c>
      <c r="L101" s="38">
        <v>0</v>
      </c>
      <c r="M101" s="32">
        <f>ROUND(ROUND(L101,2)*ROUND(G101,3),2)</f>
      </c>
      <c r="N101" s="36" t="s">
        <v>55</v>
      </c>
      <c r="O101">
        <f>(M101*21)/100</f>
      </c>
      <c r="P101" t="s">
        <v>27</v>
      </c>
    </row>
    <row r="102" spans="1:5" ht="12.75">
      <c r="A102" s="35" t="s">
        <v>56</v>
      </c>
      <c r="E102" s="39" t="s">
        <v>52</v>
      </c>
    </row>
    <row r="103" spans="1:5" ht="12.75">
      <c r="A103" s="35" t="s">
        <v>57</v>
      </c>
      <c r="E103" s="40" t="s">
        <v>131</v>
      </c>
    </row>
    <row r="104" spans="1:5" ht="12.75">
      <c r="A104" t="s">
        <v>59</v>
      </c>
      <c r="E104" s="39" t="s">
        <v>60</v>
      </c>
    </row>
    <row r="105" spans="1:16" ht="12.75">
      <c r="A105" t="s">
        <v>49</v>
      </c>
      <c r="B105" s="34" t="s">
        <v>141</v>
      </c>
      <c r="C105" s="34" t="s">
        <v>142</v>
      </c>
      <c r="D105" s="35" t="s">
        <v>52</v>
      </c>
      <c r="E105" s="6" t="s">
        <v>143</v>
      </c>
      <c r="F105" s="36" t="s">
        <v>144</v>
      </c>
      <c r="G105" s="37">
        <v>1</v>
      </c>
      <c r="H105" s="36">
        <v>0</v>
      </c>
      <c r="I105" s="36">
        <f>ROUND(G105*H105,6)</f>
      </c>
      <c r="L105" s="38">
        <v>0</v>
      </c>
      <c r="M105" s="32">
        <f>ROUND(ROUND(L105,2)*ROUND(G105,3),2)</f>
      </c>
      <c r="N105" s="36" t="s">
        <v>55</v>
      </c>
      <c r="O105">
        <f>(M105*21)/100</f>
      </c>
      <c r="P105" t="s">
        <v>27</v>
      </c>
    </row>
    <row r="106" spans="1:5" ht="12.75">
      <c r="A106" s="35" t="s">
        <v>56</v>
      </c>
      <c r="E106" s="39" t="s">
        <v>52</v>
      </c>
    </row>
    <row r="107" spans="1:5" ht="12.75">
      <c r="A107" s="35" t="s">
        <v>57</v>
      </c>
      <c r="E107" s="40" t="s">
        <v>131</v>
      </c>
    </row>
    <row r="108" spans="1:5" ht="12.75">
      <c r="A108" t="s">
        <v>59</v>
      </c>
      <c r="E108" s="39" t="s">
        <v>60</v>
      </c>
    </row>
    <row r="109" spans="1:16" ht="12.75">
      <c r="A109" t="s">
        <v>49</v>
      </c>
      <c r="B109" s="34" t="s">
        <v>145</v>
      </c>
      <c r="C109" s="34" t="s">
        <v>146</v>
      </c>
      <c r="D109" s="35" t="s">
        <v>52</v>
      </c>
      <c r="E109" s="6" t="s">
        <v>147</v>
      </c>
      <c r="F109" s="36" t="s">
        <v>144</v>
      </c>
      <c r="G109" s="37">
        <v>1</v>
      </c>
      <c r="H109" s="36">
        <v>0</v>
      </c>
      <c r="I109" s="36">
        <f>ROUND(G109*H109,6)</f>
      </c>
      <c r="L109" s="38">
        <v>0</v>
      </c>
      <c r="M109" s="32">
        <f>ROUND(ROUND(L109,2)*ROUND(G109,3),2)</f>
      </c>
      <c r="N109" s="36" t="s">
        <v>55</v>
      </c>
      <c r="O109">
        <f>(M109*21)/100</f>
      </c>
      <c r="P109" t="s">
        <v>27</v>
      </c>
    </row>
    <row r="110" spans="1:5" ht="12.75">
      <c r="A110" s="35" t="s">
        <v>56</v>
      </c>
      <c r="E110" s="39" t="s">
        <v>52</v>
      </c>
    </row>
    <row r="111" spans="1:5" ht="12.75">
      <c r="A111" s="35" t="s">
        <v>57</v>
      </c>
      <c r="E111" s="40" t="s">
        <v>131</v>
      </c>
    </row>
    <row r="112" spans="1:5" ht="12.75">
      <c r="A112" t="s">
        <v>59</v>
      </c>
      <c r="E112" s="39" t="s">
        <v>60</v>
      </c>
    </row>
    <row r="113" spans="1:16" ht="12.75">
      <c r="A113" t="s">
        <v>49</v>
      </c>
      <c r="B113" s="34" t="s">
        <v>148</v>
      </c>
      <c r="C113" s="34" t="s">
        <v>149</v>
      </c>
      <c r="D113" s="35" t="s">
        <v>52</v>
      </c>
      <c r="E113" s="6" t="s">
        <v>150</v>
      </c>
      <c r="F113" s="36" t="s">
        <v>144</v>
      </c>
      <c r="G113" s="37">
        <v>40</v>
      </c>
      <c r="H113" s="36">
        <v>0</v>
      </c>
      <c r="I113" s="36">
        <f>ROUND(G113*H113,6)</f>
      </c>
      <c r="L113" s="38">
        <v>0</v>
      </c>
      <c r="M113" s="32">
        <f>ROUND(ROUND(L113,2)*ROUND(G113,3),2)</f>
      </c>
      <c r="N113" s="36" t="s">
        <v>55</v>
      </c>
      <c r="O113">
        <f>(M113*21)/100</f>
      </c>
      <c r="P113" t="s">
        <v>27</v>
      </c>
    </row>
    <row r="114" spans="1:5" ht="12.75">
      <c r="A114" s="35" t="s">
        <v>56</v>
      </c>
      <c r="E114" s="39" t="s">
        <v>52</v>
      </c>
    </row>
    <row r="115" spans="1:5" ht="12.75">
      <c r="A115" s="35" t="s">
        <v>57</v>
      </c>
      <c r="E115" s="40" t="s">
        <v>131</v>
      </c>
    </row>
    <row r="116" spans="1:5" ht="12.75">
      <c r="A116" t="s">
        <v>59</v>
      </c>
      <c r="E116" s="39" t="s">
        <v>60</v>
      </c>
    </row>
    <row r="117" spans="1:16" ht="12.75">
      <c r="A117" t="s">
        <v>49</v>
      </c>
      <c r="B117" s="34" t="s">
        <v>151</v>
      </c>
      <c r="C117" s="34" t="s">
        <v>152</v>
      </c>
      <c r="D117" s="35" t="s">
        <v>52</v>
      </c>
      <c r="E117" s="6" t="s">
        <v>150</v>
      </c>
      <c r="F117" s="36" t="s">
        <v>144</v>
      </c>
      <c r="G117" s="37">
        <v>100</v>
      </c>
      <c r="H117" s="36">
        <v>0</v>
      </c>
      <c r="I117" s="36">
        <f>ROUND(G117*H117,6)</f>
      </c>
      <c r="L117" s="38">
        <v>0</v>
      </c>
      <c r="M117" s="32">
        <f>ROUND(ROUND(L117,2)*ROUND(G117,3),2)</f>
      </c>
      <c r="N117" s="36" t="s">
        <v>55</v>
      </c>
      <c r="O117">
        <f>(M117*21)/100</f>
      </c>
      <c r="P117" t="s">
        <v>27</v>
      </c>
    </row>
    <row r="118" spans="1:5" ht="12.75">
      <c r="A118" s="35" t="s">
        <v>56</v>
      </c>
      <c r="E118" s="39" t="s">
        <v>52</v>
      </c>
    </row>
    <row r="119" spans="1:5" ht="12.75">
      <c r="A119" s="35" t="s">
        <v>57</v>
      </c>
      <c r="E119" s="40" t="s">
        <v>131</v>
      </c>
    </row>
    <row r="120" spans="1:5" ht="12.75">
      <c r="A120" t="s">
        <v>59</v>
      </c>
      <c r="E120" s="39" t="s">
        <v>60</v>
      </c>
    </row>
    <row r="121" spans="1:16" ht="12.75">
      <c r="A121" t="s">
        <v>49</v>
      </c>
      <c r="B121" s="34" t="s">
        <v>153</v>
      </c>
      <c r="C121" s="34" t="s">
        <v>154</v>
      </c>
      <c r="D121" s="35" t="s">
        <v>52</v>
      </c>
      <c r="E121" s="6" t="s">
        <v>155</v>
      </c>
      <c r="F121" s="36" t="s">
        <v>144</v>
      </c>
      <c r="G121" s="37">
        <v>90</v>
      </c>
      <c r="H121" s="36">
        <v>0</v>
      </c>
      <c r="I121" s="36">
        <f>ROUND(G121*H121,6)</f>
      </c>
      <c r="L121" s="38">
        <v>0</v>
      </c>
      <c r="M121" s="32">
        <f>ROUND(ROUND(L121,2)*ROUND(G121,3),2)</f>
      </c>
      <c r="N121" s="36" t="s">
        <v>55</v>
      </c>
      <c r="O121">
        <f>(M121*21)/100</f>
      </c>
      <c r="P121" t="s">
        <v>27</v>
      </c>
    </row>
    <row r="122" spans="1:5" ht="12.75">
      <c r="A122" s="35" t="s">
        <v>56</v>
      </c>
      <c r="E122" s="39" t="s">
        <v>52</v>
      </c>
    </row>
    <row r="123" spans="1:5" ht="12.75">
      <c r="A123" s="35" t="s">
        <v>57</v>
      </c>
      <c r="E123" s="40" t="s">
        <v>131</v>
      </c>
    </row>
    <row r="124" spans="1:5" ht="12.75">
      <c r="A124" t="s">
        <v>59</v>
      </c>
      <c r="E124" s="39" t="s">
        <v>60</v>
      </c>
    </row>
    <row r="125" spans="1:16" ht="25.5">
      <c r="A125" t="s">
        <v>49</v>
      </c>
      <c r="B125" s="34" t="s">
        <v>156</v>
      </c>
      <c r="C125" s="34" t="s">
        <v>157</v>
      </c>
      <c r="D125" s="35" t="s">
        <v>52</v>
      </c>
      <c r="E125" s="6" t="s">
        <v>158</v>
      </c>
      <c r="F125" s="36" t="s">
        <v>54</v>
      </c>
      <c r="G125" s="37">
        <v>4</v>
      </c>
      <c r="H125" s="36">
        <v>0</v>
      </c>
      <c r="I125" s="36">
        <f>ROUND(G125*H125,6)</f>
      </c>
      <c r="L125" s="38">
        <v>0</v>
      </c>
      <c r="M125" s="32">
        <f>ROUND(ROUND(L125,2)*ROUND(G125,3),2)</f>
      </c>
      <c r="N125" s="36" t="s">
        <v>55</v>
      </c>
      <c r="O125">
        <f>(M125*21)/100</f>
      </c>
      <c r="P125" t="s">
        <v>27</v>
      </c>
    </row>
    <row r="126" spans="1:5" ht="12.75">
      <c r="A126" s="35" t="s">
        <v>56</v>
      </c>
      <c r="E126" s="39" t="s">
        <v>52</v>
      </c>
    </row>
    <row r="127" spans="1:5" ht="12.75">
      <c r="A127" s="35" t="s">
        <v>57</v>
      </c>
      <c r="E127" s="40" t="s">
        <v>131</v>
      </c>
    </row>
    <row r="128" spans="1:5" ht="12.75">
      <c r="A128" t="s">
        <v>59</v>
      </c>
      <c r="E128" s="39" t="s">
        <v>60</v>
      </c>
    </row>
    <row r="129" spans="1:16" ht="25.5">
      <c r="A129" t="s">
        <v>49</v>
      </c>
      <c r="B129" s="34" t="s">
        <v>159</v>
      </c>
      <c r="C129" s="34" t="s">
        <v>160</v>
      </c>
      <c r="D129" s="35" t="s">
        <v>52</v>
      </c>
      <c r="E129" s="6" t="s">
        <v>161</v>
      </c>
      <c r="F129" s="36" t="s">
        <v>54</v>
      </c>
      <c r="G129" s="37">
        <v>8</v>
      </c>
      <c r="H129" s="36">
        <v>0</v>
      </c>
      <c r="I129" s="36">
        <f>ROUND(G129*H129,6)</f>
      </c>
      <c r="L129" s="38">
        <v>0</v>
      </c>
      <c r="M129" s="32">
        <f>ROUND(ROUND(L129,2)*ROUND(G129,3),2)</f>
      </c>
      <c r="N129" s="36" t="s">
        <v>55</v>
      </c>
      <c r="O129">
        <f>(M129*21)/100</f>
      </c>
      <c r="P129" t="s">
        <v>27</v>
      </c>
    </row>
    <row r="130" spans="1:5" ht="12.75">
      <c r="A130" s="35" t="s">
        <v>56</v>
      </c>
      <c r="E130" s="39" t="s">
        <v>52</v>
      </c>
    </row>
    <row r="131" spans="1:5" ht="12.75">
      <c r="A131" s="35" t="s">
        <v>57</v>
      </c>
      <c r="E131" s="40" t="s">
        <v>131</v>
      </c>
    </row>
    <row r="132" spans="1:5" ht="12.75">
      <c r="A132" t="s">
        <v>59</v>
      </c>
      <c r="E132" s="39" t="s">
        <v>60</v>
      </c>
    </row>
    <row r="133" spans="1:16" ht="25.5">
      <c r="A133" t="s">
        <v>49</v>
      </c>
      <c r="B133" s="34" t="s">
        <v>162</v>
      </c>
      <c r="C133" s="34" t="s">
        <v>163</v>
      </c>
      <c r="D133" s="35" t="s">
        <v>52</v>
      </c>
      <c r="E133" s="6" t="s">
        <v>164</v>
      </c>
      <c r="F133" s="36" t="s">
        <v>54</v>
      </c>
      <c r="G133" s="37">
        <v>4</v>
      </c>
      <c r="H133" s="36">
        <v>0</v>
      </c>
      <c r="I133" s="36">
        <f>ROUND(G133*H133,6)</f>
      </c>
      <c r="L133" s="38">
        <v>0</v>
      </c>
      <c r="M133" s="32">
        <f>ROUND(ROUND(L133,2)*ROUND(G133,3),2)</f>
      </c>
      <c r="N133" s="36" t="s">
        <v>55</v>
      </c>
      <c r="O133">
        <f>(M133*21)/100</f>
      </c>
      <c r="P133" t="s">
        <v>27</v>
      </c>
    </row>
    <row r="134" spans="1:5" ht="12.75">
      <c r="A134" s="35" t="s">
        <v>56</v>
      </c>
      <c r="E134" s="39" t="s">
        <v>52</v>
      </c>
    </row>
    <row r="135" spans="1:5" ht="12.75">
      <c r="A135" s="35" t="s">
        <v>57</v>
      </c>
      <c r="E135" s="40" t="s">
        <v>131</v>
      </c>
    </row>
    <row r="136" spans="1:5" ht="12.75">
      <c r="A136" t="s">
        <v>59</v>
      </c>
      <c r="E136" s="39" t="s">
        <v>60</v>
      </c>
    </row>
    <row r="137" spans="1:16" ht="12.75">
      <c r="A137" t="s">
        <v>49</v>
      </c>
      <c r="B137" s="34" t="s">
        <v>165</v>
      </c>
      <c r="C137" s="34" t="s">
        <v>166</v>
      </c>
      <c r="D137" s="35" t="s">
        <v>52</v>
      </c>
      <c r="E137" s="6" t="s">
        <v>167</v>
      </c>
      <c r="F137" s="36" t="s">
        <v>54</v>
      </c>
      <c r="G137" s="37">
        <v>22</v>
      </c>
      <c r="H137" s="36">
        <v>0</v>
      </c>
      <c r="I137" s="36">
        <f>ROUND(G137*H137,6)</f>
      </c>
      <c r="L137" s="38">
        <v>0</v>
      </c>
      <c r="M137" s="32">
        <f>ROUND(ROUND(L137,2)*ROUND(G137,3),2)</f>
      </c>
      <c r="N137" s="36" t="s">
        <v>55</v>
      </c>
      <c r="O137">
        <f>(M137*21)/100</f>
      </c>
      <c r="P137" t="s">
        <v>27</v>
      </c>
    </row>
    <row r="138" spans="1:5" ht="12.75">
      <c r="A138" s="35" t="s">
        <v>56</v>
      </c>
      <c r="E138" s="39" t="s">
        <v>52</v>
      </c>
    </row>
    <row r="139" spans="1:5" ht="12.75">
      <c r="A139" s="35" t="s">
        <v>57</v>
      </c>
      <c r="E139" s="40" t="s">
        <v>131</v>
      </c>
    </row>
    <row r="140" spans="1:5" ht="12.75">
      <c r="A140" t="s">
        <v>59</v>
      </c>
      <c r="E140" s="39" t="s">
        <v>60</v>
      </c>
    </row>
    <row r="141" spans="1:16" ht="12.75">
      <c r="A141" t="s">
        <v>49</v>
      </c>
      <c r="B141" s="34" t="s">
        <v>168</v>
      </c>
      <c r="C141" s="34" t="s">
        <v>169</v>
      </c>
      <c r="D141" s="35" t="s">
        <v>52</v>
      </c>
      <c r="E141" s="6" t="s">
        <v>170</v>
      </c>
      <c r="F141" s="36" t="s">
        <v>171</v>
      </c>
      <c r="G141" s="37">
        <v>4.41</v>
      </c>
      <c r="H141" s="36">
        <v>0</v>
      </c>
      <c r="I141" s="36">
        <f>ROUND(G141*H141,6)</f>
      </c>
      <c r="L141" s="38">
        <v>0</v>
      </c>
      <c r="M141" s="32">
        <f>ROUND(ROUND(L141,2)*ROUND(G141,3),2)</f>
      </c>
      <c r="N141" s="36" t="s">
        <v>55</v>
      </c>
      <c r="O141">
        <f>(M141*21)/100</f>
      </c>
      <c r="P141" t="s">
        <v>27</v>
      </c>
    </row>
    <row r="142" spans="1:5" ht="12.75">
      <c r="A142" s="35" t="s">
        <v>56</v>
      </c>
      <c r="E142" s="39" t="s">
        <v>52</v>
      </c>
    </row>
    <row r="143" spans="1:5" ht="12.75">
      <c r="A143" s="35" t="s">
        <v>57</v>
      </c>
      <c r="E143" s="40" t="s">
        <v>131</v>
      </c>
    </row>
    <row r="144" spans="1:5" ht="12.75">
      <c r="A144" t="s">
        <v>59</v>
      </c>
      <c r="E144" s="39" t="s">
        <v>60</v>
      </c>
    </row>
    <row r="145" spans="1:16" ht="12.75">
      <c r="A145" t="s">
        <v>49</v>
      </c>
      <c r="B145" s="34" t="s">
        <v>172</v>
      </c>
      <c r="C145" s="34" t="s">
        <v>173</v>
      </c>
      <c r="D145" s="35" t="s">
        <v>52</v>
      </c>
      <c r="E145" s="6" t="s">
        <v>174</v>
      </c>
      <c r="F145" s="36" t="s">
        <v>171</v>
      </c>
      <c r="G145" s="37">
        <v>2.4</v>
      </c>
      <c r="H145" s="36">
        <v>0</v>
      </c>
      <c r="I145" s="36">
        <f>ROUND(G145*H145,6)</f>
      </c>
      <c r="L145" s="38">
        <v>0</v>
      </c>
      <c r="M145" s="32">
        <f>ROUND(ROUND(L145,2)*ROUND(G145,3),2)</f>
      </c>
      <c r="N145" s="36" t="s">
        <v>55</v>
      </c>
      <c r="O145">
        <f>(M145*21)/100</f>
      </c>
      <c r="P145" t="s">
        <v>27</v>
      </c>
    </row>
    <row r="146" spans="1:5" ht="12.75">
      <c r="A146" s="35" t="s">
        <v>56</v>
      </c>
      <c r="E146" s="39" t="s">
        <v>52</v>
      </c>
    </row>
    <row r="147" spans="1:5" ht="12.75">
      <c r="A147" s="35" t="s">
        <v>57</v>
      </c>
      <c r="E147" s="40" t="s">
        <v>131</v>
      </c>
    </row>
    <row r="148" spans="1:5" ht="12.75">
      <c r="A148" t="s">
        <v>59</v>
      </c>
      <c r="E148" s="39" t="s">
        <v>60</v>
      </c>
    </row>
    <row r="149" spans="1:16" ht="12.75">
      <c r="A149" t="s">
        <v>49</v>
      </c>
      <c r="B149" s="34" t="s">
        <v>175</v>
      </c>
      <c r="C149" s="34" t="s">
        <v>176</v>
      </c>
      <c r="D149" s="35" t="s">
        <v>52</v>
      </c>
      <c r="E149" s="6" t="s">
        <v>177</v>
      </c>
      <c r="F149" s="36" t="s">
        <v>54</v>
      </c>
      <c r="G149" s="37">
        <v>12</v>
      </c>
      <c r="H149" s="36">
        <v>0</v>
      </c>
      <c r="I149" s="36">
        <f>ROUND(G149*H149,6)</f>
      </c>
      <c r="L149" s="38">
        <v>0</v>
      </c>
      <c r="M149" s="32">
        <f>ROUND(ROUND(L149,2)*ROUND(G149,3),2)</f>
      </c>
      <c r="N149" s="36" t="s">
        <v>55</v>
      </c>
      <c r="O149">
        <f>(M149*21)/100</f>
      </c>
      <c r="P149" t="s">
        <v>27</v>
      </c>
    </row>
    <row r="150" spans="1:5" ht="12.75">
      <c r="A150" s="35" t="s">
        <v>56</v>
      </c>
      <c r="E150" s="39" t="s">
        <v>52</v>
      </c>
    </row>
    <row r="151" spans="1:5" ht="12.75">
      <c r="A151" s="35" t="s">
        <v>57</v>
      </c>
      <c r="E151" s="40" t="s">
        <v>131</v>
      </c>
    </row>
    <row r="152" spans="1:5" ht="12.75">
      <c r="A152" t="s">
        <v>59</v>
      </c>
      <c r="E152" s="39" t="s">
        <v>60</v>
      </c>
    </row>
    <row r="153" spans="1:16" ht="12.75">
      <c r="A153" t="s">
        <v>49</v>
      </c>
      <c r="B153" s="34" t="s">
        <v>178</v>
      </c>
      <c r="C153" s="34" t="s">
        <v>179</v>
      </c>
      <c r="D153" s="35" t="s">
        <v>52</v>
      </c>
      <c r="E153" s="6" t="s">
        <v>180</v>
      </c>
      <c r="F153" s="36" t="s">
        <v>54</v>
      </c>
      <c r="G153" s="37">
        <v>2</v>
      </c>
      <c r="H153" s="36">
        <v>0</v>
      </c>
      <c r="I153" s="36">
        <f>ROUND(G153*H153,6)</f>
      </c>
      <c r="L153" s="38">
        <v>0</v>
      </c>
      <c r="M153" s="32">
        <f>ROUND(ROUND(L153,2)*ROUND(G153,3),2)</f>
      </c>
      <c r="N153" s="36" t="s">
        <v>55</v>
      </c>
      <c r="O153">
        <f>(M153*21)/100</f>
      </c>
      <c r="P153" t="s">
        <v>27</v>
      </c>
    </row>
    <row r="154" spans="1:5" ht="12.75">
      <c r="A154" s="35" t="s">
        <v>56</v>
      </c>
      <c r="E154" s="39" t="s">
        <v>52</v>
      </c>
    </row>
    <row r="155" spans="1:5" ht="12.75">
      <c r="A155" s="35" t="s">
        <v>57</v>
      </c>
      <c r="E155" s="40" t="s">
        <v>131</v>
      </c>
    </row>
    <row r="156" spans="1:5" ht="12.75">
      <c r="A156" t="s">
        <v>59</v>
      </c>
      <c r="E156" s="39" t="s">
        <v>60</v>
      </c>
    </row>
    <row r="157" spans="1:16" ht="12.75">
      <c r="A157" t="s">
        <v>49</v>
      </c>
      <c r="B157" s="34" t="s">
        <v>181</v>
      </c>
      <c r="C157" s="34" t="s">
        <v>182</v>
      </c>
      <c r="D157" s="35" t="s">
        <v>52</v>
      </c>
      <c r="E157" s="6" t="s">
        <v>183</v>
      </c>
      <c r="F157" s="36" t="s">
        <v>54</v>
      </c>
      <c r="G157" s="37">
        <v>3</v>
      </c>
      <c r="H157" s="36">
        <v>0</v>
      </c>
      <c r="I157" s="36">
        <f>ROUND(G157*H157,6)</f>
      </c>
      <c r="L157" s="38">
        <v>0</v>
      </c>
      <c r="M157" s="32">
        <f>ROUND(ROUND(L157,2)*ROUND(G157,3),2)</f>
      </c>
      <c r="N157" s="36" t="s">
        <v>55</v>
      </c>
      <c r="O157">
        <f>(M157*21)/100</f>
      </c>
      <c r="P157" t="s">
        <v>27</v>
      </c>
    </row>
    <row r="158" spans="1:5" ht="12.75">
      <c r="A158" s="35" t="s">
        <v>56</v>
      </c>
      <c r="E158" s="39" t="s">
        <v>52</v>
      </c>
    </row>
    <row r="159" spans="1:5" ht="12.75">
      <c r="A159" s="35" t="s">
        <v>57</v>
      </c>
      <c r="E159" s="40" t="s">
        <v>131</v>
      </c>
    </row>
    <row r="160" spans="1:5" ht="12.75">
      <c r="A160" t="s">
        <v>59</v>
      </c>
      <c r="E160" s="39" t="s">
        <v>60</v>
      </c>
    </row>
    <row r="161" spans="1:16" ht="12.75">
      <c r="A161" t="s">
        <v>49</v>
      </c>
      <c r="B161" s="34" t="s">
        <v>184</v>
      </c>
      <c r="C161" s="34" t="s">
        <v>185</v>
      </c>
      <c r="D161" s="35" t="s">
        <v>52</v>
      </c>
      <c r="E161" s="6" t="s">
        <v>186</v>
      </c>
      <c r="F161" s="36" t="s">
        <v>54</v>
      </c>
      <c r="G161" s="37">
        <v>3</v>
      </c>
      <c r="H161" s="36">
        <v>0</v>
      </c>
      <c r="I161" s="36">
        <f>ROUND(G161*H161,6)</f>
      </c>
      <c r="L161" s="38">
        <v>0</v>
      </c>
      <c r="M161" s="32">
        <f>ROUND(ROUND(L161,2)*ROUND(G161,3),2)</f>
      </c>
      <c r="N161" s="36" t="s">
        <v>55</v>
      </c>
      <c r="O161">
        <f>(M161*21)/100</f>
      </c>
      <c r="P161" t="s">
        <v>27</v>
      </c>
    </row>
    <row r="162" spans="1:5" ht="12.75">
      <c r="A162" s="35" t="s">
        <v>56</v>
      </c>
      <c r="E162" s="39" t="s">
        <v>52</v>
      </c>
    </row>
    <row r="163" spans="1:5" ht="12.75">
      <c r="A163" s="35" t="s">
        <v>57</v>
      </c>
      <c r="E163" s="40" t="s">
        <v>131</v>
      </c>
    </row>
    <row r="164" spans="1:5" ht="12.75">
      <c r="A164" t="s">
        <v>59</v>
      </c>
      <c r="E164" s="39" t="s">
        <v>60</v>
      </c>
    </row>
    <row r="165" spans="1:16" ht="12.75">
      <c r="A165" t="s">
        <v>49</v>
      </c>
      <c r="B165" s="34" t="s">
        <v>187</v>
      </c>
      <c r="C165" s="34" t="s">
        <v>188</v>
      </c>
      <c r="D165" s="35" t="s">
        <v>52</v>
      </c>
      <c r="E165" s="6" t="s">
        <v>189</v>
      </c>
      <c r="F165" s="36" t="s">
        <v>54</v>
      </c>
      <c r="G165" s="37">
        <v>42</v>
      </c>
      <c r="H165" s="36">
        <v>0</v>
      </c>
      <c r="I165" s="36">
        <f>ROUND(G165*H165,6)</f>
      </c>
      <c r="L165" s="38">
        <v>0</v>
      </c>
      <c r="M165" s="32">
        <f>ROUND(ROUND(L165,2)*ROUND(G165,3),2)</f>
      </c>
      <c r="N165" s="36" t="s">
        <v>55</v>
      </c>
      <c r="O165">
        <f>(M165*21)/100</f>
      </c>
      <c r="P165" t="s">
        <v>27</v>
      </c>
    </row>
    <row r="166" spans="1:5" ht="12.75">
      <c r="A166" s="35" t="s">
        <v>56</v>
      </c>
      <c r="E166" s="39" t="s">
        <v>52</v>
      </c>
    </row>
    <row r="167" spans="1:5" ht="12.75">
      <c r="A167" s="35" t="s">
        <v>57</v>
      </c>
      <c r="E167" s="40" t="s">
        <v>131</v>
      </c>
    </row>
    <row r="168" spans="1:5" ht="12.75">
      <c r="A168" t="s">
        <v>59</v>
      </c>
      <c r="E168" s="39" t="s">
        <v>60</v>
      </c>
    </row>
    <row r="169" spans="1:16" ht="12.75">
      <c r="A169" t="s">
        <v>49</v>
      </c>
      <c r="B169" s="34" t="s">
        <v>190</v>
      </c>
      <c r="C169" s="34" t="s">
        <v>191</v>
      </c>
      <c r="D169" s="35" t="s">
        <v>52</v>
      </c>
      <c r="E169" s="6" t="s">
        <v>192</v>
      </c>
      <c r="F169" s="36" t="s">
        <v>54</v>
      </c>
      <c r="G169" s="37">
        <v>8</v>
      </c>
      <c r="H169" s="36">
        <v>0</v>
      </c>
      <c r="I169" s="36">
        <f>ROUND(G169*H169,6)</f>
      </c>
      <c r="L169" s="38">
        <v>0</v>
      </c>
      <c r="M169" s="32">
        <f>ROUND(ROUND(L169,2)*ROUND(G169,3),2)</f>
      </c>
      <c r="N169" s="36" t="s">
        <v>55</v>
      </c>
      <c r="O169">
        <f>(M169*21)/100</f>
      </c>
      <c r="P169" t="s">
        <v>27</v>
      </c>
    </row>
    <row r="170" spans="1:5" ht="12.75">
      <c r="A170" s="35" t="s">
        <v>56</v>
      </c>
      <c r="E170" s="39" t="s">
        <v>52</v>
      </c>
    </row>
    <row r="171" spans="1:5" ht="12.75">
      <c r="A171" s="35" t="s">
        <v>57</v>
      </c>
      <c r="E171" s="40" t="s">
        <v>131</v>
      </c>
    </row>
    <row r="172" spans="1:5" ht="12.75">
      <c r="A172" t="s">
        <v>59</v>
      </c>
      <c r="E172" s="39" t="s">
        <v>60</v>
      </c>
    </row>
    <row r="173" spans="1:16" ht="12.75">
      <c r="A173" t="s">
        <v>49</v>
      </c>
      <c r="B173" s="34" t="s">
        <v>193</v>
      </c>
      <c r="C173" s="34" t="s">
        <v>194</v>
      </c>
      <c r="D173" s="35" t="s">
        <v>52</v>
      </c>
      <c r="E173" s="6" t="s">
        <v>195</v>
      </c>
      <c r="F173" s="36" t="s">
        <v>54</v>
      </c>
      <c r="G173" s="37">
        <v>29</v>
      </c>
      <c r="H173" s="36">
        <v>0</v>
      </c>
      <c r="I173" s="36">
        <f>ROUND(G173*H173,6)</f>
      </c>
      <c r="L173" s="38">
        <v>0</v>
      </c>
      <c r="M173" s="32">
        <f>ROUND(ROUND(L173,2)*ROUND(G173,3),2)</f>
      </c>
      <c r="N173" s="36" t="s">
        <v>55</v>
      </c>
      <c r="O173">
        <f>(M173*21)/100</f>
      </c>
      <c r="P173" t="s">
        <v>27</v>
      </c>
    </row>
    <row r="174" spans="1:5" ht="12.75">
      <c r="A174" s="35" t="s">
        <v>56</v>
      </c>
      <c r="E174" s="39" t="s">
        <v>52</v>
      </c>
    </row>
    <row r="175" spans="1:5" ht="12.75">
      <c r="A175" s="35" t="s">
        <v>57</v>
      </c>
      <c r="E175" s="40" t="s">
        <v>131</v>
      </c>
    </row>
    <row r="176" spans="1:5" ht="12.75">
      <c r="A176" t="s">
        <v>59</v>
      </c>
      <c r="E176" s="39" t="s">
        <v>60</v>
      </c>
    </row>
    <row r="177" spans="1:16" ht="25.5">
      <c r="A177" t="s">
        <v>49</v>
      </c>
      <c r="B177" s="34" t="s">
        <v>196</v>
      </c>
      <c r="C177" s="34" t="s">
        <v>197</v>
      </c>
      <c r="D177" s="35" t="s">
        <v>52</v>
      </c>
      <c r="E177" s="6" t="s">
        <v>198</v>
      </c>
      <c r="F177" s="36" t="s">
        <v>199</v>
      </c>
      <c r="G177" s="37">
        <v>20</v>
      </c>
      <c r="H177" s="36">
        <v>0</v>
      </c>
      <c r="I177" s="36">
        <f>ROUND(G177*H177,6)</f>
      </c>
      <c r="L177" s="38">
        <v>0</v>
      </c>
      <c r="M177" s="32">
        <f>ROUND(ROUND(L177,2)*ROUND(G177,3),2)</f>
      </c>
      <c r="N177" s="36" t="s">
        <v>55</v>
      </c>
      <c r="O177">
        <f>(M177*21)/100</f>
      </c>
      <c r="P177" t="s">
        <v>27</v>
      </c>
    </row>
    <row r="178" spans="1:5" ht="12.75">
      <c r="A178" s="35" t="s">
        <v>56</v>
      </c>
      <c r="E178" s="39" t="s">
        <v>52</v>
      </c>
    </row>
    <row r="179" spans="1:5" ht="12.75">
      <c r="A179" s="35" t="s">
        <v>57</v>
      </c>
      <c r="E179" s="40" t="s">
        <v>52</v>
      </c>
    </row>
    <row r="180" spans="1:5" ht="12.75">
      <c r="A180" t="s">
        <v>59</v>
      </c>
      <c r="E180" s="39" t="s">
        <v>60</v>
      </c>
    </row>
    <row r="181" spans="1:16" ht="12.75">
      <c r="A181" t="s">
        <v>49</v>
      </c>
      <c r="B181" s="34" t="s">
        <v>200</v>
      </c>
      <c r="C181" s="34" t="s">
        <v>201</v>
      </c>
      <c r="D181" s="35" t="s">
        <v>52</v>
      </c>
      <c r="E181" s="6" t="s">
        <v>202</v>
      </c>
      <c r="F181" s="36" t="s">
        <v>144</v>
      </c>
      <c r="G181" s="37">
        <v>252</v>
      </c>
      <c r="H181" s="36">
        <v>0</v>
      </c>
      <c r="I181" s="36">
        <f>ROUND(G181*H181,6)</f>
      </c>
      <c r="L181" s="38">
        <v>0</v>
      </c>
      <c r="M181" s="32">
        <f>ROUND(ROUND(L181,2)*ROUND(G181,3),2)</f>
      </c>
      <c r="N181" s="36" t="s">
        <v>55</v>
      </c>
      <c r="O181">
        <f>(M181*21)/100</f>
      </c>
      <c r="P181" t="s">
        <v>27</v>
      </c>
    </row>
    <row r="182" spans="1:5" ht="12.75">
      <c r="A182" s="35" t="s">
        <v>56</v>
      </c>
      <c r="E182" s="39" t="s">
        <v>52</v>
      </c>
    </row>
    <row r="183" spans="1:5" ht="12.75">
      <c r="A183" s="35" t="s">
        <v>57</v>
      </c>
      <c r="E183" s="40" t="s">
        <v>203</v>
      </c>
    </row>
    <row r="184" spans="1:5" ht="12.75">
      <c r="A184" t="s">
        <v>59</v>
      </c>
      <c r="E184" s="39" t="s">
        <v>60</v>
      </c>
    </row>
    <row r="185" spans="1:16" ht="12.75">
      <c r="A185" t="s">
        <v>49</v>
      </c>
      <c r="B185" s="34" t="s">
        <v>204</v>
      </c>
      <c r="C185" s="34" t="s">
        <v>205</v>
      </c>
      <c r="D185" s="35" t="s">
        <v>52</v>
      </c>
      <c r="E185" s="6" t="s">
        <v>206</v>
      </c>
      <c r="F185" s="36" t="s">
        <v>144</v>
      </c>
      <c r="G185" s="37">
        <v>252</v>
      </c>
      <c r="H185" s="36">
        <v>0</v>
      </c>
      <c r="I185" s="36">
        <f>ROUND(G185*H185,6)</f>
      </c>
      <c r="L185" s="38">
        <v>0</v>
      </c>
      <c r="M185" s="32">
        <f>ROUND(ROUND(L185,2)*ROUND(G185,3),2)</f>
      </c>
      <c r="N185" s="36" t="s">
        <v>55</v>
      </c>
      <c r="O185">
        <f>(M185*21)/100</f>
      </c>
      <c r="P185" t="s">
        <v>27</v>
      </c>
    </row>
    <row r="186" spans="1:5" ht="12.75">
      <c r="A186" s="35" t="s">
        <v>56</v>
      </c>
      <c r="E186" s="39" t="s">
        <v>52</v>
      </c>
    </row>
    <row r="187" spans="1:5" ht="12.75">
      <c r="A187" s="35" t="s">
        <v>57</v>
      </c>
      <c r="E187" s="40" t="s">
        <v>203</v>
      </c>
    </row>
    <row r="188" spans="1:5" ht="12.75">
      <c r="A188" t="s">
        <v>59</v>
      </c>
      <c r="E188" s="39" t="s">
        <v>60</v>
      </c>
    </row>
    <row r="189" spans="1:16" ht="12.75">
      <c r="A189" t="s">
        <v>49</v>
      </c>
      <c r="B189" s="34" t="s">
        <v>207</v>
      </c>
      <c r="C189" s="34" t="s">
        <v>208</v>
      </c>
      <c r="D189" s="35" t="s">
        <v>52</v>
      </c>
      <c r="E189" s="6" t="s">
        <v>209</v>
      </c>
      <c r="F189" s="36" t="s">
        <v>54</v>
      </c>
      <c r="G189" s="37">
        <v>4</v>
      </c>
      <c r="H189" s="36">
        <v>0</v>
      </c>
      <c r="I189" s="36">
        <f>ROUND(G189*H189,6)</f>
      </c>
      <c r="L189" s="38">
        <v>0</v>
      </c>
      <c r="M189" s="32">
        <f>ROUND(ROUND(L189,2)*ROUND(G189,3),2)</f>
      </c>
      <c r="N189" s="36" t="s">
        <v>55</v>
      </c>
      <c r="O189">
        <f>(M189*21)/100</f>
      </c>
      <c r="P189" t="s">
        <v>27</v>
      </c>
    </row>
    <row r="190" spans="1:5" ht="12.75">
      <c r="A190" s="35" t="s">
        <v>56</v>
      </c>
      <c r="E190" s="39" t="s">
        <v>52</v>
      </c>
    </row>
    <row r="191" spans="1:5" ht="12.75">
      <c r="A191" s="35" t="s">
        <v>57</v>
      </c>
      <c r="E191" s="40" t="s">
        <v>203</v>
      </c>
    </row>
    <row r="192" spans="1:5" ht="12.75">
      <c r="A192" t="s">
        <v>59</v>
      </c>
      <c r="E192" s="39" t="s">
        <v>60</v>
      </c>
    </row>
    <row r="193" spans="1:16" ht="12.75">
      <c r="A193" t="s">
        <v>49</v>
      </c>
      <c r="B193" s="34" t="s">
        <v>210</v>
      </c>
      <c r="C193" s="34" t="s">
        <v>211</v>
      </c>
      <c r="D193" s="35" t="s">
        <v>52</v>
      </c>
      <c r="E193" s="6" t="s">
        <v>212</v>
      </c>
      <c r="F193" s="36" t="s">
        <v>54</v>
      </c>
      <c r="G193" s="37">
        <v>4</v>
      </c>
      <c r="H193" s="36">
        <v>0</v>
      </c>
      <c r="I193" s="36">
        <f>ROUND(G193*H193,6)</f>
      </c>
      <c r="L193" s="38">
        <v>0</v>
      </c>
      <c r="M193" s="32">
        <f>ROUND(ROUND(L193,2)*ROUND(G193,3),2)</f>
      </c>
      <c r="N193" s="36" t="s">
        <v>55</v>
      </c>
      <c r="O193">
        <f>(M193*21)/100</f>
      </c>
      <c r="P193" t="s">
        <v>27</v>
      </c>
    </row>
    <row r="194" spans="1:5" ht="12.75">
      <c r="A194" s="35" t="s">
        <v>56</v>
      </c>
      <c r="E194" s="39" t="s">
        <v>52</v>
      </c>
    </row>
    <row r="195" spans="1:5" ht="12.75">
      <c r="A195" s="35" t="s">
        <v>57</v>
      </c>
      <c r="E195" s="40" t="s">
        <v>203</v>
      </c>
    </row>
    <row r="196" spans="1:5" ht="12.75">
      <c r="A196" t="s">
        <v>59</v>
      </c>
      <c r="E196" s="39" t="s">
        <v>60</v>
      </c>
    </row>
    <row r="197" spans="1:16" ht="12.75">
      <c r="A197" t="s">
        <v>49</v>
      </c>
      <c r="B197" s="34" t="s">
        <v>213</v>
      </c>
      <c r="C197" s="34" t="s">
        <v>214</v>
      </c>
      <c r="D197" s="35" t="s">
        <v>52</v>
      </c>
      <c r="E197" s="6" t="s">
        <v>215</v>
      </c>
      <c r="F197" s="36" t="s">
        <v>144</v>
      </c>
      <c r="G197" s="37">
        <v>252</v>
      </c>
      <c r="H197" s="36">
        <v>0</v>
      </c>
      <c r="I197" s="36">
        <f>ROUND(G197*H197,6)</f>
      </c>
      <c r="L197" s="38">
        <v>0</v>
      </c>
      <c r="M197" s="32">
        <f>ROUND(ROUND(L197,2)*ROUND(G197,3),2)</f>
      </c>
      <c r="N197" s="36" t="s">
        <v>55</v>
      </c>
      <c r="O197">
        <f>(M197*21)/100</f>
      </c>
      <c r="P197" t="s">
        <v>27</v>
      </c>
    </row>
    <row r="198" spans="1:5" ht="12.75">
      <c r="A198" s="35" t="s">
        <v>56</v>
      </c>
      <c r="E198" s="39" t="s">
        <v>52</v>
      </c>
    </row>
    <row r="199" spans="1:5" ht="12.75">
      <c r="A199" s="35" t="s">
        <v>57</v>
      </c>
      <c r="E199" s="40" t="s">
        <v>203</v>
      </c>
    </row>
    <row r="200" spans="1:5" ht="12.75">
      <c r="A200" t="s">
        <v>59</v>
      </c>
      <c r="E200" s="39" t="s">
        <v>60</v>
      </c>
    </row>
    <row r="201" spans="1:16" ht="12.75">
      <c r="A201" t="s">
        <v>49</v>
      </c>
      <c r="B201" s="34" t="s">
        <v>216</v>
      </c>
      <c r="C201" s="34" t="s">
        <v>217</v>
      </c>
      <c r="D201" s="35" t="s">
        <v>52</v>
      </c>
      <c r="E201" s="6" t="s">
        <v>218</v>
      </c>
      <c r="F201" s="36" t="s">
        <v>219</v>
      </c>
      <c r="G201" s="37">
        <v>1</v>
      </c>
      <c r="H201" s="36">
        <v>0</v>
      </c>
      <c r="I201" s="36">
        <f>ROUND(G201*H201,6)</f>
      </c>
      <c r="L201" s="38">
        <v>0</v>
      </c>
      <c r="M201" s="32">
        <f>ROUND(ROUND(L201,2)*ROUND(G201,3),2)</f>
      </c>
      <c r="N201" s="36" t="s">
        <v>55</v>
      </c>
      <c r="O201">
        <f>(M201*21)/100</f>
      </c>
      <c r="P201" t="s">
        <v>27</v>
      </c>
    </row>
    <row r="202" spans="1:5" ht="12.75">
      <c r="A202" s="35" t="s">
        <v>56</v>
      </c>
      <c r="E202" s="39" t="s">
        <v>52</v>
      </c>
    </row>
    <row r="203" spans="1:5" ht="12.75">
      <c r="A203" s="35" t="s">
        <v>57</v>
      </c>
      <c r="E203" s="40" t="s">
        <v>203</v>
      </c>
    </row>
    <row r="204" spans="1:5" ht="12.75">
      <c r="A204" t="s">
        <v>59</v>
      </c>
      <c r="E204" s="39" t="s">
        <v>60</v>
      </c>
    </row>
    <row r="205" spans="1:16" ht="12.75">
      <c r="A205" t="s">
        <v>49</v>
      </c>
      <c r="B205" s="34" t="s">
        <v>220</v>
      </c>
      <c r="C205" s="34" t="s">
        <v>221</v>
      </c>
      <c r="D205" s="35" t="s">
        <v>52</v>
      </c>
      <c r="E205" s="6" t="s">
        <v>222</v>
      </c>
      <c r="F205" s="36" t="s">
        <v>54</v>
      </c>
      <c r="G205" s="37">
        <v>3</v>
      </c>
      <c r="H205" s="36">
        <v>0</v>
      </c>
      <c r="I205" s="36">
        <f>ROUND(G205*H205,6)</f>
      </c>
      <c r="L205" s="38">
        <v>0</v>
      </c>
      <c r="M205" s="32">
        <f>ROUND(ROUND(L205,2)*ROUND(G205,3),2)</f>
      </c>
      <c r="N205" s="36" t="s">
        <v>55</v>
      </c>
      <c r="O205">
        <f>(M205*21)/100</f>
      </c>
      <c r="P205" t="s">
        <v>27</v>
      </c>
    </row>
    <row r="206" spans="1:5" ht="12.75">
      <c r="A206" s="35" t="s">
        <v>56</v>
      </c>
      <c r="E206" s="39" t="s">
        <v>52</v>
      </c>
    </row>
    <row r="207" spans="1:5" ht="12.75">
      <c r="A207" s="35" t="s">
        <v>57</v>
      </c>
      <c r="E207" s="40" t="s">
        <v>203</v>
      </c>
    </row>
    <row r="208" spans="1:5" ht="12.75">
      <c r="A208" t="s">
        <v>59</v>
      </c>
      <c r="E208" s="39" t="s">
        <v>60</v>
      </c>
    </row>
    <row r="209" spans="1:16" ht="12.75">
      <c r="A209" t="s">
        <v>49</v>
      </c>
      <c r="B209" s="34" t="s">
        <v>223</v>
      </c>
      <c r="C209" s="34" t="s">
        <v>224</v>
      </c>
      <c r="D209" s="35" t="s">
        <v>52</v>
      </c>
      <c r="E209" s="6" t="s">
        <v>225</v>
      </c>
      <c r="F209" s="36" t="s">
        <v>54</v>
      </c>
      <c r="G209" s="37">
        <v>3</v>
      </c>
      <c r="H209" s="36">
        <v>0</v>
      </c>
      <c r="I209" s="36">
        <f>ROUND(G209*H209,6)</f>
      </c>
      <c r="L209" s="38">
        <v>0</v>
      </c>
      <c r="M209" s="32">
        <f>ROUND(ROUND(L209,2)*ROUND(G209,3),2)</f>
      </c>
      <c r="N209" s="36" t="s">
        <v>55</v>
      </c>
      <c r="O209">
        <f>(M209*21)/100</f>
      </c>
      <c r="P209" t="s">
        <v>27</v>
      </c>
    </row>
    <row r="210" spans="1:5" ht="12.75">
      <c r="A210" s="35" t="s">
        <v>56</v>
      </c>
      <c r="E210" s="39" t="s">
        <v>52</v>
      </c>
    </row>
    <row r="211" spans="1:5" ht="12.75">
      <c r="A211" s="35" t="s">
        <v>57</v>
      </c>
      <c r="E211" s="40" t="s">
        <v>203</v>
      </c>
    </row>
    <row r="212" spans="1:5" ht="12.75">
      <c r="A212" t="s">
        <v>59</v>
      </c>
      <c r="E212" s="39" t="s">
        <v>60</v>
      </c>
    </row>
    <row r="213" spans="1:13" ht="12.75">
      <c r="A213" t="s">
        <v>46</v>
      </c>
      <c r="C213" s="31" t="s">
        <v>226</v>
      </c>
      <c r="E213" s="33" t="s">
        <v>227</v>
      </c>
      <c r="J213" s="32">
        <f>0</f>
      </c>
      <c r="K213" s="32">
        <f>0</f>
      </c>
      <c r="L213" s="32">
        <f>0+L214+L218+L222+L226+L230+L234+L238+L242+L246+L250+L254+L258+L262</f>
      </c>
      <c r="M213" s="32">
        <f>0+M214+M218+M222+M226+M230+M234+M238+M242+M246+M250+M254+M258+M262</f>
      </c>
    </row>
    <row r="214" spans="1:16" ht="12.75">
      <c r="A214" t="s">
        <v>49</v>
      </c>
      <c r="B214" s="34" t="s">
        <v>228</v>
      </c>
      <c r="C214" s="34" t="s">
        <v>229</v>
      </c>
      <c r="D214" s="35" t="s">
        <v>52</v>
      </c>
      <c r="E214" s="6" t="s">
        <v>230</v>
      </c>
      <c r="F214" s="36" t="s">
        <v>54</v>
      </c>
      <c r="G214" s="37">
        <v>3</v>
      </c>
      <c r="H214" s="36">
        <v>0</v>
      </c>
      <c r="I214" s="36">
        <f>ROUND(G214*H214,6)</f>
      </c>
      <c r="L214" s="38">
        <v>0</v>
      </c>
      <c r="M214" s="32">
        <f>ROUND(ROUND(L214,2)*ROUND(G214,3),2)</f>
      </c>
      <c r="N214" s="36" t="s">
        <v>55</v>
      </c>
      <c r="O214">
        <f>(M214*21)/100</f>
      </c>
      <c r="P214" t="s">
        <v>27</v>
      </c>
    </row>
    <row r="215" spans="1:5" ht="12.75">
      <c r="A215" s="35" t="s">
        <v>56</v>
      </c>
      <c r="E215" s="39" t="s">
        <v>52</v>
      </c>
    </row>
    <row r="216" spans="1:5" ht="12.75">
      <c r="A216" s="35" t="s">
        <v>57</v>
      </c>
      <c r="E216" s="40" t="s">
        <v>52</v>
      </c>
    </row>
    <row r="217" spans="1:5" ht="12.75">
      <c r="A217" t="s">
        <v>59</v>
      </c>
      <c r="E217" s="39" t="s">
        <v>60</v>
      </c>
    </row>
    <row r="218" spans="1:16" ht="12.75">
      <c r="A218" t="s">
        <v>49</v>
      </c>
      <c r="B218" s="34" t="s">
        <v>231</v>
      </c>
      <c r="C218" s="34" t="s">
        <v>232</v>
      </c>
      <c r="D218" s="35" t="s">
        <v>52</v>
      </c>
      <c r="E218" s="6" t="s">
        <v>233</v>
      </c>
      <c r="F218" s="36" t="s">
        <v>54</v>
      </c>
      <c r="G218" s="37">
        <v>3</v>
      </c>
      <c r="H218" s="36">
        <v>0</v>
      </c>
      <c r="I218" s="36">
        <f>ROUND(G218*H218,6)</f>
      </c>
      <c r="L218" s="38">
        <v>0</v>
      </c>
      <c r="M218" s="32">
        <f>ROUND(ROUND(L218,2)*ROUND(G218,3),2)</f>
      </c>
      <c r="N218" s="36" t="s">
        <v>55</v>
      </c>
      <c r="O218">
        <f>(M218*21)/100</f>
      </c>
      <c r="P218" t="s">
        <v>27</v>
      </c>
    </row>
    <row r="219" spans="1:5" ht="12.75">
      <c r="A219" s="35" t="s">
        <v>56</v>
      </c>
      <c r="E219" s="39" t="s">
        <v>52</v>
      </c>
    </row>
    <row r="220" spans="1:5" ht="12.75">
      <c r="A220" s="35" t="s">
        <v>57</v>
      </c>
      <c r="E220" s="40" t="s">
        <v>52</v>
      </c>
    </row>
    <row r="221" spans="1:5" ht="12.75">
      <c r="A221" t="s">
        <v>59</v>
      </c>
      <c r="E221" s="39" t="s">
        <v>60</v>
      </c>
    </row>
    <row r="222" spans="1:16" ht="12.75">
      <c r="A222" t="s">
        <v>49</v>
      </c>
      <c r="B222" s="34" t="s">
        <v>234</v>
      </c>
      <c r="C222" s="34" t="s">
        <v>235</v>
      </c>
      <c r="D222" s="35" t="s">
        <v>52</v>
      </c>
      <c r="E222" s="6" t="s">
        <v>236</v>
      </c>
      <c r="F222" s="36" t="s">
        <v>237</v>
      </c>
      <c r="G222" s="37">
        <v>8.29</v>
      </c>
      <c r="H222" s="36">
        <v>0</v>
      </c>
      <c r="I222" s="36">
        <f>ROUND(G222*H222,6)</f>
      </c>
      <c r="L222" s="38">
        <v>0</v>
      </c>
      <c r="M222" s="32">
        <f>ROUND(ROUND(L222,2)*ROUND(G222,3),2)</f>
      </c>
      <c r="N222" s="36" t="s">
        <v>55</v>
      </c>
      <c r="O222">
        <f>(M222*21)/100</f>
      </c>
      <c r="P222" t="s">
        <v>27</v>
      </c>
    </row>
    <row r="223" spans="1:5" ht="12.75">
      <c r="A223" s="35" t="s">
        <v>56</v>
      </c>
      <c r="E223" s="39" t="s">
        <v>52</v>
      </c>
    </row>
    <row r="224" spans="1:5" ht="12.75">
      <c r="A224" s="35" t="s">
        <v>57</v>
      </c>
      <c r="E224" s="40" t="s">
        <v>52</v>
      </c>
    </row>
    <row r="225" spans="1:5" ht="12.75">
      <c r="A225" t="s">
        <v>59</v>
      </c>
      <c r="E225" s="39" t="s">
        <v>60</v>
      </c>
    </row>
    <row r="226" spans="1:16" ht="12.75">
      <c r="A226" t="s">
        <v>49</v>
      </c>
      <c r="B226" s="34" t="s">
        <v>238</v>
      </c>
      <c r="C226" s="34" t="s">
        <v>239</v>
      </c>
      <c r="D226" s="35" t="s">
        <v>52</v>
      </c>
      <c r="E226" s="6" t="s">
        <v>240</v>
      </c>
      <c r="F226" s="36" t="s">
        <v>144</v>
      </c>
      <c r="G226" s="37">
        <v>690</v>
      </c>
      <c r="H226" s="36">
        <v>0</v>
      </c>
      <c r="I226" s="36">
        <f>ROUND(G226*H226,6)</f>
      </c>
      <c r="L226" s="38">
        <v>0</v>
      </c>
      <c r="M226" s="32">
        <f>ROUND(ROUND(L226,2)*ROUND(G226,3),2)</f>
      </c>
      <c r="N226" s="36" t="s">
        <v>55</v>
      </c>
      <c r="O226">
        <f>(M226*21)/100</f>
      </c>
      <c r="P226" t="s">
        <v>27</v>
      </c>
    </row>
    <row r="227" spans="1:5" ht="12.75">
      <c r="A227" s="35" t="s">
        <v>56</v>
      </c>
      <c r="E227" s="39" t="s">
        <v>52</v>
      </c>
    </row>
    <row r="228" spans="1:5" ht="12.75">
      <c r="A228" s="35" t="s">
        <v>57</v>
      </c>
      <c r="E228" s="40" t="s">
        <v>52</v>
      </c>
    </row>
    <row r="229" spans="1:5" ht="12.75">
      <c r="A229" t="s">
        <v>59</v>
      </c>
      <c r="E229" s="39" t="s">
        <v>60</v>
      </c>
    </row>
    <row r="230" spans="1:16" ht="12.75">
      <c r="A230" t="s">
        <v>49</v>
      </c>
      <c r="B230" s="34" t="s">
        <v>241</v>
      </c>
      <c r="C230" s="34" t="s">
        <v>242</v>
      </c>
      <c r="D230" s="35" t="s">
        <v>52</v>
      </c>
      <c r="E230" s="6" t="s">
        <v>243</v>
      </c>
      <c r="F230" s="36" t="s">
        <v>54</v>
      </c>
      <c r="G230" s="37">
        <v>36</v>
      </c>
      <c r="H230" s="36">
        <v>0</v>
      </c>
      <c r="I230" s="36">
        <f>ROUND(G230*H230,6)</f>
      </c>
      <c r="L230" s="38">
        <v>0</v>
      </c>
      <c r="M230" s="32">
        <f>ROUND(ROUND(L230,2)*ROUND(G230,3),2)</f>
      </c>
      <c r="N230" s="36" t="s">
        <v>55</v>
      </c>
      <c r="O230">
        <f>(M230*21)/100</f>
      </c>
      <c r="P230" t="s">
        <v>27</v>
      </c>
    </row>
    <row r="231" spans="1:5" ht="12.75">
      <c r="A231" s="35" t="s">
        <v>56</v>
      </c>
      <c r="E231" s="39" t="s">
        <v>52</v>
      </c>
    </row>
    <row r="232" spans="1:5" ht="12.75">
      <c r="A232" s="35" t="s">
        <v>57</v>
      </c>
      <c r="E232" s="40" t="s">
        <v>52</v>
      </c>
    </row>
    <row r="233" spans="1:5" ht="12.75">
      <c r="A233" t="s">
        <v>59</v>
      </c>
      <c r="E233" s="39" t="s">
        <v>60</v>
      </c>
    </row>
    <row r="234" spans="1:16" ht="12.75">
      <c r="A234" t="s">
        <v>49</v>
      </c>
      <c r="B234" s="34" t="s">
        <v>244</v>
      </c>
      <c r="C234" s="34" t="s">
        <v>245</v>
      </c>
      <c r="D234" s="35" t="s">
        <v>52</v>
      </c>
      <c r="E234" s="6" t="s">
        <v>246</v>
      </c>
      <c r="F234" s="36" t="s">
        <v>54</v>
      </c>
      <c r="G234" s="37">
        <v>2</v>
      </c>
      <c r="H234" s="36">
        <v>0</v>
      </c>
      <c r="I234" s="36">
        <f>ROUND(G234*H234,6)</f>
      </c>
      <c r="L234" s="38">
        <v>0</v>
      </c>
      <c r="M234" s="32">
        <f>ROUND(ROUND(L234,2)*ROUND(G234,3),2)</f>
      </c>
      <c r="N234" s="36" t="s">
        <v>55</v>
      </c>
      <c r="O234">
        <f>(M234*21)/100</f>
      </c>
      <c r="P234" t="s">
        <v>27</v>
      </c>
    </row>
    <row r="235" spans="1:5" ht="12.75">
      <c r="A235" s="35" t="s">
        <v>56</v>
      </c>
      <c r="E235" s="39" t="s">
        <v>52</v>
      </c>
    </row>
    <row r="236" spans="1:5" ht="12.75">
      <c r="A236" s="35" t="s">
        <v>57</v>
      </c>
      <c r="E236" s="40" t="s">
        <v>52</v>
      </c>
    </row>
    <row r="237" spans="1:5" ht="12.75">
      <c r="A237" t="s">
        <v>59</v>
      </c>
      <c r="E237" s="39" t="s">
        <v>60</v>
      </c>
    </row>
    <row r="238" spans="1:16" ht="12.75">
      <c r="A238" t="s">
        <v>49</v>
      </c>
      <c r="B238" s="34" t="s">
        <v>247</v>
      </c>
      <c r="C238" s="34" t="s">
        <v>248</v>
      </c>
      <c r="D238" s="35" t="s">
        <v>52</v>
      </c>
      <c r="E238" s="6" t="s">
        <v>249</v>
      </c>
      <c r="F238" s="36" t="s">
        <v>54</v>
      </c>
      <c r="G238" s="37">
        <v>3</v>
      </c>
      <c r="H238" s="36">
        <v>0</v>
      </c>
      <c r="I238" s="36">
        <f>ROUND(G238*H238,6)</f>
      </c>
      <c r="L238" s="38">
        <v>0</v>
      </c>
      <c r="M238" s="32">
        <f>ROUND(ROUND(L238,2)*ROUND(G238,3),2)</f>
      </c>
      <c r="N238" s="36" t="s">
        <v>55</v>
      </c>
      <c r="O238">
        <f>(M238*21)/100</f>
      </c>
      <c r="P238" t="s">
        <v>27</v>
      </c>
    </row>
    <row r="239" spans="1:5" ht="12.75">
      <c r="A239" s="35" t="s">
        <v>56</v>
      </c>
      <c r="E239" s="39" t="s">
        <v>52</v>
      </c>
    </row>
    <row r="240" spans="1:5" ht="12.75">
      <c r="A240" s="35" t="s">
        <v>57</v>
      </c>
      <c r="E240" s="40" t="s">
        <v>52</v>
      </c>
    </row>
    <row r="241" spans="1:5" ht="12.75">
      <c r="A241" t="s">
        <v>59</v>
      </c>
      <c r="E241" s="39" t="s">
        <v>60</v>
      </c>
    </row>
    <row r="242" spans="1:16" ht="12.75">
      <c r="A242" t="s">
        <v>49</v>
      </c>
      <c r="B242" s="34" t="s">
        <v>250</v>
      </c>
      <c r="C242" s="34" t="s">
        <v>251</v>
      </c>
      <c r="D242" s="35" t="s">
        <v>52</v>
      </c>
      <c r="E242" s="6" t="s">
        <v>252</v>
      </c>
      <c r="F242" s="36" t="s">
        <v>54</v>
      </c>
      <c r="G242" s="37">
        <v>3</v>
      </c>
      <c r="H242" s="36">
        <v>0</v>
      </c>
      <c r="I242" s="36">
        <f>ROUND(G242*H242,6)</f>
      </c>
      <c r="L242" s="38">
        <v>0</v>
      </c>
      <c r="M242" s="32">
        <f>ROUND(ROUND(L242,2)*ROUND(G242,3),2)</f>
      </c>
      <c r="N242" s="36" t="s">
        <v>55</v>
      </c>
      <c r="O242">
        <f>(M242*21)/100</f>
      </c>
      <c r="P242" t="s">
        <v>27</v>
      </c>
    </row>
    <row r="243" spans="1:5" ht="12.75">
      <c r="A243" s="35" t="s">
        <v>56</v>
      </c>
      <c r="E243" s="39" t="s">
        <v>52</v>
      </c>
    </row>
    <row r="244" spans="1:5" ht="12.75">
      <c r="A244" s="35" t="s">
        <v>57</v>
      </c>
      <c r="E244" s="40" t="s">
        <v>52</v>
      </c>
    </row>
    <row r="245" spans="1:5" ht="12.75">
      <c r="A245" t="s">
        <v>59</v>
      </c>
      <c r="E245" s="39" t="s">
        <v>60</v>
      </c>
    </row>
    <row r="246" spans="1:16" ht="12.75">
      <c r="A246" t="s">
        <v>49</v>
      </c>
      <c r="B246" s="34" t="s">
        <v>253</v>
      </c>
      <c r="C246" s="34" t="s">
        <v>254</v>
      </c>
      <c r="D246" s="35" t="s">
        <v>52</v>
      </c>
      <c r="E246" s="6" t="s">
        <v>255</v>
      </c>
      <c r="F246" s="36" t="s">
        <v>256</v>
      </c>
      <c r="G246" s="37">
        <v>12</v>
      </c>
      <c r="H246" s="36">
        <v>0</v>
      </c>
      <c r="I246" s="36">
        <f>ROUND(G246*H246,6)</f>
      </c>
      <c r="L246" s="38">
        <v>0</v>
      </c>
      <c r="M246" s="32">
        <f>ROUND(ROUND(L246,2)*ROUND(G246,3),2)</f>
      </c>
      <c r="N246" s="36" t="s">
        <v>55</v>
      </c>
      <c r="O246">
        <f>(M246*21)/100</f>
      </c>
      <c r="P246" t="s">
        <v>27</v>
      </c>
    </row>
    <row r="247" spans="1:5" ht="12.75">
      <c r="A247" s="35" t="s">
        <v>56</v>
      </c>
      <c r="E247" s="39" t="s">
        <v>52</v>
      </c>
    </row>
    <row r="248" spans="1:5" ht="12.75">
      <c r="A248" s="35" t="s">
        <v>57</v>
      </c>
      <c r="E248" s="40" t="s">
        <v>52</v>
      </c>
    </row>
    <row r="249" spans="1:5" ht="12.75">
      <c r="A249" t="s">
        <v>59</v>
      </c>
      <c r="E249" s="39" t="s">
        <v>60</v>
      </c>
    </row>
    <row r="250" spans="1:16" ht="12.75">
      <c r="A250" t="s">
        <v>49</v>
      </c>
      <c r="B250" s="34" t="s">
        <v>257</v>
      </c>
      <c r="C250" s="34" t="s">
        <v>258</v>
      </c>
      <c r="D250" s="35" t="s">
        <v>52</v>
      </c>
      <c r="E250" s="6" t="s">
        <v>259</v>
      </c>
      <c r="F250" s="36" t="s">
        <v>54</v>
      </c>
      <c r="G250" s="37">
        <v>24</v>
      </c>
      <c r="H250" s="36">
        <v>0</v>
      </c>
      <c r="I250" s="36">
        <f>ROUND(G250*H250,6)</f>
      </c>
      <c r="L250" s="38">
        <v>0</v>
      </c>
      <c r="M250" s="32">
        <f>ROUND(ROUND(L250,2)*ROUND(G250,3),2)</f>
      </c>
      <c r="N250" s="36" t="s">
        <v>55</v>
      </c>
      <c r="O250">
        <f>(M250*21)/100</f>
      </c>
      <c r="P250" t="s">
        <v>27</v>
      </c>
    </row>
    <row r="251" spans="1:5" ht="12.75">
      <c r="A251" s="35" t="s">
        <v>56</v>
      </c>
      <c r="E251" s="39" t="s">
        <v>52</v>
      </c>
    </row>
    <row r="252" spans="1:5" ht="12.75">
      <c r="A252" s="35" t="s">
        <v>57</v>
      </c>
      <c r="E252" s="40" t="s">
        <v>52</v>
      </c>
    </row>
    <row r="253" spans="1:5" ht="12.75">
      <c r="A253" t="s">
        <v>59</v>
      </c>
      <c r="E253" s="39" t="s">
        <v>60</v>
      </c>
    </row>
    <row r="254" spans="1:16" ht="12.75">
      <c r="A254" t="s">
        <v>49</v>
      </c>
      <c r="B254" s="34" t="s">
        <v>260</v>
      </c>
      <c r="C254" s="34" t="s">
        <v>261</v>
      </c>
      <c r="D254" s="35" t="s">
        <v>52</v>
      </c>
      <c r="E254" s="6" t="s">
        <v>262</v>
      </c>
      <c r="F254" s="36" t="s">
        <v>54</v>
      </c>
      <c r="G254" s="37">
        <v>24</v>
      </c>
      <c r="H254" s="36">
        <v>0</v>
      </c>
      <c r="I254" s="36">
        <f>ROUND(G254*H254,6)</f>
      </c>
      <c r="L254" s="38">
        <v>0</v>
      </c>
      <c r="M254" s="32">
        <f>ROUND(ROUND(L254,2)*ROUND(G254,3),2)</f>
      </c>
      <c r="N254" s="36" t="s">
        <v>55</v>
      </c>
      <c r="O254">
        <f>(M254*21)/100</f>
      </c>
      <c r="P254" t="s">
        <v>27</v>
      </c>
    </row>
    <row r="255" spans="1:5" ht="12.75">
      <c r="A255" s="35" t="s">
        <v>56</v>
      </c>
      <c r="E255" s="39" t="s">
        <v>52</v>
      </c>
    </row>
    <row r="256" spans="1:5" ht="12.75">
      <c r="A256" s="35" t="s">
        <v>57</v>
      </c>
      <c r="E256" s="40" t="s">
        <v>52</v>
      </c>
    </row>
    <row r="257" spans="1:5" ht="12.75">
      <c r="A257" t="s">
        <v>59</v>
      </c>
      <c r="E257" s="39" t="s">
        <v>60</v>
      </c>
    </row>
    <row r="258" spans="1:16" ht="12.75">
      <c r="A258" t="s">
        <v>49</v>
      </c>
      <c r="B258" s="34" t="s">
        <v>263</v>
      </c>
      <c r="C258" s="34" t="s">
        <v>264</v>
      </c>
      <c r="D258" s="35" t="s">
        <v>52</v>
      </c>
      <c r="E258" s="6" t="s">
        <v>265</v>
      </c>
      <c r="F258" s="36" t="s">
        <v>54</v>
      </c>
      <c r="G258" s="37">
        <v>2</v>
      </c>
      <c r="H258" s="36">
        <v>0</v>
      </c>
      <c r="I258" s="36">
        <f>ROUND(G258*H258,6)</f>
      </c>
      <c r="L258" s="38">
        <v>0</v>
      </c>
      <c r="M258" s="32">
        <f>ROUND(ROUND(L258,2)*ROUND(G258,3),2)</f>
      </c>
      <c r="N258" s="36" t="s">
        <v>55</v>
      </c>
      <c r="O258">
        <f>(M258*21)/100</f>
      </c>
      <c r="P258" t="s">
        <v>27</v>
      </c>
    </row>
    <row r="259" spans="1:5" ht="12.75">
      <c r="A259" s="35" t="s">
        <v>56</v>
      </c>
      <c r="E259" s="39" t="s">
        <v>52</v>
      </c>
    </row>
    <row r="260" spans="1:5" ht="12.75">
      <c r="A260" s="35" t="s">
        <v>57</v>
      </c>
      <c r="E260" s="40" t="s">
        <v>52</v>
      </c>
    </row>
    <row r="261" spans="1:5" ht="12.75">
      <c r="A261" t="s">
        <v>59</v>
      </c>
      <c r="E261" s="39" t="s">
        <v>60</v>
      </c>
    </row>
    <row r="262" spans="1:16" ht="12.75">
      <c r="A262" t="s">
        <v>49</v>
      </c>
      <c r="B262" s="34" t="s">
        <v>266</v>
      </c>
      <c r="C262" s="34" t="s">
        <v>267</v>
      </c>
      <c r="D262" s="35" t="s">
        <v>52</v>
      </c>
      <c r="E262" s="6" t="s">
        <v>268</v>
      </c>
      <c r="F262" s="36" t="s">
        <v>54</v>
      </c>
      <c r="G262" s="37">
        <v>2</v>
      </c>
      <c r="H262" s="36">
        <v>0</v>
      </c>
      <c r="I262" s="36">
        <f>ROUND(G262*H262,6)</f>
      </c>
      <c r="L262" s="38">
        <v>0</v>
      </c>
      <c r="M262" s="32">
        <f>ROUND(ROUND(L262,2)*ROUND(G262,3),2)</f>
      </c>
      <c r="N262" s="36" t="s">
        <v>55</v>
      </c>
      <c r="O262">
        <f>(M262*21)/100</f>
      </c>
      <c r="P262" t="s">
        <v>27</v>
      </c>
    </row>
    <row r="263" spans="1:5" ht="12.75">
      <c r="A263" s="35" t="s">
        <v>56</v>
      </c>
      <c r="E263" s="39" t="s">
        <v>52</v>
      </c>
    </row>
    <row r="264" spans="1:5" ht="12.75">
      <c r="A264" s="35" t="s">
        <v>57</v>
      </c>
      <c r="E264" s="40" t="s">
        <v>52</v>
      </c>
    </row>
    <row r="265" spans="1:5" ht="12.75">
      <c r="A265" t="s">
        <v>59</v>
      </c>
      <c r="E265" s="39" t="s">
        <v>60</v>
      </c>
    </row>
    <row r="266" spans="1:13" ht="12.75">
      <c r="A266" t="s">
        <v>46</v>
      </c>
      <c r="C266" s="31" t="s">
        <v>269</v>
      </c>
      <c r="E266" s="33" t="s">
        <v>270</v>
      </c>
      <c r="J266" s="32">
        <f>0</f>
      </c>
      <c r="K266" s="32">
        <f>0</f>
      </c>
      <c r="L266" s="32">
        <f>0+L267+L271+L275+L279+L283+L287+L291+L295+L299+L303+L307</f>
      </c>
      <c r="M266" s="32">
        <f>0+M267+M271+M275+M279+M283+M287+M291+M295+M299+M303+M307</f>
      </c>
    </row>
    <row r="267" spans="1:16" ht="12.75">
      <c r="A267" t="s">
        <v>49</v>
      </c>
      <c r="B267" s="34" t="s">
        <v>271</v>
      </c>
      <c r="C267" s="34" t="s">
        <v>272</v>
      </c>
      <c r="D267" s="35" t="s">
        <v>52</v>
      </c>
      <c r="E267" s="6" t="s">
        <v>273</v>
      </c>
      <c r="F267" s="36" t="s">
        <v>54</v>
      </c>
      <c r="G267" s="37">
        <v>1</v>
      </c>
      <c r="H267" s="36">
        <v>0</v>
      </c>
      <c r="I267" s="36">
        <f>ROUND(G267*H267,6)</f>
      </c>
      <c r="L267" s="38">
        <v>0</v>
      </c>
      <c r="M267" s="32">
        <f>ROUND(ROUND(L267,2)*ROUND(G267,3),2)</f>
      </c>
      <c r="N267" s="36" t="s">
        <v>55</v>
      </c>
      <c r="O267">
        <f>(M267*21)/100</f>
      </c>
      <c r="P267" t="s">
        <v>27</v>
      </c>
    </row>
    <row r="268" spans="1:5" ht="12.75">
      <c r="A268" s="35" t="s">
        <v>56</v>
      </c>
      <c r="E268" s="39" t="s">
        <v>52</v>
      </c>
    </row>
    <row r="269" spans="1:5" ht="12.75">
      <c r="A269" s="35" t="s">
        <v>57</v>
      </c>
      <c r="E269" s="40" t="s">
        <v>274</v>
      </c>
    </row>
    <row r="270" spans="1:5" ht="12.75">
      <c r="A270" t="s">
        <v>59</v>
      </c>
      <c r="E270" s="39" t="s">
        <v>60</v>
      </c>
    </row>
    <row r="271" spans="1:16" ht="12.75">
      <c r="A271" t="s">
        <v>49</v>
      </c>
      <c r="B271" s="34" t="s">
        <v>275</v>
      </c>
      <c r="C271" s="34" t="s">
        <v>276</v>
      </c>
      <c r="D271" s="35" t="s">
        <v>52</v>
      </c>
      <c r="E271" s="6" t="s">
        <v>277</v>
      </c>
      <c r="F271" s="36" t="s">
        <v>54</v>
      </c>
      <c r="G271" s="37">
        <v>1</v>
      </c>
      <c r="H271" s="36">
        <v>0</v>
      </c>
      <c r="I271" s="36">
        <f>ROUND(G271*H271,6)</f>
      </c>
      <c r="L271" s="38">
        <v>0</v>
      </c>
      <c r="M271" s="32">
        <f>ROUND(ROUND(L271,2)*ROUND(G271,3),2)</f>
      </c>
      <c r="N271" s="36" t="s">
        <v>55</v>
      </c>
      <c r="O271">
        <f>(M271*21)/100</f>
      </c>
      <c r="P271" t="s">
        <v>27</v>
      </c>
    </row>
    <row r="272" spans="1:5" ht="12.75">
      <c r="A272" s="35" t="s">
        <v>56</v>
      </c>
      <c r="E272" s="39" t="s">
        <v>52</v>
      </c>
    </row>
    <row r="273" spans="1:5" ht="12.75">
      <c r="A273" s="35" t="s">
        <v>57</v>
      </c>
      <c r="E273" s="40" t="s">
        <v>274</v>
      </c>
    </row>
    <row r="274" spans="1:5" ht="12.75">
      <c r="A274" t="s">
        <v>59</v>
      </c>
      <c r="E274" s="39" t="s">
        <v>60</v>
      </c>
    </row>
    <row r="275" spans="1:16" ht="12.75">
      <c r="A275" t="s">
        <v>49</v>
      </c>
      <c r="B275" s="34" t="s">
        <v>278</v>
      </c>
      <c r="C275" s="34" t="s">
        <v>279</v>
      </c>
      <c r="D275" s="35" t="s">
        <v>52</v>
      </c>
      <c r="E275" s="6" t="s">
        <v>280</v>
      </c>
      <c r="F275" s="36" t="s">
        <v>54</v>
      </c>
      <c r="G275" s="37">
        <v>2</v>
      </c>
      <c r="H275" s="36">
        <v>0</v>
      </c>
      <c r="I275" s="36">
        <f>ROUND(G275*H275,6)</f>
      </c>
      <c r="L275" s="38">
        <v>0</v>
      </c>
      <c r="M275" s="32">
        <f>ROUND(ROUND(L275,2)*ROUND(G275,3),2)</f>
      </c>
      <c r="N275" s="36" t="s">
        <v>55</v>
      </c>
      <c r="O275">
        <f>(M275*21)/100</f>
      </c>
      <c r="P275" t="s">
        <v>27</v>
      </c>
    </row>
    <row r="276" spans="1:5" ht="12.75">
      <c r="A276" s="35" t="s">
        <v>56</v>
      </c>
      <c r="E276" s="39" t="s">
        <v>52</v>
      </c>
    </row>
    <row r="277" spans="1:5" ht="12.75">
      <c r="A277" s="35" t="s">
        <v>57</v>
      </c>
      <c r="E277" s="40" t="s">
        <v>274</v>
      </c>
    </row>
    <row r="278" spans="1:5" ht="12.75">
      <c r="A278" t="s">
        <v>59</v>
      </c>
      <c r="E278" s="39" t="s">
        <v>60</v>
      </c>
    </row>
    <row r="279" spans="1:16" ht="12.75">
      <c r="A279" t="s">
        <v>49</v>
      </c>
      <c r="B279" s="34" t="s">
        <v>281</v>
      </c>
      <c r="C279" s="34" t="s">
        <v>282</v>
      </c>
      <c r="D279" s="35" t="s">
        <v>52</v>
      </c>
      <c r="E279" s="6" t="s">
        <v>283</v>
      </c>
      <c r="F279" s="36" t="s">
        <v>54</v>
      </c>
      <c r="G279" s="37">
        <v>2</v>
      </c>
      <c r="H279" s="36">
        <v>0</v>
      </c>
      <c r="I279" s="36">
        <f>ROUND(G279*H279,6)</f>
      </c>
      <c r="L279" s="38">
        <v>0</v>
      </c>
      <c r="M279" s="32">
        <f>ROUND(ROUND(L279,2)*ROUND(G279,3),2)</f>
      </c>
      <c r="N279" s="36" t="s">
        <v>55</v>
      </c>
      <c r="O279">
        <f>(M279*21)/100</f>
      </c>
      <c r="P279" t="s">
        <v>27</v>
      </c>
    </row>
    <row r="280" spans="1:5" ht="12.75">
      <c r="A280" s="35" t="s">
        <v>56</v>
      </c>
      <c r="E280" s="39" t="s">
        <v>52</v>
      </c>
    </row>
    <row r="281" spans="1:5" ht="12.75">
      <c r="A281" s="35" t="s">
        <v>57</v>
      </c>
      <c r="E281" s="40" t="s">
        <v>274</v>
      </c>
    </row>
    <row r="282" spans="1:5" ht="12.75">
      <c r="A282" t="s">
        <v>59</v>
      </c>
      <c r="E282" s="39" t="s">
        <v>60</v>
      </c>
    </row>
    <row r="283" spans="1:16" ht="12.75">
      <c r="A283" t="s">
        <v>49</v>
      </c>
      <c r="B283" s="34" t="s">
        <v>284</v>
      </c>
      <c r="C283" s="34" t="s">
        <v>285</v>
      </c>
      <c r="D283" s="35" t="s">
        <v>52</v>
      </c>
      <c r="E283" s="6" t="s">
        <v>286</v>
      </c>
      <c r="F283" s="36" t="s">
        <v>54</v>
      </c>
      <c r="G283" s="37">
        <v>1</v>
      </c>
      <c r="H283" s="36">
        <v>0</v>
      </c>
      <c r="I283" s="36">
        <f>ROUND(G283*H283,6)</f>
      </c>
      <c r="L283" s="38">
        <v>0</v>
      </c>
      <c r="M283" s="32">
        <f>ROUND(ROUND(L283,2)*ROUND(G283,3),2)</f>
      </c>
      <c r="N283" s="36" t="s">
        <v>55</v>
      </c>
      <c r="O283">
        <f>(M283*21)/100</f>
      </c>
      <c r="P283" t="s">
        <v>27</v>
      </c>
    </row>
    <row r="284" spans="1:5" ht="12.75">
      <c r="A284" s="35" t="s">
        <v>56</v>
      </c>
      <c r="E284" s="39" t="s">
        <v>52</v>
      </c>
    </row>
    <row r="285" spans="1:5" ht="12.75">
      <c r="A285" s="35" t="s">
        <v>57</v>
      </c>
      <c r="E285" s="40" t="s">
        <v>274</v>
      </c>
    </row>
    <row r="286" spans="1:5" ht="12.75">
      <c r="A286" t="s">
        <v>59</v>
      </c>
      <c r="E286" s="39" t="s">
        <v>60</v>
      </c>
    </row>
    <row r="287" spans="1:16" ht="12.75">
      <c r="A287" t="s">
        <v>49</v>
      </c>
      <c r="B287" s="34" t="s">
        <v>287</v>
      </c>
      <c r="C287" s="34" t="s">
        <v>288</v>
      </c>
      <c r="D287" s="35" t="s">
        <v>52</v>
      </c>
      <c r="E287" s="6" t="s">
        <v>289</v>
      </c>
      <c r="F287" s="36" t="s">
        <v>54</v>
      </c>
      <c r="G287" s="37">
        <v>1</v>
      </c>
      <c r="H287" s="36">
        <v>0</v>
      </c>
      <c r="I287" s="36">
        <f>ROUND(G287*H287,6)</f>
      </c>
      <c r="L287" s="38">
        <v>0</v>
      </c>
      <c r="M287" s="32">
        <f>ROUND(ROUND(L287,2)*ROUND(G287,3),2)</f>
      </c>
      <c r="N287" s="36" t="s">
        <v>55</v>
      </c>
      <c r="O287">
        <f>(M287*21)/100</f>
      </c>
      <c r="P287" t="s">
        <v>27</v>
      </c>
    </row>
    <row r="288" spans="1:5" ht="12.75">
      <c r="A288" s="35" t="s">
        <v>56</v>
      </c>
      <c r="E288" s="39" t="s">
        <v>52</v>
      </c>
    </row>
    <row r="289" spans="1:5" ht="12.75">
      <c r="A289" s="35" t="s">
        <v>57</v>
      </c>
      <c r="E289" s="40" t="s">
        <v>274</v>
      </c>
    </row>
    <row r="290" spans="1:5" ht="12.75">
      <c r="A290" t="s">
        <v>59</v>
      </c>
      <c r="E290" s="39" t="s">
        <v>60</v>
      </c>
    </row>
    <row r="291" spans="1:16" ht="12.75">
      <c r="A291" t="s">
        <v>49</v>
      </c>
      <c r="B291" s="34" t="s">
        <v>290</v>
      </c>
      <c r="C291" s="34" t="s">
        <v>291</v>
      </c>
      <c r="D291" s="35" t="s">
        <v>52</v>
      </c>
      <c r="E291" s="6" t="s">
        <v>292</v>
      </c>
      <c r="F291" s="36" t="s">
        <v>54</v>
      </c>
      <c r="G291" s="37">
        <v>1</v>
      </c>
      <c r="H291" s="36">
        <v>0</v>
      </c>
      <c r="I291" s="36">
        <f>ROUND(G291*H291,6)</f>
      </c>
      <c r="L291" s="38">
        <v>0</v>
      </c>
      <c r="M291" s="32">
        <f>ROUND(ROUND(L291,2)*ROUND(G291,3),2)</f>
      </c>
      <c r="N291" s="36" t="s">
        <v>55</v>
      </c>
      <c r="O291">
        <f>(M291*21)/100</f>
      </c>
      <c r="P291" t="s">
        <v>27</v>
      </c>
    </row>
    <row r="292" spans="1:5" ht="12.75">
      <c r="A292" s="35" t="s">
        <v>56</v>
      </c>
      <c r="E292" s="39" t="s">
        <v>52</v>
      </c>
    </row>
    <row r="293" spans="1:5" ht="12.75">
      <c r="A293" s="35" t="s">
        <v>57</v>
      </c>
      <c r="E293" s="40" t="s">
        <v>274</v>
      </c>
    </row>
    <row r="294" spans="1:5" ht="12.75">
      <c r="A294" t="s">
        <v>59</v>
      </c>
      <c r="E294" s="39" t="s">
        <v>60</v>
      </c>
    </row>
    <row r="295" spans="1:16" ht="12.75">
      <c r="A295" t="s">
        <v>49</v>
      </c>
      <c r="B295" s="34" t="s">
        <v>293</v>
      </c>
      <c r="C295" s="34" t="s">
        <v>294</v>
      </c>
      <c r="D295" s="35" t="s">
        <v>52</v>
      </c>
      <c r="E295" s="6" t="s">
        <v>295</v>
      </c>
      <c r="F295" s="36" t="s">
        <v>54</v>
      </c>
      <c r="G295" s="37">
        <v>1</v>
      </c>
      <c r="H295" s="36">
        <v>0</v>
      </c>
      <c r="I295" s="36">
        <f>ROUND(G295*H295,6)</f>
      </c>
      <c r="L295" s="38">
        <v>0</v>
      </c>
      <c r="M295" s="32">
        <f>ROUND(ROUND(L295,2)*ROUND(G295,3),2)</f>
      </c>
      <c r="N295" s="36" t="s">
        <v>55</v>
      </c>
      <c r="O295">
        <f>(M295*21)/100</f>
      </c>
      <c r="P295" t="s">
        <v>27</v>
      </c>
    </row>
    <row r="296" spans="1:5" ht="12.75">
      <c r="A296" s="35" t="s">
        <v>56</v>
      </c>
      <c r="E296" s="39" t="s">
        <v>52</v>
      </c>
    </row>
    <row r="297" spans="1:5" ht="12.75">
      <c r="A297" s="35" t="s">
        <v>57</v>
      </c>
      <c r="E297" s="40" t="s">
        <v>274</v>
      </c>
    </row>
    <row r="298" spans="1:5" ht="12.75">
      <c r="A298" t="s">
        <v>59</v>
      </c>
      <c r="E298" s="39" t="s">
        <v>60</v>
      </c>
    </row>
    <row r="299" spans="1:16" ht="12.75">
      <c r="A299" t="s">
        <v>49</v>
      </c>
      <c r="B299" s="34" t="s">
        <v>296</v>
      </c>
      <c r="C299" s="34" t="s">
        <v>297</v>
      </c>
      <c r="D299" s="35" t="s">
        <v>52</v>
      </c>
      <c r="E299" s="6" t="s">
        <v>298</v>
      </c>
      <c r="F299" s="36" t="s">
        <v>144</v>
      </c>
      <c r="G299" s="37">
        <v>150</v>
      </c>
      <c r="H299" s="36">
        <v>0</v>
      </c>
      <c r="I299" s="36">
        <f>ROUND(G299*H299,6)</f>
      </c>
      <c r="L299" s="38">
        <v>0</v>
      </c>
      <c r="M299" s="32">
        <f>ROUND(ROUND(L299,2)*ROUND(G299,3),2)</f>
      </c>
      <c r="N299" s="36" t="s">
        <v>55</v>
      </c>
      <c r="O299">
        <f>(M299*21)/100</f>
      </c>
      <c r="P299" t="s">
        <v>27</v>
      </c>
    </row>
    <row r="300" spans="1:5" ht="12.75">
      <c r="A300" s="35" t="s">
        <v>56</v>
      </c>
      <c r="E300" s="39" t="s">
        <v>52</v>
      </c>
    </row>
    <row r="301" spans="1:5" ht="12.75">
      <c r="A301" s="35" t="s">
        <v>57</v>
      </c>
      <c r="E301" s="40" t="s">
        <v>274</v>
      </c>
    </row>
    <row r="302" spans="1:5" ht="12.75">
      <c r="A302" t="s">
        <v>59</v>
      </c>
      <c r="E302" s="39" t="s">
        <v>60</v>
      </c>
    </row>
    <row r="303" spans="1:16" ht="12.75">
      <c r="A303" t="s">
        <v>49</v>
      </c>
      <c r="B303" s="34" t="s">
        <v>299</v>
      </c>
      <c r="C303" s="34" t="s">
        <v>300</v>
      </c>
      <c r="D303" s="35" t="s">
        <v>52</v>
      </c>
      <c r="E303" s="6" t="s">
        <v>301</v>
      </c>
      <c r="F303" s="36" t="s">
        <v>54</v>
      </c>
      <c r="G303" s="37">
        <v>4</v>
      </c>
      <c r="H303" s="36">
        <v>0</v>
      </c>
      <c r="I303" s="36">
        <f>ROUND(G303*H303,6)</f>
      </c>
      <c r="L303" s="38">
        <v>0</v>
      </c>
      <c r="M303" s="32">
        <f>ROUND(ROUND(L303,2)*ROUND(G303,3),2)</f>
      </c>
      <c r="N303" s="36" t="s">
        <v>55</v>
      </c>
      <c r="O303">
        <f>(M303*21)/100</f>
      </c>
      <c r="P303" t="s">
        <v>27</v>
      </c>
    </row>
    <row r="304" spans="1:5" ht="12.75">
      <c r="A304" s="35" t="s">
        <v>56</v>
      </c>
      <c r="E304" s="39" t="s">
        <v>52</v>
      </c>
    </row>
    <row r="305" spans="1:5" ht="12.75">
      <c r="A305" s="35" t="s">
        <v>57</v>
      </c>
      <c r="E305" s="40" t="s">
        <v>52</v>
      </c>
    </row>
    <row r="306" spans="1:5" ht="12.75">
      <c r="A306" t="s">
        <v>59</v>
      </c>
      <c r="E306" s="39" t="s">
        <v>60</v>
      </c>
    </row>
    <row r="307" spans="1:16" ht="12.75">
      <c r="A307" t="s">
        <v>49</v>
      </c>
      <c r="B307" s="34" t="s">
        <v>302</v>
      </c>
      <c r="C307" s="34" t="s">
        <v>303</v>
      </c>
      <c r="D307" s="35" t="s">
        <v>52</v>
      </c>
      <c r="E307" s="6" t="s">
        <v>304</v>
      </c>
      <c r="F307" s="36" t="s">
        <v>54</v>
      </c>
      <c r="G307" s="37">
        <v>4</v>
      </c>
      <c r="H307" s="36">
        <v>0</v>
      </c>
      <c r="I307" s="36">
        <f>ROUND(G307*H307,6)</f>
      </c>
      <c r="L307" s="38">
        <v>0</v>
      </c>
      <c r="M307" s="32">
        <f>ROUND(ROUND(L307,2)*ROUND(G307,3),2)</f>
      </c>
      <c r="N307" s="36" t="s">
        <v>55</v>
      </c>
      <c r="O307">
        <f>(M307*21)/100</f>
      </c>
      <c r="P307" t="s">
        <v>27</v>
      </c>
    </row>
    <row r="308" spans="1:5" ht="12.75">
      <c r="A308" s="35" t="s">
        <v>56</v>
      </c>
      <c r="E308" s="39" t="s">
        <v>52</v>
      </c>
    </row>
    <row r="309" spans="1:5" ht="12.75">
      <c r="A309" s="35" t="s">
        <v>57</v>
      </c>
      <c r="E309" s="40" t="s">
        <v>274</v>
      </c>
    </row>
    <row r="310" spans="1:5" ht="12.75">
      <c r="A310" t="s">
        <v>59</v>
      </c>
      <c r="E310" s="39" t="s">
        <v>60</v>
      </c>
    </row>
    <row r="311" spans="1:13" ht="12.75">
      <c r="A311" t="s">
        <v>46</v>
      </c>
      <c r="C311" s="31" t="s">
        <v>305</v>
      </c>
      <c r="E311" s="33" t="s">
        <v>306</v>
      </c>
      <c r="J311" s="32">
        <f>0</f>
      </c>
      <c r="K311" s="32">
        <f>0</f>
      </c>
      <c r="L311" s="32">
        <f>0+L312+L316</f>
      </c>
      <c r="M311" s="32">
        <f>0+M312+M316</f>
      </c>
    </row>
    <row r="312" spans="1:16" ht="12.75">
      <c r="A312" t="s">
        <v>49</v>
      </c>
      <c r="B312" s="34" t="s">
        <v>307</v>
      </c>
      <c r="C312" s="34" t="s">
        <v>308</v>
      </c>
      <c r="D312" s="35" t="s">
        <v>52</v>
      </c>
      <c r="E312" s="6" t="s">
        <v>309</v>
      </c>
      <c r="F312" s="36" t="s">
        <v>310</v>
      </c>
      <c r="G312" s="37">
        <v>1</v>
      </c>
      <c r="H312" s="36">
        <v>0</v>
      </c>
      <c r="I312" s="36">
        <f>ROUND(G312*H312,6)</f>
      </c>
      <c r="L312" s="38">
        <v>0</v>
      </c>
      <c r="M312" s="32">
        <f>ROUND(ROUND(L312,2)*ROUND(G312,3),2)</f>
      </c>
      <c r="N312" s="36" t="s">
        <v>55</v>
      </c>
      <c r="O312">
        <f>(M312*21)/100</f>
      </c>
      <c r="P312" t="s">
        <v>27</v>
      </c>
    </row>
    <row r="313" spans="1:5" ht="12.75">
      <c r="A313" s="35" t="s">
        <v>56</v>
      </c>
      <c r="E313" s="39" t="s">
        <v>311</v>
      </c>
    </row>
    <row r="314" spans="1:5" ht="12.75">
      <c r="A314" s="35" t="s">
        <v>57</v>
      </c>
      <c r="E314" s="40" t="s">
        <v>52</v>
      </c>
    </row>
    <row r="315" spans="1:5" ht="12.75">
      <c r="A315" t="s">
        <v>59</v>
      </c>
      <c r="E315" s="39" t="s">
        <v>60</v>
      </c>
    </row>
    <row r="316" spans="1:16" ht="25.5">
      <c r="A316" t="s">
        <v>49</v>
      </c>
      <c r="B316" s="34" t="s">
        <v>312</v>
      </c>
      <c r="C316" s="34" t="s">
        <v>313</v>
      </c>
      <c r="D316" s="35" t="s">
        <v>52</v>
      </c>
      <c r="E316" s="6" t="s">
        <v>314</v>
      </c>
      <c r="F316" s="36" t="s">
        <v>315</v>
      </c>
      <c r="G316" s="37">
        <v>1</v>
      </c>
      <c r="H316" s="36">
        <v>0</v>
      </c>
      <c r="I316" s="36">
        <f>ROUND(G316*H316,6)</f>
      </c>
      <c r="L316" s="38">
        <v>0</v>
      </c>
      <c r="M316" s="32">
        <f>ROUND(ROUND(L316,2)*ROUND(G316,3),2)</f>
      </c>
      <c r="N316" s="36" t="s">
        <v>55</v>
      </c>
      <c r="O316">
        <f>(M316*21)/100</f>
      </c>
      <c r="P316" t="s">
        <v>27</v>
      </c>
    </row>
    <row r="317" spans="1:5" ht="12.75">
      <c r="A317" s="35" t="s">
        <v>56</v>
      </c>
      <c r="E317" s="39" t="s">
        <v>52</v>
      </c>
    </row>
    <row r="318" spans="1:5" ht="12.75">
      <c r="A318" s="35" t="s">
        <v>57</v>
      </c>
      <c r="E318" s="40" t="s">
        <v>52</v>
      </c>
    </row>
    <row r="319" spans="1:5" ht="12.75">
      <c r="A319" t="s">
        <v>59</v>
      </c>
      <c r="E319" s="39" t="s">
        <v>60</v>
      </c>
    </row>
    <row r="320" spans="1:13" ht="12.75">
      <c r="A320" t="s">
        <v>46</v>
      </c>
      <c r="C320" s="31" t="s">
        <v>316</v>
      </c>
      <c r="E320" s="33" t="s">
        <v>317</v>
      </c>
      <c r="J320" s="32">
        <f>0</f>
      </c>
      <c r="K320" s="32">
        <f>0</f>
      </c>
      <c r="L320" s="32">
        <f>0+L321+L325+L329+L333</f>
      </c>
      <c r="M320" s="32">
        <f>0+M321+M325+M329+M333</f>
      </c>
    </row>
    <row r="321" spans="1:16" ht="12.75">
      <c r="A321" t="s">
        <v>49</v>
      </c>
      <c r="B321" s="34" t="s">
        <v>318</v>
      </c>
      <c r="C321" s="34" t="s">
        <v>319</v>
      </c>
      <c r="D321" s="35" t="s">
        <v>52</v>
      </c>
      <c r="E321" s="6" t="s">
        <v>320</v>
      </c>
      <c r="F321" s="36" t="s">
        <v>54</v>
      </c>
      <c r="G321" s="37">
        <v>6</v>
      </c>
      <c r="H321" s="36">
        <v>0</v>
      </c>
      <c r="I321" s="36">
        <f>ROUND(G321*H321,6)</f>
      </c>
      <c r="L321" s="38">
        <v>0</v>
      </c>
      <c r="M321" s="32">
        <f>ROUND(ROUND(L321,2)*ROUND(G321,3),2)</f>
      </c>
      <c r="N321" s="36" t="s">
        <v>55</v>
      </c>
      <c r="O321">
        <f>(M321*21)/100</f>
      </c>
      <c r="P321" t="s">
        <v>27</v>
      </c>
    </row>
    <row r="322" spans="1:5" ht="12.75">
      <c r="A322" s="35" t="s">
        <v>56</v>
      </c>
      <c r="E322" s="39" t="s">
        <v>52</v>
      </c>
    </row>
    <row r="323" spans="1:5" ht="12.75">
      <c r="A323" s="35" t="s">
        <v>57</v>
      </c>
      <c r="E323" s="40" t="s">
        <v>104</v>
      </c>
    </row>
    <row r="324" spans="1:5" ht="12.75">
      <c r="A324" t="s">
        <v>59</v>
      </c>
      <c r="E324" s="39" t="s">
        <v>60</v>
      </c>
    </row>
    <row r="325" spans="1:16" ht="12.75">
      <c r="A325" t="s">
        <v>49</v>
      </c>
      <c r="B325" s="34" t="s">
        <v>321</v>
      </c>
      <c r="C325" s="34" t="s">
        <v>322</v>
      </c>
      <c r="D325" s="35" t="s">
        <v>52</v>
      </c>
      <c r="E325" s="6" t="s">
        <v>323</v>
      </c>
      <c r="F325" s="36" t="s">
        <v>54</v>
      </c>
      <c r="G325" s="37">
        <v>6</v>
      </c>
      <c r="H325" s="36">
        <v>0</v>
      </c>
      <c r="I325" s="36">
        <f>ROUND(G325*H325,6)</f>
      </c>
      <c r="L325" s="38">
        <v>0</v>
      </c>
      <c r="M325" s="32">
        <f>ROUND(ROUND(L325,2)*ROUND(G325,3),2)</f>
      </c>
      <c r="N325" s="36" t="s">
        <v>55</v>
      </c>
      <c r="O325">
        <f>(M325*21)/100</f>
      </c>
      <c r="P325" t="s">
        <v>27</v>
      </c>
    </row>
    <row r="326" spans="1:5" ht="12.75">
      <c r="A326" s="35" t="s">
        <v>56</v>
      </c>
      <c r="E326" s="39" t="s">
        <v>52</v>
      </c>
    </row>
    <row r="327" spans="1:5" ht="12.75">
      <c r="A327" s="35" t="s">
        <v>57</v>
      </c>
      <c r="E327" s="40" t="s">
        <v>104</v>
      </c>
    </row>
    <row r="328" spans="1:5" ht="12.75">
      <c r="A328" t="s">
        <v>59</v>
      </c>
      <c r="E328" s="39" t="s">
        <v>60</v>
      </c>
    </row>
    <row r="329" spans="1:16" ht="12.75">
      <c r="A329" t="s">
        <v>49</v>
      </c>
      <c r="B329" s="34" t="s">
        <v>324</v>
      </c>
      <c r="C329" s="34" t="s">
        <v>325</v>
      </c>
      <c r="D329" s="35" t="s">
        <v>52</v>
      </c>
      <c r="E329" s="6" t="s">
        <v>326</v>
      </c>
      <c r="F329" s="36" t="s">
        <v>54</v>
      </c>
      <c r="G329" s="37">
        <v>1</v>
      </c>
      <c r="H329" s="36">
        <v>0</v>
      </c>
      <c r="I329" s="36">
        <f>ROUND(G329*H329,6)</f>
      </c>
      <c r="L329" s="38">
        <v>0</v>
      </c>
      <c r="M329" s="32">
        <f>ROUND(ROUND(L329,2)*ROUND(G329,3),2)</f>
      </c>
      <c r="N329" s="36" t="s">
        <v>55</v>
      </c>
      <c r="O329">
        <f>(M329*21)/100</f>
      </c>
      <c r="P329" t="s">
        <v>27</v>
      </c>
    </row>
    <row r="330" spans="1:5" ht="12.75">
      <c r="A330" s="35" t="s">
        <v>56</v>
      </c>
      <c r="E330" s="39" t="s">
        <v>52</v>
      </c>
    </row>
    <row r="331" spans="1:5" ht="12.75">
      <c r="A331" s="35" t="s">
        <v>57</v>
      </c>
      <c r="E331" s="40" t="s">
        <v>104</v>
      </c>
    </row>
    <row r="332" spans="1:5" ht="12.75">
      <c r="A332" t="s">
        <v>59</v>
      </c>
      <c r="E332" s="39" t="s">
        <v>60</v>
      </c>
    </row>
    <row r="333" spans="1:16" ht="12.75">
      <c r="A333" t="s">
        <v>49</v>
      </c>
      <c r="B333" s="34" t="s">
        <v>327</v>
      </c>
      <c r="C333" s="34" t="s">
        <v>328</v>
      </c>
      <c r="D333" s="35" t="s">
        <v>52</v>
      </c>
      <c r="E333" s="6" t="s">
        <v>329</v>
      </c>
      <c r="F333" s="36" t="s">
        <v>54</v>
      </c>
      <c r="G333" s="37">
        <v>1</v>
      </c>
      <c r="H333" s="36">
        <v>0</v>
      </c>
      <c r="I333" s="36">
        <f>ROUND(G333*H333,6)</f>
      </c>
      <c r="L333" s="38">
        <v>0</v>
      </c>
      <c r="M333" s="32">
        <f>ROUND(ROUND(L333,2)*ROUND(G333,3),2)</f>
      </c>
      <c r="N333" s="36" t="s">
        <v>55</v>
      </c>
      <c r="O333">
        <f>(M333*21)/100</f>
      </c>
      <c r="P333" t="s">
        <v>27</v>
      </c>
    </row>
    <row r="334" spans="1:5" ht="12.75">
      <c r="A334" s="35" t="s">
        <v>56</v>
      </c>
      <c r="E334" s="39" t="s">
        <v>52</v>
      </c>
    </row>
    <row r="335" spans="1:5" ht="12.75">
      <c r="A335" s="35" t="s">
        <v>57</v>
      </c>
      <c r="E335" s="40" t="s">
        <v>104</v>
      </c>
    </row>
    <row r="336" spans="1:5" ht="12.75">
      <c r="A336" t="s">
        <v>59</v>
      </c>
      <c r="E336" s="39" t="s">
        <v>60</v>
      </c>
    </row>
    <row r="337" spans="1:13" ht="12.75">
      <c r="A337" t="s">
        <v>46</v>
      </c>
      <c r="C337" s="31" t="s">
        <v>330</v>
      </c>
      <c r="E337" s="33" t="s">
        <v>331</v>
      </c>
      <c r="J337" s="32">
        <f>0</f>
      </c>
      <c r="K337" s="32">
        <f>0</f>
      </c>
      <c r="L337" s="32">
        <f>0+L338+L342+L346+L350+L354+L358</f>
      </c>
      <c r="M337" s="32">
        <f>0+M338+M342+M346+M350+M354+M358</f>
      </c>
    </row>
    <row r="338" spans="1:16" ht="12.75">
      <c r="A338" t="s">
        <v>49</v>
      </c>
      <c r="B338" s="34" t="s">
        <v>332</v>
      </c>
      <c r="C338" s="34" t="s">
        <v>333</v>
      </c>
      <c r="D338" s="35" t="s">
        <v>52</v>
      </c>
      <c r="E338" s="6" t="s">
        <v>334</v>
      </c>
      <c r="F338" s="36" t="s">
        <v>335</v>
      </c>
      <c r="G338" s="37">
        <v>150</v>
      </c>
      <c r="H338" s="36">
        <v>0</v>
      </c>
      <c r="I338" s="36">
        <f>ROUND(G338*H338,6)</f>
      </c>
      <c r="L338" s="38">
        <v>0</v>
      </c>
      <c r="M338" s="32">
        <f>ROUND(ROUND(L338,2)*ROUND(G338,3),2)</f>
      </c>
      <c r="N338" s="36" t="s">
        <v>55</v>
      </c>
      <c r="O338">
        <f>(M338*21)/100</f>
      </c>
      <c r="P338" t="s">
        <v>27</v>
      </c>
    </row>
    <row r="339" spans="1:5" ht="12.75">
      <c r="A339" s="35" t="s">
        <v>56</v>
      </c>
      <c r="E339" s="39" t="s">
        <v>52</v>
      </c>
    </row>
    <row r="340" spans="1:5" ht="12.75">
      <c r="A340" s="35" t="s">
        <v>57</v>
      </c>
      <c r="E340" s="40" t="s">
        <v>52</v>
      </c>
    </row>
    <row r="341" spans="1:5" ht="12.75">
      <c r="A341" t="s">
        <v>59</v>
      </c>
      <c r="E341" s="39" t="s">
        <v>60</v>
      </c>
    </row>
    <row r="342" spans="1:16" ht="12.75">
      <c r="A342" t="s">
        <v>49</v>
      </c>
      <c r="B342" s="34" t="s">
        <v>336</v>
      </c>
      <c r="C342" s="34" t="s">
        <v>337</v>
      </c>
      <c r="D342" s="35" t="s">
        <v>52</v>
      </c>
      <c r="E342" s="6" t="s">
        <v>338</v>
      </c>
      <c r="F342" s="36" t="s">
        <v>335</v>
      </c>
      <c r="G342" s="37">
        <v>32</v>
      </c>
      <c r="H342" s="36">
        <v>0</v>
      </c>
      <c r="I342" s="36">
        <f>ROUND(G342*H342,6)</f>
      </c>
      <c r="L342" s="38">
        <v>0</v>
      </c>
      <c r="M342" s="32">
        <f>ROUND(ROUND(L342,2)*ROUND(G342,3),2)</f>
      </c>
      <c r="N342" s="36" t="s">
        <v>55</v>
      </c>
      <c r="O342">
        <f>(M342*21)/100</f>
      </c>
      <c r="P342" t="s">
        <v>27</v>
      </c>
    </row>
    <row r="343" spans="1:5" ht="12.75">
      <c r="A343" s="35" t="s">
        <v>56</v>
      </c>
      <c r="E343" s="39" t="s">
        <v>52</v>
      </c>
    </row>
    <row r="344" spans="1:5" ht="12.75">
      <c r="A344" s="35" t="s">
        <v>57</v>
      </c>
      <c r="E344" s="40" t="s">
        <v>52</v>
      </c>
    </row>
    <row r="345" spans="1:5" ht="12.75">
      <c r="A345" t="s">
        <v>59</v>
      </c>
      <c r="E345" s="39" t="s">
        <v>60</v>
      </c>
    </row>
    <row r="346" spans="1:16" ht="25.5">
      <c r="A346" t="s">
        <v>49</v>
      </c>
      <c r="B346" s="34" t="s">
        <v>339</v>
      </c>
      <c r="C346" s="34" t="s">
        <v>340</v>
      </c>
      <c r="D346" s="35" t="s">
        <v>52</v>
      </c>
      <c r="E346" s="6" t="s">
        <v>341</v>
      </c>
      <c r="F346" s="36" t="s">
        <v>54</v>
      </c>
      <c r="G346" s="37">
        <v>1</v>
      </c>
      <c r="H346" s="36">
        <v>0</v>
      </c>
      <c r="I346" s="36">
        <f>ROUND(G346*H346,6)</f>
      </c>
      <c r="L346" s="38">
        <v>0</v>
      </c>
      <c r="M346" s="32">
        <f>ROUND(ROUND(L346,2)*ROUND(G346,3),2)</f>
      </c>
      <c r="N346" s="36" t="s">
        <v>55</v>
      </c>
      <c r="O346">
        <f>(M346*21)/100</f>
      </c>
      <c r="P346" t="s">
        <v>27</v>
      </c>
    </row>
    <row r="347" spans="1:5" ht="12.75">
      <c r="A347" s="35" t="s">
        <v>56</v>
      </c>
      <c r="E347" s="39" t="s">
        <v>52</v>
      </c>
    </row>
    <row r="348" spans="1:5" ht="12.75">
      <c r="A348" s="35" t="s">
        <v>57</v>
      </c>
      <c r="E348" s="40" t="s">
        <v>52</v>
      </c>
    </row>
    <row r="349" spans="1:5" ht="12.75">
      <c r="A349" t="s">
        <v>59</v>
      </c>
      <c r="E349" s="39" t="s">
        <v>60</v>
      </c>
    </row>
    <row r="350" spans="1:16" ht="12.75">
      <c r="A350" t="s">
        <v>49</v>
      </c>
      <c r="B350" s="34" t="s">
        <v>342</v>
      </c>
      <c r="C350" s="34" t="s">
        <v>343</v>
      </c>
      <c r="D350" s="35" t="s">
        <v>52</v>
      </c>
      <c r="E350" s="6" t="s">
        <v>344</v>
      </c>
      <c r="F350" s="36" t="s">
        <v>335</v>
      </c>
      <c r="G350" s="37">
        <v>48</v>
      </c>
      <c r="H350" s="36">
        <v>0</v>
      </c>
      <c r="I350" s="36">
        <f>ROUND(G350*H350,6)</f>
      </c>
      <c r="L350" s="38">
        <v>0</v>
      </c>
      <c r="M350" s="32">
        <f>ROUND(ROUND(L350,2)*ROUND(G350,3),2)</f>
      </c>
      <c r="N350" s="36" t="s">
        <v>55</v>
      </c>
      <c r="O350">
        <f>(M350*21)/100</f>
      </c>
      <c r="P350" t="s">
        <v>27</v>
      </c>
    </row>
    <row r="351" spans="1:5" ht="12.75">
      <c r="A351" s="35" t="s">
        <v>56</v>
      </c>
      <c r="E351" s="39" t="s">
        <v>52</v>
      </c>
    </row>
    <row r="352" spans="1:5" ht="12.75">
      <c r="A352" s="35" t="s">
        <v>57</v>
      </c>
      <c r="E352" s="40" t="s">
        <v>52</v>
      </c>
    </row>
    <row r="353" spans="1:5" ht="12.75">
      <c r="A353" t="s">
        <v>59</v>
      </c>
      <c r="E353" s="39" t="s">
        <v>60</v>
      </c>
    </row>
    <row r="354" spans="1:16" ht="12.75">
      <c r="A354" t="s">
        <v>49</v>
      </c>
      <c r="B354" s="34" t="s">
        <v>345</v>
      </c>
      <c r="C354" s="34" t="s">
        <v>346</v>
      </c>
      <c r="D354" s="35" t="s">
        <v>52</v>
      </c>
      <c r="E354" s="6" t="s">
        <v>347</v>
      </c>
      <c r="F354" s="36" t="s">
        <v>54</v>
      </c>
      <c r="G354" s="37">
        <v>8</v>
      </c>
      <c r="H354" s="36">
        <v>0</v>
      </c>
      <c r="I354" s="36">
        <f>ROUND(G354*H354,6)</f>
      </c>
      <c r="L354" s="38">
        <v>0</v>
      </c>
      <c r="M354" s="32">
        <f>ROUND(ROUND(L354,2)*ROUND(G354,3),2)</f>
      </c>
      <c r="N354" s="36" t="s">
        <v>55</v>
      </c>
      <c r="O354">
        <f>(M354*21)/100</f>
      </c>
      <c r="P354" t="s">
        <v>27</v>
      </c>
    </row>
    <row r="355" spans="1:5" ht="12.75">
      <c r="A355" s="35" t="s">
        <v>56</v>
      </c>
      <c r="E355" s="39" t="s">
        <v>52</v>
      </c>
    </row>
    <row r="356" spans="1:5" ht="12.75">
      <c r="A356" s="35" t="s">
        <v>57</v>
      </c>
      <c r="E356" s="40" t="s">
        <v>52</v>
      </c>
    </row>
    <row r="357" spans="1:5" ht="12.75">
      <c r="A357" t="s">
        <v>59</v>
      </c>
      <c r="E357" s="39" t="s">
        <v>52</v>
      </c>
    </row>
    <row r="358" spans="1:16" ht="12.75">
      <c r="A358" t="s">
        <v>49</v>
      </c>
      <c r="B358" s="34" t="s">
        <v>348</v>
      </c>
      <c r="C358" s="34" t="s">
        <v>349</v>
      </c>
      <c r="D358" s="35" t="s">
        <v>52</v>
      </c>
      <c r="E358" s="6" t="s">
        <v>350</v>
      </c>
      <c r="F358" s="36" t="s">
        <v>54</v>
      </c>
      <c r="G358" s="37">
        <v>1</v>
      </c>
      <c r="H358" s="36">
        <v>0</v>
      </c>
      <c r="I358" s="36">
        <f>ROUND(G358*H358,6)</f>
      </c>
      <c r="L358" s="38">
        <v>0</v>
      </c>
      <c r="M358" s="32">
        <f>ROUND(ROUND(L358,2)*ROUND(G358,3),2)</f>
      </c>
      <c r="N358" s="36" t="s">
        <v>55</v>
      </c>
      <c r="O358">
        <f>(M358*21)/100</f>
      </c>
      <c r="P358" t="s">
        <v>27</v>
      </c>
    </row>
    <row r="359" spans="1:5" ht="12.75">
      <c r="A359" s="35" t="s">
        <v>56</v>
      </c>
      <c r="E359" s="39" t="s">
        <v>351</v>
      </c>
    </row>
    <row r="360" spans="1:5" ht="12.75">
      <c r="A360" s="35" t="s">
        <v>57</v>
      </c>
      <c r="E360" s="40" t="s">
        <v>52</v>
      </c>
    </row>
    <row r="361" spans="1:5" ht="12.75">
      <c r="A361" t="s">
        <v>59</v>
      </c>
      <c r="E361" s="39" t="s">
        <v>60</v>
      </c>
    </row>
    <row r="362" spans="1:13" ht="12.75">
      <c r="A362" t="s">
        <v>46</v>
      </c>
      <c r="C362" s="31" t="s">
        <v>352</v>
      </c>
      <c r="E362" s="33" t="s">
        <v>353</v>
      </c>
      <c r="J362" s="32">
        <f>0</f>
      </c>
      <c r="K362" s="32">
        <f>0</f>
      </c>
      <c r="L362" s="32">
        <f>0+L363+L367+L371+L375</f>
      </c>
      <c r="M362" s="32">
        <f>0+M363+M367+M371+M375</f>
      </c>
    </row>
    <row r="363" spans="1:16" ht="25.5">
      <c r="A363" t="s">
        <v>49</v>
      </c>
      <c r="B363" s="34" t="s">
        <v>354</v>
      </c>
      <c r="C363" s="34" t="s">
        <v>355</v>
      </c>
      <c r="D363" s="35" t="s">
        <v>52</v>
      </c>
      <c r="E363" s="6" t="s">
        <v>356</v>
      </c>
      <c r="F363" s="36" t="s">
        <v>54</v>
      </c>
      <c r="G363" s="37">
        <v>1</v>
      </c>
      <c r="H363" s="36">
        <v>0</v>
      </c>
      <c r="I363" s="36">
        <f>ROUND(G363*H363,6)</f>
      </c>
      <c r="L363" s="38">
        <v>0</v>
      </c>
      <c r="M363" s="32">
        <f>ROUND(ROUND(L363,2)*ROUND(G363,3),2)</f>
      </c>
      <c r="N363" s="36" t="s">
        <v>55</v>
      </c>
      <c r="O363">
        <f>(M363*21)/100</f>
      </c>
      <c r="P363" t="s">
        <v>27</v>
      </c>
    </row>
    <row r="364" spans="1:5" ht="12.75">
      <c r="A364" s="35" t="s">
        <v>56</v>
      </c>
      <c r="E364" s="39" t="s">
        <v>52</v>
      </c>
    </row>
    <row r="365" spans="1:5" ht="12.75">
      <c r="A365" s="35" t="s">
        <v>57</v>
      </c>
      <c r="E365" s="40" t="s">
        <v>77</v>
      </c>
    </row>
    <row r="366" spans="1:5" ht="12.75">
      <c r="A366" t="s">
        <v>59</v>
      </c>
      <c r="E366" s="39" t="s">
        <v>60</v>
      </c>
    </row>
    <row r="367" spans="1:16" ht="25.5">
      <c r="A367" t="s">
        <v>49</v>
      </c>
      <c r="B367" s="34" t="s">
        <v>357</v>
      </c>
      <c r="C367" s="34" t="s">
        <v>358</v>
      </c>
      <c r="D367" s="35" t="s">
        <v>52</v>
      </c>
      <c r="E367" s="6" t="s">
        <v>359</v>
      </c>
      <c r="F367" s="36" t="s">
        <v>54</v>
      </c>
      <c r="G367" s="37">
        <v>1</v>
      </c>
      <c r="H367" s="36">
        <v>0</v>
      </c>
      <c r="I367" s="36">
        <f>ROUND(G367*H367,6)</f>
      </c>
      <c r="L367" s="38">
        <v>0</v>
      </c>
      <c r="M367" s="32">
        <f>ROUND(ROUND(L367,2)*ROUND(G367,3),2)</f>
      </c>
      <c r="N367" s="36" t="s">
        <v>55</v>
      </c>
      <c r="O367">
        <f>(M367*21)/100</f>
      </c>
      <c r="P367" t="s">
        <v>27</v>
      </c>
    </row>
    <row r="368" spans="1:5" ht="12.75">
      <c r="A368" s="35" t="s">
        <v>56</v>
      </c>
      <c r="E368" s="39" t="s">
        <v>52</v>
      </c>
    </row>
    <row r="369" spans="1:5" ht="12.75">
      <c r="A369" s="35" t="s">
        <v>57</v>
      </c>
      <c r="E369" s="40" t="s">
        <v>77</v>
      </c>
    </row>
    <row r="370" spans="1:5" ht="12.75">
      <c r="A370" t="s">
        <v>59</v>
      </c>
      <c r="E370" s="39" t="s">
        <v>60</v>
      </c>
    </row>
    <row r="371" spans="1:16" ht="25.5">
      <c r="A371" t="s">
        <v>49</v>
      </c>
      <c r="B371" s="34" t="s">
        <v>360</v>
      </c>
      <c r="C371" s="34" t="s">
        <v>361</v>
      </c>
      <c r="D371" s="35" t="s">
        <v>52</v>
      </c>
      <c r="E371" s="6" t="s">
        <v>362</v>
      </c>
      <c r="F371" s="36" t="s">
        <v>54</v>
      </c>
      <c r="G371" s="37">
        <v>1</v>
      </c>
      <c r="H371" s="36">
        <v>0</v>
      </c>
      <c r="I371" s="36">
        <f>ROUND(G371*H371,6)</f>
      </c>
      <c r="L371" s="38">
        <v>0</v>
      </c>
      <c r="M371" s="32">
        <f>ROUND(ROUND(L371,2)*ROUND(G371,3),2)</f>
      </c>
      <c r="N371" s="36" t="s">
        <v>55</v>
      </c>
      <c r="O371">
        <f>(M371*21)/100</f>
      </c>
      <c r="P371" t="s">
        <v>27</v>
      </c>
    </row>
    <row r="372" spans="1:5" ht="12.75">
      <c r="A372" s="35" t="s">
        <v>56</v>
      </c>
      <c r="E372" s="39" t="s">
        <v>52</v>
      </c>
    </row>
    <row r="373" spans="1:5" ht="12.75">
      <c r="A373" s="35" t="s">
        <v>57</v>
      </c>
      <c r="E373" s="40" t="s">
        <v>363</v>
      </c>
    </row>
    <row r="374" spans="1:5" ht="12.75">
      <c r="A374" t="s">
        <v>59</v>
      </c>
      <c r="E374" s="39" t="s">
        <v>60</v>
      </c>
    </row>
    <row r="375" spans="1:16" ht="25.5">
      <c r="A375" t="s">
        <v>49</v>
      </c>
      <c r="B375" s="34" t="s">
        <v>364</v>
      </c>
      <c r="C375" s="34" t="s">
        <v>365</v>
      </c>
      <c r="D375" s="35" t="s">
        <v>52</v>
      </c>
      <c r="E375" s="6" t="s">
        <v>366</v>
      </c>
      <c r="F375" s="36" t="s">
        <v>54</v>
      </c>
      <c r="G375" s="37">
        <v>1</v>
      </c>
      <c r="H375" s="36">
        <v>0</v>
      </c>
      <c r="I375" s="36">
        <f>ROUND(G375*H375,6)</f>
      </c>
      <c r="L375" s="38">
        <v>0</v>
      </c>
      <c r="M375" s="32">
        <f>ROUND(ROUND(L375,2)*ROUND(G375,3),2)</f>
      </c>
      <c r="N375" s="36" t="s">
        <v>55</v>
      </c>
      <c r="O375">
        <f>(M375*21)/100</f>
      </c>
      <c r="P375" t="s">
        <v>27</v>
      </c>
    </row>
    <row r="376" spans="1:5" ht="12.75">
      <c r="A376" s="35" t="s">
        <v>56</v>
      </c>
      <c r="E376" s="39" t="s">
        <v>52</v>
      </c>
    </row>
    <row r="377" spans="1:5" ht="12.75">
      <c r="A377" s="35" t="s">
        <v>57</v>
      </c>
      <c r="E377" s="40" t="s">
        <v>363</v>
      </c>
    </row>
    <row r="378" spans="1:5" ht="12.75">
      <c r="A378" t="s">
        <v>59</v>
      </c>
      <c r="E378" s="39" t="s">
        <v>60</v>
      </c>
    </row>
    <row r="379" spans="1:13" ht="12.75">
      <c r="A379" t="s">
        <v>46</v>
      </c>
      <c r="C379" s="31" t="s">
        <v>367</v>
      </c>
      <c r="E379" s="33" t="s">
        <v>368</v>
      </c>
      <c r="J379" s="32">
        <f>0</f>
      </c>
      <c r="K379" s="32">
        <f>0</f>
      </c>
      <c r="L379" s="32">
        <f>0+L380+L384+L388+L392+L396+L400+L404+L408+L412</f>
      </c>
      <c r="M379" s="32">
        <f>0+M380+M384+M388+M392+M396+M400+M404+M408+M412</f>
      </c>
    </row>
    <row r="380" spans="1:16" ht="25.5">
      <c r="A380" t="s">
        <v>49</v>
      </c>
      <c r="B380" s="34" t="s">
        <v>369</v>
      </c>
      <c r="C380" s="34" t="s">
        <v>370</v>
      </c>
      <c r="D380" s="35" t="s">
        <v>52</v>
      </c>
      <c r="E380" s="6" t="s">
        <v>371</v>
      </c>
      <c r="F380" s="36" t="s">
        <v>54</v>
      </c>
      <c r="G380" s="37">
        <v>1</v>
      </c>
      <c r="H380" s="36">
        <v>0</v>
      </c>
      <c r="I380" s="36">
        <f>ROUND(G380*H380,6)</f>
      </c>
      <c r="L380" s="38">
        <v>0</v>
      </c>
      <c r="M380" s="32">
        <f>ROUND(ROUND(L380,2)*ROUND(G380,3),2)</f>
      </c>
      <c r="N380" s="36" t="s">
        <v>55</v>
      </c>
      <c r="O380">
        <f>(M380*21)/100</f>
      </c>
      <c r="P380" t="s">
        <v>27</v>
      </c>
    </row>
    <row r="381" spans="1:5" ht="12.75">
      <c r="A381" s="35" t="s">
        <v>56</v>
      </c>
      <c r="E381" s="39" t="s">
        <v>52</v>
      </c>
    </row>
    <row r="382" spans="1:5" ht="12.75">
      <c r="A382" s="35" t="s">
        <v>57</v>
      </c>
      <c r="E382" s="40" t="s">
        <v>372</v>
      </c>
    </row>
    <row r="383" spans="1:5" ht="12.75">
      <c r="A383" t="s">
        <v>59</v>
      </c>
      <c r="E383" s="39" t="s">
        <v>60</v>
      </c>
    </row>
    <row r="384" spans="1:16" ht="12.75">
      <c r="A384" t="s">
        <v>49</v>
      </c>
      <c r="B384" s="34" t="s">
        <v>373</v>
      </c>
      <c r="C384" s="34" t="s">
        <v>374</v>
      </c>
      <c r="D384" s="35" t="s">
        <v>52</v>
      </c>
      <c r="E384" s="6" t="s">
        <v>375</v>
      </c>
      <c r="F384" s="36" t="s">
        <v>54</v>
      </c>
      <c r="G384" s="37">
        <v>1</v>
      </c>
      <c r="H384" s="36">
        <v>0</v>
      </c>
      <c r="I384" s="36">
        <f>ROUND(G384*H384,6)</f>
      </c>
      <c r="L384" s="38">
        <v>0</v>
      </c>
      <c r="M384" s="32">
        <f>ROUND(ROUND(L384,2)*ROUND(G384,3),2)</f>
      </c>
      <c r="N384" s="36" t="s">
        <v>55</v>
      </c>
      <c r="O384">
        <f>(M384*21)/100</f>
      </c>
      <c r="P384" t="s">
        <v>27</v>
      </c>
    </row>
    <row r="385" spans="1:5" ht="12.75">
      <c r="A385" s="35" t="s">
        <v>56</v>
      </c>
      <c r="E385" s="39" t="s">
        <v>52</v>
      </c>
    </row>
    <row r="386" spans="1:5" ht="12.75">
      <c r="A386" s="35" t="s">
        <v>57</v>
      </c>
      <c r="E386" s="40" t="s">
        <v>372</v>
      </c>
    </row>
    <row r="387" spans="1:5" ht="12.75">
      <c r="A387" t="s">
        <v>59</v>
      </c>
      <c r="E387" s="39" t="s">
        <v>60</v>
      </c>
    </row>
    <row r="388" spans="1:16" ht="12.75">
      <c r="A388" t="s">
        <v>49</v>
      </c>
      <c r="B388" s="34" t="s">
        <v>376</v>
      </c>
      <c r="C388" s="34" t="s">
        <v>377</v>
      </c>
      <c r="D388" s="35" t="s">
        <v>52</v>
      </c>
      <c r="E388" s="6" t="s">
        <v>378</v>
      </c>
      <c r="F388" s="36" t="s">
        <v>54</v>
      </c>
      <c r="G388" s="37">
        <v>1</v>
      </c>
      <c r="H388" s="36">
        <v>0</v>
      </c>
      <c r="I388" s="36">
        <f>ROUND(G388*H388,6)</f>
      </c>
      <c r="L388" s="38">
        <v>0</v>
      </c>
      <c r="M388" s="32">
        <f>ROUND(ROUND(L388,2)*ROUND(G388,3),2)</f>
      </c>
      <c r="N388" s="36" t="s">
        <v>55</v>
      </c>
      <c r="O388">
        <f>(M388*21)/100</f>
      </c>
      <c r="P388" t="s">
        <v>27</v>
      </c>
    </row>
    <row r="389" spans="1:5" ht="12.75">
      <c r="A389" s="35" t="s">
        <v>56</v>
      </c>
      <c r="E389" s="39" t="s">
        <v>52</v>
      </c>
    </row>
    <row r="390" spans="1:5" ht="12.75">
      <c r="A390" s="35" t="s">
        <v>57</v>
      </c>
      <c r="E390" s="40" t="s">
        <v>372</v>
      </c>
    </row>
    <row r="391" spans="1:5" ht="12.75">
      <c r="A391" t="s">
        <v>59</v>
      </c>
      <c r="E391" s="39" t="s">
        <v>60</v>
      </c>
    </row>
    <row r="392" spans="1:16" ht="12.75">
      <c r="A392" t="s">
        <v>49</v>
      </c>
      <c r="B392" s="34" t="s">
        <v>379</v>
      </c>
      <c r="C392" s="34" t="s">
        <v>380</v>
      </c>
      <c r="D392" s="35" t="s">
        <v>52</v>
      </c>
      <c r="E392" s="6" t="s">
        <v>381</v>
      </c>
      <c r="F392" s="36" t="s">
        <v>144</v>
      </c>
      <c r="G392" s="37">
        <v>8</v>
      </c>
      <c r="H392" s="36">
        <v>0</v>
      </c>
      <c r="I392" s="36">
        <f>ROUND(G392*H392,6)</f>
      </c>
      <c r="L392" s="38">
        <v>0</v>
      </c>
      <c r="M392" s="32">
        <f>ROUND(ROUND(L392,2)*ROUND(G392,3),2)</f>
      </c>
      <c r="N392" s="36" t="s">
        <v>55</v>
      </c>
      <c r="O392">
        <f>(M392*21)/100</f>
      </c>
      <c r="P392" t="s">
        <v>27</v>
      </c>
    </row>
    <row r="393" spans="1:5" ht="12.75">
      <c r="A393" s="35" t="s">
        <v>56</v>
      </c>
      <c r="E393" s="39" t="s">
        <v>52</v>
      </c>
    </row>
    <row r="394" spans="1:5" ht="12.75">
      <c r="A394" s="35" t="s">
        <v>57</v>
      </c>
      <c r="E394" s="40" t="s">
        <v>372</v>
      </c>
    </row>
    <row r="395" spans="1:5" ht="12.75">
      <c r="A395" t="s">
        <v>59</v>
      </c>
      <c r="E395" s="39" t="s">
        <v>60</v>
      </c>
    </row>
    <row r="396" spans="1:16" ht="12.75">
      <c r="A396" t="s">
        <v>49</v>
      </c>
      <c r="B396" s="34" t="s">
        <v>382</v>
      </c>
      <c r="C396" s="34" t="s">
        <v>383</v>
      </c>
      <c r="D396" s="35" t="s">
        <v>52</v>
      </c>
      <c r="E396" s="6" t="s">
        <v>384</v>
      </c>
      <c r="F396" s="36" t="s">
        <v>144</v>
      </c>
      <c r="G396" s="37">
        <v>8</v>
      </c>
      <c r="H396" s="36">
        <v>0</v>
      </c>
      <c r="I396" s="36">
        <f>ROUND(G396*H396,6)</f>
      </c>
      <c r="L396" s="38">
        <v>0</v>
      </c>
      <c r="M396" s="32">
        <f>ROUND(ROUND(L396,2)*ROUND(G396,3),2)</f>
      </c>
      <c r="N396" s="36" t="s">
        <v>55</v>
      </c>
      <c r="O396">
        <f>(M396*21)/100</f>
      </c>
      <c r="P396" t="s">
        <v>27</v>
      </c>
    </row>
    <row r="397" spans="1:5" ht="12.75">
      <c r="A397" s="35" t="s">
        <v>56</v>
      </c>
      <c r="E397" s="39" t="s">
        <v>52</v>
      </c>
    </row>
    <row r="398" spans="1:5" ht="12.75">
      <c r="A398" s="35" t="s">
        <v>57</v>
      </c>
      <c r="E398" s="40" t="s">
        <v>372</v>
      </c>
    </row>
    <row r="399" spans="1:5" ht="12.75">
      <c r="A399" t="s">
        <v>59</v>
      </c>
      <c r="E399" s="39" t="s">
        <v>60</v>
      </c>
    </row>
    <row r="400" spans="1:16" ht="12.75">
      <c r="A400" t="s">
        <v>49</v>
      </c>
      <c r="B400" s="34" t="s">
        <v>385</v>
      </c>
      <c r="C400" s="34" t="s">
        <v>346</v>
      </c>
      <c r="D400" s="35" t="s">
        <v>52</v>
      </c>
      <c r="E400" s="6" t="s">
        <v>347</v>
      </c>
      <c r="F400" s="36" t="s">
        <v>54</v>
      </c>
      <c r="G400" s="37">
        <v>8</v>
      </c>
      <c r="H400" s="36">
        <v>0</v>
      </c>
      <c r="I400" s="36">
        <f>ROUND(G400*H400,6)</f>
      </c>
      <c r="L400" s="38">
        <v>0</v>
      </c>
      <c r="M400" s="32">
        <f>ROUND(ROUND(L400,2)*ROUND(G400,3),2)</f>
      </c>
      <c r="N400" s="36" t="s">
        <v>55</v>
      </c>
      <c r="O400">
        <f>(M400*21)/100</f>
      </c>
      <c r="P400" t="s">
        <v>27</v>
      </c>
    </row>
    <row r="401" spans="1:5" ht="12.75">
      <c r="A401" s="35" t="s">
        <v>56</v>
      </c>
      <c r="E401" s="39" t="s">
        <v>52</v>
      </c>
    </row>
    <row r="402" spans="1:5" ht="12.75">
      <c r="A402" s="35" t="s">
        <v>57</v>
      </c>
      <c r="E402" s="40" t="s">
        <v>372</v>
      </c>
    </row>
    <row r="403" spans="1:5" ht="12.75">
      <c r="A403" t="s">
        <v>59</v>
      </c>
      <c r="E403" s="39" t="s">
        <v>60</v>
      </c>
    </row>
    <row r="404" spans="1:16" ht="25.5">
      <c r="A404" t="s">
        <v>49</v>
      </c>
      <c r="B404" s="34" t="s">
        <v>386</v>
      </c>
      <c r="C404" s="34" t="s">
        <v>387</v>
      </c>
      <c r="D404" s="35" t="s">
        <v>52</v>
      </c>
      <c r="E404" s="6" t="s">
        <v>388</v>
      </c>
      <c r="F404" s="36" t="s">
        <v>54</v>
      </c>
      <c r="G404" s="37">
        <v>1</v>
      </c>
      <c r="H404" s="36">
        <v>0</v>
      </c>
      <c r="I404" s="36">
        <f>ROUND(G404*H404,6)</f>
      </c>
      <c r="L404" s="38">
        <v>0</v>
      </c>
      <c r="M404" s="32">
        <f>ROUND(ROUND(L404,2)*ROUND(G404,3),2)</f>
      </c>
      <c r="N404" s="36" t="s">
        <v>55</v>
      </c>
      <c r="O404">
        <f>(M404*21)/100</f>
      </c>
      <c r="P404" t="s">
        <v>27</v>
      </c>
    </row>
    <row r="405" spans="1:5" ht="12.75">
      <c r="A405" s="35" t="s">
        <v>56</v>
      </c>
      <c r="E405" s="39" t="s">
        <v>52</v>
      </c>
    </row>
    <row r="406" spans="1:5" ht="12.75">
      <c r="A406" s="35" t="s">
        <v>57</v>
      </c>
      <c r="E406" s="40" t="s">
        <v>372</v>
      </c>
    </row>
    <row r="407" spans="1:5" ht="12.75">
      <c r="A407" t="s">
        <v>59</v>
      </c>
      <c r="E407" s="39" t="s">
        <v>60</v>
      </c>
    </row>
    <row r="408" spans="1:16" ht="12.75">
      <c r="A408" t="s">
        <v>49</v>
      </c>
      <c r="B408" s="34" t="s">
        <v>389</v>
      </c>
      <c r="C408" s="34" t="s">
        <v>343</v>
      </c>
      <c r="D408" s="35" t="s">
        <v>52</v>
      </c>
      <c r="E408" s="6" t="s">
        <v>344</v>
      </c>
      <c r="F408" s="36" t="s">
        <v>335</v>
      </c>
      <c r="G408" s="37">
        <v>80</v>
      </c>
      <c r="H408" s="36">
        <v>0</v>
      </c>
      <c r="I408" s="36">
        <f>ROUND(G408*H408,6)</f>
      </c>
      <c r="L408" s="38">
        <v>0</v>
      </c>
      <c r="M408" s="32">
        <f>ROUND(ROUND(L408,2)*ROUND(G408,3),2)</f>
      </c>
      <c r="N408" s="36" t="s">
        <v>55</v>
      </c>
      <c r="O408">
        <f>(M408*21)/100</f>
      </c>
      <c r="P408" t="s">
        <v>27</v>
      </c>
    </row>
    <row r="409" spans="1:5" ht="12.75">
      <c r="A409" s="35" t="s">
        <v>56</v>
      </c>
      <c r="E409" s="39" t="s">
        <v>52</v>
      </c>
    </row>
    <row r="410" spans="1:5" ht="12.75">
      <c r="A410" s="35" t="s">
        <v>57</v>
      </c>
      <c r="E410" s="40" t="s">
        <v>372</v>
      </c>
    </row>
    <row r="411" spans="1:5" ht="12.75">
      <c r="A411" t="s">
        <v>59</v>
      </c>
      <c r="E411" s="39" t="s">
        <v>60</v>
      </c>
    </row>
    <row r="412" spans="1:16" ht="12.75">
      <c r="A412" t="s">
        <v>49</v>
      </c>
      <c r="B412" s="34" t="s">
        <v>390</v>
      </c>
      <c r="C412" s="34" t="s">
        <v>391</v>
      </c>
      <c r="D412" s="35" t="s">
        <v>52</v>
      </c>
      <c r="E412" s="6" t="s">
        <v>392</v>
      </c>
      <c r="F412" s="36" t="s">
        <v>54</v>
      </c>
      <c r="G412" s="37">
        <v>2</v>
      </c>
      <c r="H412" s="36">
        <v>0</v>
      </c>
      <c r="I412" s="36">
        <f>ROUND(G412*H412,6)</f>
      </c>
      <c r="L412" s="38">
        <v>0</v>
      </c>
      <c r="M412" s="32">
        <f>ROUND(ROUND(L412,2)*ROUND(G412,3),2)</f>
      </c>
      <c r="N412" s="36" t="s">
        <v>55</v>
      </c>
      <c r="O412">
        <f>(M412*21)/100</f>
      </c>
      <c r="P412" t="s">
        <v>27</v>
      </c>
    </row>
    <row r="413" spans="1:5" ht="12.75">
      <c r="A413" s="35" t="s">
        <v>56</v>
      </c>
      <c r="E413" s="39" t="s">
        <v>52</v>
      </c>
    </row>
    <row r="414" spans="1:5" ht="12.75">
      <c r="A414" s="35" t="s">
        <v>57</v>
      </c>
      <c r="E414" s="40" t="s">
        <v>372</v>
      </c>
    </row>
    <row r="415" spans="1:5" ht="12.75">
      <c r="A415" t="s">
        <v>59</v>
      </c>
      <c r="E415" s="39" t="s">
        <v>60</v>
      </c>
    </row>
    <row r="416" spans="1:13" ht="12.75">
      <c r="A416" t="s">
        <v>46</v>
      </c>
      <c r="C416" s="31" t="s">
        <v>393</v>
      </c>
      <c r="E416" s="33" t="s">
        <v>394</v>
      </c>
      <c r="J416" s="32">
        <f>0</f>
      </c>
      <c r="K416" s="32">
        <f>0</f>
      </c>
      <c r="L416" s="32">
        <f>0+L417+L421+L425+L429+L433+L437+L441+L445+L449+L453</f>
      </c>
      <c r="M416" s="32">
        <f>0+M417+M421+M425+M429+M433+M437+M441+M445+M449+M453</f>
      </c>
    </row>
    <row r="417" spans="1:16" ht="12.75">
      <c r="A417" t="s">
        <v>49</v>
      </c>
      <c r="B417" s="34" t="s">
        <v>395</v>
      </c>
      <c r="C417" s="34" t="s">
        <v>396</v>
      </c>
      <c r="D417" s="35" t="s">
        <v>52</v>
      </c>
      <c r="E417" s="6" t="s">
        <v>397</v>
      </c>
      <c r="F417" s="36" t="s">
        <v>54</v>
      </c>
      <c r="G417" s="37">
        <v>2</v>
      </c>
      <c r="H417" s="36">
        <v>0</v>
      </c>
      <c r="I417" s="36">
        <f>ROUND(G417*H417,6)</f>
      </c>
      <c r="L417" s="38">
        <v>0</v>
      </c>
      <c r="M417" s="32">
        <f>ROUND(ROUND(L417,2)*ROUND(G417,3),2)</f>
      </c>
      <c r="N417" s="36" t="s">
        <v>55</v>
      </c>
      <c r="O417">
        <f>(M417*21)/100</f>
      </c>
      <c r="P417" t="s">
        <v>27</v>
      </c>
    </row>
    <row r="418" spans="1:5" ht="12.75">
      <c r="A418" s="35" t="s">
        <v>56</v>
      </c>
      <c r="E418" s="39" t="s">
        <v>398</v>
      </c>
    </row>
    <row r="419" spans="1:5" ht="12.75">
      <c r="A419" s="35" t="s">
        <v>57</v>
      </c>
      <c r="E419" s="40" t="s">
        <v>399</v>
      </c>
    </row>
    <row r="420" spans="1:5" ht="12.75">
      <c r="A420" t="s">
        <v>59</v>
      </c>
      <c r="E420" s="39" t="s">
        <v>60</v>
      </c>
    </row>
    <row r="421" spans="1:16" ht="12.75">
      <c r="A421" t="s">
        <v>49</v>
      </c>
      <c r="B421" s="34" t="s">
        <v>400</v>
      </c>
      <c r="C421" s="34" t="s">
        <v>401</v>
      </c>
      <c r="D421" s="35" t="s">
        <v>52</v>
      </c>
      <c r="E421" s="6" t="s">
        <v>402</v>
      </c>
      <c r="F421" s="36" t="s">
        <v>54</v>
      </c>
      <c r="G421" s="37">
        <v>2</v>
      </c>
      <c r="H421" s="36">
        <v>0</v>
      </c>
      <c r="I421" s="36">
        <f>ROUND(G421*H421,6)</f>
      </c>
      <c r="L421" s="38">
        <v>0</v>
      </c>
      <c r="M421" s="32">
        <f>ROUND(ROUND(L421,2)*ROUND(G421,3),2)</f>
      </c>
      <c r="N421" s="36" t="s">
        <v>55</v>
      </c>
      <c r="O421">
        <f>(M421*21)/100</f>
      </c>
      <c r="P421" t="s">
        <v>27</v>
      </c>
    </row>
    <row r="422" spans="1:5" ht="12.75">
      <c r="A422" s="35" t="s">
        <v>56</v>
      </c>
      <c r="E422" s="39" t="s">
        <v>398</v>
      </c>
    </row>
    <row r="423" spans="1:5" ht="12.75">
      <c r="A423" s="35" t="s">
        <v>57</v>
      </c>
      <c r="E423" s="40" t="s">
        <v>399</v>
      </c>
    </row>
    <row r="424" spans="1:5" ht="12.75">
      <c r="A424" t="s">
        <v>59</v>
      </c>
      <c r="E424" s="39" t="s">
        <v>60</v>
      </c>
    </row>
    <row r="425" spans="1:16" ht="12.75">
      <c r="A425" t="s">
        <v>49</v>
      </c>
      <c r="B425" s="34" t="s">
        <v>403</v>
      </c>
      <c r="C425" s="34" t="s">
        <v>404</v>
      </c>
      <c r="D425" s="35" t="s">
        <v>52</v>
      </c>
      <c r="E425" s="6" t="s">
        <v>405</v>
      </c>
      <c r="F425" s="36" t="s">
        <v>54</v>
      </c>
      <c r="G425" s="37">
        <v>2</v>
      </c>
      <c r="H425" s="36">
        <v>0</v>
      </c>
      <c r="I425" s="36">
        <f>ROUND(G425*H425,6)</f>
      </c>
      <c r="L425" s="38">
        <v>0</v>
      </c>
      <c r="M425" s="32">
        <f>ROUND(ROUND(L425,2)*ROUND(G425,3),2)</f>
      </c>
      <c r="N425" s="36" t="s">
        <v>55</v>
      </c>
      <c r="O425">
        <f>(M425*21)/100</f>
      </c>
      <c r="P425" t="s">
        <v>27</v>
      </c>
    </row>
    <row r="426" spans="1:5" ht="12.75">
      <c r="A426" s="35" t="s">
        <v>56</v>
      </c>
      <c r="E426" s="39" t="s">
        <v>406</v>
      </c>
    </row>
    <row r="427" spans="1:5" ht="12.75">
      <c r="A427" s="35" t="s">
        <v>57</v>
      </c>
      <c r="E427" s="40" t="s">
        <v>399</v>
      </c>
    </row>
    <row r="428" spans="1:5" ht="12.75">
      <c r="A428" t="s">
        <v>59</v>
      </c>
      <c r="E428" s="39" t="s">
        <v>60</v>
      </c>
    </row>
    <row r="429" spans="1:16" ht="12.75">
      <c r="A429" t="s">
        <v>49</v>
      </c>
      <c r="B429" s="34" t="s">
        <v>407</v>
      </c>
      <c r="C429" s="34" t="s">
        <v>408</v>
      </c>
      <c r="D429" s="35" t="s">
        <v>52</v>
      </c>
      <c r="E429" s="6" t="s">
        <v>409</v>
      </c>
      <c r="F429" s="36" t="s">
        <v>54</v>
      </c>
      <c r="G429" s="37">
        <v>2</v>
      </c>
      <c r="H429" s="36">
        <v>0</v>
      </c>
      <c r="I429" s="36">
        <f>ROUND(G429*H429,6)</f>
      </c>
      <c r="L429" s="38">
        <v>0</v>
      </c>
      <c r="M429" s="32">
        <f>ROUND(ROUND(L429,2)*ROUND(G429,3),2)</f>
      </c>
      <c r="N429" s="36" t="s">
        <v>55</v>
      </c>
      <c r="O429">
        <f>(M429*21)/100</f>
      </c>
      <c r="P429" t="s">
        <v>27</v>
      </c>
    </row>
    <row r="430" spans="1:5" ht="12.75">
      <c r="A430" s="35" t="s">
        <v>56</v>
      </c>
      <c r="E430" s="39" t="s">
        <v>406</v>
      </c>
    </row>
    <row r="431" spans="1:5" ht="12.75">
      <c r="A431" s="35" t="s">
        <v>57</v>
      </c>
      <c r="E431" s="40" t="s">
        <v>399</v>
      </c>
    </row>
    <row r="432" spans="1:5" ht="12.75">
      <c r="A432" t="s">
        <v>59</v>
      </c>
      <c r="E432" s="39" t="s">
        <v>60</v>
      </c>
    </row>
    <row r="433" spans="1:16" ht="12.75">
      <c r="A433" t="s">
        <v>49</v>
      </c>
      <c r="B433" s="34" t="s">
        <v>410</v>
      </c>
      <c r="C433" s="34" t="s">
        <v>411</v>
      </c>
      <c r="D433" s="35" t="s">
        <v>52</v>
      </c>
      <c r="E433" s="6" t="s">
        <v>412</v>
      </c>
      <c r="F433" s="36" t="s">
        <v>54</v>
      </c>
      <c r="G433" s="37">
        <v>2</v>
      </c>
      <c r="H433" s="36">
        <v>0</v>
      </c>
      <c r="I433" s="36">
        <f>ROUND(G433*H433,6)</f>
      </c>
      <c r="L433" s="38">
        <v>0</v>
      </c>
      <c r="M433" s="32">
        <f>ROUND(ROUND(L433,2)*ROUND(G433,3),2)</f>
      </c>
      <c r="N433" s="36" t="s">
        <v>413</v>
      </c>
      <c r="O433">
        <f>(M433*21)/100</f>
      </c>
      <c r="P433" t="s">
        <v>27</v>
      </c>
    </row>
    <row r="434" spans="1:5" ht="12.75">
      <c r="A434" s="35" t="s">
        <v>56</v>
      </c>
      <c r="E434" s="39" t="s">
        <v>414</v>
      </c>
    </row>
    <row r="435" spans="1:5" ht="12.75">
      <c r="A435" s="35" t="s">
        <v>57</v>
      </c>
      <c r="E435" s="40" t="s">
        <v>399</v>
      </c>
    </row>
    <row r="436" spans="1:5" ht="89.25">
      <c r="A436" t="s">
        <v>59</v>
      </c>
      <c r="E436" s="39" t="s">
        <v>415</v>
      </c>
    </row>
    <row r="437" spans="1:16" ht="12.75">
      <c r="A437" t="s">
        <v>49</v>
      </c>
      <c r="B437" s="34" t="s">
        <v>416</v>
      </c>
      <c r="C437" s="34" t="s">
        <v>417</v>
      </c>
      <c r="D437" s="35" t="s">
        <v>52</v>
      </c>
      <c r="E437" s="6" t="s">
        <v>418</v>
      </c>
      <c r="F437" s="36" t="s">
        <v>54</v>
      </c>
      <c r="G437" s="37">
        <v>2</v>
      </c>
      <c r="H437" s="36">
        <v>0</v>
      </c>
      <c r="I437" s="36">
        <f>ROUND(G437*H437,6)</f>
      </c>
      <c r="L437" s="38">
        <v>0</v>
      </c>
      <c r="M437" s="32">
        <f>ROUND(ROUND(L437,2)*ROUND(G437,3),2)</f>
      </c>
      <c r="N437" s="36" t="s">
        <v>413</v>
      </c>
      <c r="O437">
        <f>(M437*21)/100</f>
      </c>
      <c r="P437" t="s">
        <v>27</v>
      </c>
    </row>
    <row r="438" spans="1:5" ht="12.75">
      <c r="A438" s="35" t="s">
        <v>56</v>
      </c>
      <c r="E438" s="39" t="s">
        <v>414</v>
      </c>
    </row>
    <row r="439" spans="1:5" ht="12.75">
      <c r="A439" s="35" t="s">
        <v>57</v>
      </c>
      <c r="E439" s="40" t="s">
        <v>399</v>
      </c>
    </row>
    <row r="440" spans="1:5" ht="102">
      <c r="A440" t="s">
        <v>59</v>
      </c>
      <c r="E440" s="39" t="s">
        <v>419</v>
      </c>
    </row>
    <row r="441" spans="1:16" ht="12.75">
      <c r="A441" t="s">
        <v>49</v>
      </c>
      <c r="B441" s="34" t="s">
        <v>420</v>
      </c>
      <c r="C441" s="34" t="s">
        <v>421</v>
      </c>
      <c r="D441" s="35" t="s">
        <v>52</v>
      </c>
      <c r="E441" s="6" t="s">
        <v>422</v>
      </c>
      <c r="F441" s="36" t="s">
        <v>54</v>
      </c>
      <c r="G441" s="37">
        <v>1</v>
      </c>
      <c r="H441" s="36">
        <v>0</v>
      </c>
      <c r="I441" s="36">
        <f>ROUND(G441*H441,6)</f>
      </c>
      <c r="L441" s="38">
        <v>0</v>
      </c>
      <c r="M441" s="32">
        <f>ROUND(ROUND(L441,2)*ROUND(G441,3),2)</f>
      </c>
      <c r="N441" s="36" t="s">
        <v>55</v>
      </c>
      <c r="O441">
        <f>(M441*21)/100</f>
      </c>
      <c r="P441" t="s">
        <v>27</v>
      </c>
    </row>
    <row r="442" spans="1:5" ht="12.75">
      <c r="A442" s="35" t="s">
        <v>56</v>
      </c>
      <c r="E442" s="39" t="s">
        <v>52</v>
      </c>
    </row>
    <row r="443" spans="1:5" ht="12.75">
      <c r="A443" s="35" t="s">
        <v>57</v>
      </c>
      <c r="E443" s="40" t="s">
        <v>399</v>
      </c>
    </row>
    <row r="444" spans="1:5" ht="12.75">
      <c r="A444" t="s">
        <v>59</v>
      </c>
      <c r="E444" s="39" t="s">
        <v>60</v>
      </c>
    </row>
    <row r="445" spans="1:16" ht="12.75">
      <c r="A445" t="s">
        <v>49</v>
      </c>
      <c r="B445" s="34" t="s">
        <v>423</v>
      </c>
      <c r="C445" s="34" t="s">
        <v>424</v>
      </c>
      <c r="D445" s="35" t="s">
        <v>52</v>
      </c>
      <c r="E445" s="6" t="s">
        <v>425</v>
      </c>
      <c r="F445" s="36" t="s">
        <v>54</v>
      </c>
      <c r="G445" s="37">
        <v>1</v>
      </c>
      <c r="H445" s="36">
        <v>0</v>
      </c>
      <c r="I445" s="36">
        <f>ROUND(G445*H445,6)</f>
      </c>
      <c r="L445" s="38">
        <v>0</v>
      </c>
      <c r="M445" s="32">
        <f>ROUND(ROUND(L445,2)*ROUND(G445,3),2)</f>
      </c>
      <c r="N445" s="36" t="s">
        <v>55</v>
      </c>
      <c r="O445">
        <f>(M445*21)/100</f>
      </c>
      <c r="P445" t="s">
        <v>27</v>
      </c>
    </row>
    <row r="446" spans="1:5" ht="12.75">
      <c r="A446" s="35" t="s">
        <v>56</v>
      </c>
      <c r="E446" s="39" t="s">
        <v>52</v>
      </c>
    </row>
    <row r="447" spans="1:5" ht="12.75">
      <c r="A447" s="35" t="s">
        <v>57</v>
      </c>
      <c r="E447" s="40" t="s">
        <v>399</v>
      </c>
    </row>
    <row r="448" spans="1:5" ht="12.75">
      <c r="A448" t="s">
        <v>59</v>
      </c>
      <c r="E448" s="39" t="s">
        <v>60</v>
      </c>
    </row>
    <row r="449" spans="1:16" ht="12.75">
      <c r="A449" t="s">
        <v>49</v>
      </c>
      <c r="B449" s="34" t="s">
        <v>426</v>
      </c>
      <c r="C449" s="34" t="s">
        <v>427</v>
      </c>
      <c r="D449" s="35" t="s">
        <v>52</v>
      </c>
      <c r="E449" s="6" t="s">
        <v>428</v>
      </c>
      <c r="F449" s="36" t="s">
        <v>54</v>
      </c>
      <c r="G449" s="37">
        <v>1</v>
      </c>
      <c r="H449" s="36">
        <v>0</v>
      </c>
      <c r="I449" s="36">
        <f>ROUND(G449*H449,6)</f>
      </c>
      <c r="L449" s="38">
        <v>0</v>
      </c>
      <c r="M449" s="32">
        <f>ROUND(ROUND(L449,2)*ROUND(G449,3),2)</f>
      </c>
      <c r="N449" s="36" t="s">
        <v>55</v>
      </c>
      <c r="O449">
        <f>(M449*21)/100</f>
      </c>
      <c r="P449" t="s">
        <v>27</v>
      </c>
    </row>
    <row r="450" spans="1:5" ht="12.75">
      <c r="A450" s="35" t="s">
        <v>56</v>
      </c>
      <c r="E450" s="39" t="s">
        <v>429</v>
      </c>
    </row>
    <row r="451" spans="1:5" ht="12.75">
      <c r="A451" s="35" t="s">
        <v>57</v>
      </c>
      <c r="E451" s="40" t="s">
        <v>104</v>
      </c>
    </row>
    <row r="452" spans="1:5" ht="12.75">
      <c r="A452" t="s">
        <v>59</v>
      </c>
      <c r="E452" s="39" t="s">
        <v>60</v>
      </c>
    </row>
    <row r="453" spans="1:16" ht="12.75">
      <c r="A453" t="s">
        <v>49</v>
      </c>
      <c r="B453" s="34" t="s">
        <v>430</v>
      </c>
      <c r="C453" s="34" t="s">
        <v>431</v>
      </c>
      <c r="D453" s="35" t="s">
        <v>52</v>
      </c>
      <c r="E453" s="6" t="s">
        <v>432</v>
      </c>
      <c r="F453" s="36" t="s">
        <v>54</v>
      </c>
      <c r="G453" s="37">
        <v>1</v>
      </c>
      <c r="H453" s="36">
        <v>0</v>
      </c>
      <c r="I453" s="36">
        <f>ROUND(G453*H453,6)</f>
      </c>
      <c r="L453" s="38">
        <v>0</v>
      </c>
      <c r="M453" s="32">
        <f>ROUND(ROUND(L453,2)*ROUND(G453,3),2)</f>
      </c>
      <c r="N453" s="36" t="s">
        <v>55</v>
      </c>
      <c r="O453">
        <f>(M453*21)/100</f>
      </c>
      <c r="P453" t="s">
        <v>27</v>
      </c>
    </row>
    <row r="454" spans="1:5" ht="12.75">
      <c r="A454" s="35" t="s">
        <v>56</v>
      </c>
      <c r="E454" s="39" t="s">
        <v>429</v>
      </c>
    </row>
    <row r="455" spans="1:5" ht="12.75">
      <c r="A455" s="35" t="s">
        <v>57</v>
      </c>
      <c r="E455" s="40" t="s">
        <v>104</v>
      </c>
    </row>
    <row r="456" spans="1:5" ht="12.75">
      <c r="A456" t="s">
        <v>59</v>
      </c>
      <c r="E456" s="39" t="s">
        <v>60</v>
      </c>
    </row>
    <row r="457" spans="1:13" ht="12.75">
      <c r="A457" t="s">
        <v>46</v>
      </c>
      <c r="C457" s="31" t="s">
        <v>433</v>
      </c>
      <c r="E457" s="33" t="s">
        <v>434</v>
      </c>
      <c r="J457" s="32">
        <f>0</f>
      </c>
      <c r="K457" s="32">
        <f>0</f>
      </c>
      <c r="L457" s="32">
        <f>0+L458</f>
      </c>
      <c r="M457" s="32">
        <f>0+M458</f>
      </c>
    </row>
    <row r="458" spans="1:16" ht="12.75">
      <c r="A458" t="s">
        <v>49</v>
      </c>
      <c r="B458" s="34" t="s">
        <v>435</v>
      </c>
      <c r="C458" s="34" t="s">
        <v>436</v>
      </c>
      <c r="D458" s="35" t="s">
        <v>52</v>
      </c>
      <c r="E458" s="6" t="s">
        <v>437</v>
      </c>
      <c r="F458" s="36" t="s">
        <v>438</v>
      </c>
      <c r="G458" s="37">
        <v>1</v>
      </c>
      <c r="H458" s="36">
        <v>0</v>
      </c>
      <c r="I458" s="36">
        <f>ROUND(G458*H458,6)</f>
      </c>
      <c r="L458" s="38">
        <v>0</v>
      </c>
      <c r="M458" s="32">
        <f>ROUND(ROUND(L458,2)*ROUND(G458,3),2)</f>
      </c>
      <c r="N458" s="36" t="s">
        <v>55</v>
      </c>
      <c r="O458">
        <f>(M458*21)/100</f>
      </c>
      <c r="P458" t="s">
        <v>27</v>
      </c>
    </row>
    <row r="459" spans="1:5" ht="12.75">
      <c r="A459" s="35" t="s">
        <v>56</v>
      </c>
      <c r="E459" s="39" t="s">
        <v>52</v>
      </c>
    </row>
    <row r="460" spans="1:5" ht="12.75">
      <c r="A460" s="35" t="s">
        <v>57</v>
      </c>
      <c r="E460" s="40" t="s">
        <v>52</v>
      </c>
    </row>
    <row r="461" spans="1:5" ht="12.75">
      <c r="A461" t="s">
        <v>59</v>
      </c>
      <c r="E461" s="39" t="s">
        <v>60</v>
      </c>
    </row>
    <row r="462" spans="1:13" ht="12.75">
      <c r="A462" t="s">
        <v>46</v>
      </c>
      <c r="C462" s="31" t="s">
        <v>439</v>
      </c>
      <c r="E462" s="33" t="s">
        <v>440</v>
      </c>
      <c r="J462" s="32">
        <f>0</f>
      </c>
      <c r="K462" s="32">
        <f>0</f>
      </c>
      <c r="L462" s="32">
        <f>0+L463+L467+L471+L475+L479+L483+L487+L491+L495+L499+L503+L507+L511+L515</f>
      </c>
      <c r="M462" s="32">
        <f>0+M463+M467+M471+M475+M479+M483+M487+M491+M495+M499+M503+M507+M511+M515</f>
      </c>
    </row>
    <row r="463" spans="1:16" ht="12.75">
      <c r="A463" t="s">
        <v>49</v>
      </c>
      <c r="B463" s="34" t="s">
        <v>27</v>
      </c>
      <c r="C463" s="34" t="s">
        <v>441</v>
      </c>
      <c r="D463" s="35" t="s">
        <v>52</v>
      </c>
      <c r="E463" s="6" t="s">
        <v>442</v>
      </c>
      <c r="F463" s="36" t="s">
        <v>443</v>
      </c>
      <c r="G463" s="37">
        <v>378</v>
      </c>
      <c r="H463" s="36">
        <v>0</v>
      </c>
      <c r="I463" s="36">
        <f>ROUND(G463*H463,6)</f>
      </c>
      <c r="L463" s="38">
        <v>0</v>
      </c>
      <c r="M463" s="32">
        <f>ROUND(ROUND(L463,2)*ROUND(G463,3),2)</f>
      </c>
      <c r="N463" s="36" t="s">
        <v>55</v>
      </c>
      <c r="O463">
        <f>(M463*21)/100</f>
      </c>
      <c r="P463" t="s">
        <v>27</v>
      </c>
    </row>
    <row r="464" spans="1:5" ht="12.75">
      <c r="A464" s="35" t="s">
        <v>56</v>
      </c>
      <c r="E464" s="39" t="s">
        <v>52</v>
      </c>
    </row>
    <row r="465" spans="1:5" ht="12.75">
      <c r="A465" s="35" t="s">
        <v>57</v>
      </c>
      <c r="E465" s="40" t="s">
        <v>444</v>
      </c>
    </row>
    <row r="466" spans="1:5" ht="12.75">
      <c r="A466" t="s">
        <v>59</v>
      </c>
      <c r="E466" s="39" t="s">
        <v>60</v>
      </c>
    </row>
    <row r="467" spans="1:16" ht="12.75">
      <c r="A467" t="s">
        <v>49</v>
      </c>
      <c r="B467" s="34" t="s">
        <v>26</v>
      </c>
      <c r="C467" s="34" t="s">
        <v>445</v>
      </c>
      <c r="D467" s="35" t="s">
        <v>52</v>
      </c>
      <c r="E467" s="6" t="s">
        <v>446</v>
      </c>
      <c r="F467" s="36" t="s">
        <v>447</v>
      </c>
      <c r="G467" s="37">
        <v>302.4</v>
      </c>
      <c r="H467" s="36">
        <v>0</v>
      </c>
      <c r="I467" s="36">
        <f>ROUND(G467*H467,6)</f>
      </c>
      <c r="L467" s="38">
        <v>0</v>
      </c>
      <c r="M467" s="32">
        <f>ROUND(ROUND(L467,2)*ROUND(G467,3),2)</f>
      </c>
      <c r="N467" s="36" t="s">
        <v>55</v>
      </c>
      <c r="O467">
        <f>(M467*21)/100</f>
      </c>
      <c r="P467" t="s">
        <v>27</v>
      </c>
    </row>
    <row r="468" spans="1:5" ht="12.75">
      <c r="A468" s="35" t="s">
        <v>56</v>
      </c>
      <c r="E468" s="39" t="s">
        <v>52</v>
      </c>
    </row>
    <row r="469" spans="1:5" ht="12.75">
      <c r="A469" s="35" t="s">
        <v>57</v>
      </c>
      <c r="E469" s="40" t="s">
        <v>444</v>
      </c>
    </row>
    <row r="470" spans="1:5" ht="12.75">
      <c r="A470" t="s">
        <v>59</v>
      </c>
      <c r="E470" s="39" t="s">
        <v>60</v>
      </c>
    </row>
    <row r="471" spans="1:16" ht="12.75">
      <c r="A471" t="s">
        <v>49</v>
      </c>
      <c r="B471" s="34" t="s">
        <v>448</v>
      </c>
      <c r="C471" s="34" t="s">
        <v>449</v>
      </c>
      <c r="D471" s="35" t="s">
        <v>52</v>
      </c>
      <c r="E471" s="6" t="s">
        <v>450</v>
      </c>
      <c r="F471" s="36" t="s">
        <v>447</v>
      </c>
      <c r="G471" s="37">
        <v>35</v>
      </c>
      <c r="H471" s="36">
        <v>0</v>
      </c>
      <c r="I471" s="36">
        <f>ROUND(G471*H471,6)</f>
      </c>
      <c r="L471" s="38">
        <v>0</v>
      </c>
      <c r="M471" s="32">
        <f>ROUND(ROUND(L471,2)*ROUND(G471,3),2)</f>
      </c>
      <c r="N471" s="36" t="s">
        <v>55</v>
      </c>
      <c r="O471">
        <f>(M471*21)/100</f>
      </c>
      <c r="P471" t="s">
        <v>27</v>
      </c>
    </row>
    <row r="472" spans="1:5" ht="12.75">
      <c r="A472" s="35" t="s">
        <v>56</v>
      </c>
      <c r="E472" s="39" t="s">
        <v>52</v>
      </c>
    </row>
    <row r="473" spans="1:5" ht="12.75">
      <c r="A473" s="35" t="s">
        <v>57</v>
      </c>
      <c r="E473" s="40" t="s">
        <v>444</v>
      </c>
    </row>
    <row r="474" spans="1:5" ht="12.75">
      <c r="A474" t="s">
        <v>59</v>
      </c>
      <c r="E474" s="39" t="s">
        <v>60</v>
      </c>
    </row>
    <row r="475" spans="1:16" ht="12.75">
      <c r="A475" t="s">
        <v>49</v>
      </c>
      <c r="B475" s="34" t="s">
        <v>451</v>
      </c>
      <c r="C475" s="34" t="s">
        <v>452</v>
      </c>
      <c r="D475" s="35" t="s">
        <v>52</v>
      </c>
      <c r="E475" s="6" t="s">
        <v>453</v>
      </c>
      <c r="F475" s="36" t="s">
        <v>447</v>
      </c>
      <c r="G475" s="37">
        <v>337.4</v>
      </c>
      <c r="H475" s="36">
        <v>0</v>
      </c>
      <c r="I475" s="36">
        <f>ROUND(G475*H475,6)</f>
      </c>
      <c r="L475" s="38">
        <v>0</v>
      </c>
      <c r="M475" s="32">
        <f>ROUND(ROUND(L475,2)*ROUND(G475,3),2)</f>
      </c>
      <c r="N475" s="36" t="s">
        <v>55</v>
      </c>
      <c r="O475">
        <f>(M475*21)/100</f>
      </c>
      <c r="P475" t="s">
        <v>27</v>
      </c>
    </row>
    <row r="476" spans="1:5" ht="12.75">
      <c r="A476" s="35" t="s">
        <v>56</v>
      </c>
      <c r="E476" s="39" t="s">
        <v>52</v>
      </c>
    </row>
    <row r="477" spans="1:5" ht="12.75">
      <c r="A477" s="35" t="s">
        <v>57</v>
      </c>
      <c r="E477" s="40" t="s">
        <v>444</v>
      </c>
    </row>
    <row r="478" spans="1:5" ht="12.75">
      <c r="A478" t="s">
        <v>59</v>
      </c>
      <c r="E478" s="39" t="s">
        <v>60</v>
      </c>
    </row>
    <row r="479" spans="1:16" ht="12.75">
      <c r="A479" t="s">
        <v>49</v>
      </c>
      <c r="B479" s="34" t="s">
        <v>454</v>
      </c>
      <c r="C479" s="34" t="s">
        <v>455</v>
      </c>
      <c r="D479" s="35" t="s">
        <v>52</v>
      </c>
      <c r="E479" s="6" t="s">
        <v>456</v>
      </c>
      <c r="F479" s="36" t="s">
        <v>443</v>
      </c>
      <c r="G479" s="37">
        <v>378</v>
      </c>
      <c r="H479" s="36">
        <v>0</v>
      </c>
      <c r="I479" s="36">
        <f>ROUND(G479*H479,6)</f>
      </c>
      <c r="L479" s="38">
        <v>0</v>
      </c>
      <c r="M479" s="32">
        <f>ROUND(ROUND(L479,2)*ROUND(G479,3),2)</f>
      </c>
      <c r="N479" s="36" t="s">
        <v>55</v>
      </c>
      <c r="O479">
        <f>(M479*21)/100</f>
      </c>
      <c r="P479" t="s">
        <v>27</v>
      </c>
    </row>
    <row r="480" spans="1:5" ht="12.75">
      <c r="A480" s="35" t="s">
        <v>56</v>
      </c>
      <c r="E480" s="39" t="s">
        <v>52</v>
      </c>
    </row>
    <row r="481" spans="1:5" ht="12.75">
      <c r="A481" s="35" t="s">
        <v>57</v>
      </c>
      <c r="E481" s="40" t="s">
        <v>444</v>
      </c>
    </row>
    <row r="482" spans="1:5" ht="12.75">
      <c r="A482" t="s">
        <v>59</v>
      </c>
      <c r="E482" s="39" t="s">
        <v>60</v>
      </c>
    </row>
    <row r="483" spans="1:16" ht="12.75">
      <c r="A483" t="s">
        <v>49</v>
      </c>
      <c r="B483" s="34" t="s">
        <v>457</v>
      </c>
      <c r="C483" s="34" t="s">
        <v>458</v>
      </c>
      <c r="D483" s="35" t="s">
        <v>52</v>
      </c>
      <c r="E483" s="6" t="s">
        <v>459</v>
      </c>
      <c r="F483" s="36" t="s">
        <v>144</v>
      </c>
      <c r="G483" s="37">
        <v>28</v>
      </c>
      <c r="H483" s="36">
        <v>0</v>
      </c>
      <c r="I483" s="36">
        <f>ROUND(G483*H483,6)</f>
      </c>
      <c r="L483" s="38">
        <v>0</v>
      </c>
      <c r="M483" s="32">
        <f>ROUND(ROUND(L483,2)*ROUND(G483,3),2)</f>
      </c>
      <c r="N483" s="36" t="s">
        <v>55</v>
      </c>
      <c r="O483">
        <f>(M483*21)/100</f>
      </c>
      <c r="P483" t="s">
        <v>27</v>
      </c>
    </row>
    <row r="484" spans="1:5" ht="12.75">
      <c r="A484" s="35" t="s">
        <v>56</v>
      </c>
      <c r="E484" s="39" t="s">
        <v>52</v>
      </c>
    </row>
    <row r="485" spans="1:5" ht="12.75">
      <c r="A485" s="35" t="s">
        <v>57</v>
      </c>
      <c r="E485" s="40" t="s">
        <v>460</v>
      </c>
    </row>
    <row r="486" spans="1:5" ht="12.75">
      <c r="A486" t="s">
        <v>59</v>
      </c>
      <c r="E486" s="39" t="s">
        <v>60</v>
      </c>
    </row>
    <row r="487" spans="1:16" ht="12.75">
      <c r="A487" t="s">
        <v>49</v>
      </c>
      <c r="B487" s="34" t="s">
        <v>461</v>
      </c>
      <c r="C487" s="34" t="s">
        <v>462</v>
      </c>
      <c r="D487" s="35" t="s">
        <v>52</v>
      </c>
      <c r="E487" s="6" t="s">
        <v>463</v>
      </c>
      <c r="F487" s="36" t="s">
        <v>144</v>
      </c>
      <c r="G487" s="37">
        <v>1080</v>
      </c>
      <c r="H487" s="36">
        <v>0</v>
      </c>
      <c r="I487" s="36">
        <f>ROUND(G487*H487,6)</f>
      </c>
      <c r="L487" s="38">
        <v>0</v>
      </c>
      <c r="M487" s="32">
        <f>ROUND(ROUND(L487,2)*ROUND(G487,3),2)</f>
      </c>
      <c r="N487" s="36" t="s">
        <v>55</v>
      </c>
      <c r="O487">
        <f>(M487*21)/100</f>
      </c>
      <c r="P487" t="s">
        <v>27</v>
      </c>
    </row>
    <row r="488" spans="1:5" ht="12.75">
      <c r="A488" s="35" t="s">
        <v>56</v>
      </c>
      <c r="E488" s="39" t="s">
        <v>52</v>
      </c>
    </row>
    <row r="489" spans="1:5" ht="12.75">
      <c r="A489" s="35" t="s">
        <v>57</v>
      </c>
      <c r="E489" s="40" t="s">
        <v>444</v>
      </c>
    </row>
    <row r="490" spans="1:5" ht="12.75">
      <c r="A490" t="s">
        <v>59</v>
      </c>
      <c r="E490" s="39" t="s">
        <v>60</v>
      </c>
    </row>
    <row r="491" spans="1:16" ht="25.5">
      <c r="A491" t="s">
        <v>49</v>
      </c>
      <c r="B491" s="34" t="s">
        <v>464</v>
      </c>
      <c r="C491" s="34" t="s">
        <v>465</v>
      </c>
      <c r="D491" s="35" t="s">
        <v>52</v>
      </c>
      <c r="E491" s="6" t="s">
        <v>466</v>
      </c>
      <c r="F491" s="36" t="s">
        <v>144</v>
      </c>
      <c r="G491" s="37">
        <v>1080</v>
      </c>
      <c r="H491" s="36">
        <v>0</v>
      </c>
      <c r="I491" s="36">
        <f>ROUND(G491*H491,6)</f>
      </c>
      <c r="L491" s="38">
        <v>0</v>
      </c>
      <c r="M491" s="32">
        <f>ROUND(ROUND(L491,2)*ROUND(G491,3),2)</f>
      </c>
      <c r="N491" s="36" t="s">
        <v>55</v>
      </c>
      <c r="O491">
        <f>(M491*21)/100</f>
      </c>
      <c r="P491" t="s">
        <v>27</v>
      </c>
    </row>
    <row r="492" spans="1:5" ht="12.75">
      <c r="A492" s="35" t="s">
        <v>56</v>
      </c>
      <c r="E492" s="39" t="s">
        <v>52</v>
      </c>
    </row>
    <row r="493" spans="1:5" ht="12.75">
      <c r="A493" s="35" t="s">
        <v>57</v>
      </c>
      <c r="E493" s="40" t="s">
        <v>444</v>
      </c>
    </row>
    <row r="494" spans="1:5" ht="12.75">
      <c r="A494" t="s">
        <v>59</v>
      </c>
      <c r="E494" s="39" t="s">
        <v>60</v>
      </c>
    </row>
    <row r="495" spans="1:16" ht="12.75">
      <c r="A495" t="s">
        <v>49</v>
      </c>
      <c r="B495" s="34" t="s">
        <v>467</v>
      </c>
      <c r="C495" s="34" t="s">
        <v>468</v>
      </c>
      <c r="D495" s="35" t="s">
        <v>52</v>
      </c>
      <c r="E495" s="6" t="s">
        <v>469</v>
      </c>
      <c r="F495" s="36" t="s">
        <v>144</v>
      </c>
      <c r="G495" s="37">
        <v>28</v>
      </c>
      <c r="H495" s="36">
        <v>0</v>
      </c>
      <c r="I495" s="36">
        <f>ROUND(G495*H495,6)</f>
      </c>
      <c r="L495" s="38">
        <v>0</v>
      </c>
      <c r="M495" s="32">
        <f>ROUND(ROUND(L495,2)*ROUND(G495,3),2)</f>
      </c>
      <c r="N495" s="36" t="s">
        <v>55</v>
      </c>
      <c r="O495">
        <f>(M495*21)/100</f>
      </c>
      <c r="P495" t="s">
        <v>27</v>
      </c>
    </row>
    <row r="496" spans="1:5" ht="12.75">
      <c r="A496" s="35" t="s">
        <v>56</v>
      </c>
      <c r="E496" s="39" t="s">
        <v>52</v>
      </c>
    </row>
    <row r="497" spans="1:5" ht="12.75">
      <c r="A497" s="35" t="s">
        <v>57</v>
      </c>
      <c r="E497" s="40" t="s">
        <v>460</v>
      </c>
    </row>
    <row r="498" spans="1:5" ht="12.75">
      <c r="A498" t="s">
        <v>59</v>
      </c>
      <c r="E498" s="39" t="s">
        <v>60</v>
      </c>
    </row>
    <row r="499" spans="1:16" ht="12.75">
      <c r="A499" t="s">
        <v>49</v>
      </c>
      <c r="B499" s="34" t="s">
        <v>470</v>
      </c>
      <c r="C499" s="34" t="s">
        <v>471</v>
      </c>
      <c r="D499" s="35" t="s">
        <v>52</v>
      </c>
      <c r="E499" s="6" t="s">
        <v>472</v>
      </c>
      <c r="F499" s="36" t="s">
        <v>144</v>
      </c>
      <c r="G499" s="37">
        <v>28</v>
      </c>
      <c r="H499" s="36">
        <v>0</v>
      </c>
      <c r="I499" s="36">
        <f>ROUND(G499*H499,6)</f>
      </c>
      <c r="L499" s="38">
        <v>0</v>
      </c>
      <c r="M499" s="32">
        <f>ROUND(ROUND(L499,2)*ROUND(G499,3),2)</f>
      </c>
      <c r="N499" s="36" t="s">
        <v>55</v>
      </c>
      <c r="O499">
        <f>(M499*21)/100</f>
      </c>
      <c r="P499" t="s">
        <v>27</v>
      </c>
    </row>
    <row r="500" spans="1:5" ht="12.75">
      <c r="A500" s="35" t="s">
        <v>56</v>
      </c>
      <c r="E500" s="39" t="s">
        <v>52</v>
      </c>
    </row>
    <row r="501" spans="1:5" ht="12.75">
      <c r="A501" s="35" t="s">
        <v>57</v>
      </c>
      <c r="E501" s="40" t="s">
        <v>473</v>
      </c>
    </row>
    <row r="502" spans="1:5" ht="12.75">
      <c r="A502" t="s">
        <v>59</v>
      </c>
      <c r="E502" s="39" t="s">
        <v>60</v>
      </c>
    </row>
    <row r="503" spans="1:16" ht="12.75">
      <c r="A503" t="s">
        <v>49</v>
      </c>
      <c r="B503" s="34" t="s">
        <v>474</v>
      </c>
      <c r="C503" s="34" t="s">
        <v>475</v>
      </c>
      <c r="D503" s="35" t="s">
        <v>52</v>
      </c>
      <c r="E503" s="6" t="s">
        <v>476</v>
      </c>
      <c r="F503" s="36" t="s">
        <v>144</v>
      </c>
      <c r="G503" s="37">
        <v>1080</v>
      </c>
      <c r="H503" s="36">
        <v>0</v>
      </c>
      <c r="I503" s="36">
        <f>ROUND(G503*H503,6)</f>
      </c>
      <c r="L503" s="38">
        <v>0</v>
      </c>
      <c r="M503" s="32">
        <f>ROUND(ROUND(L503,2)*ROUND(G503,3),2)</f>
      </c>
      <c r="N503" s="36" t="s">
        <v>55</v>
      </c>
      <c r="O503">
        <f>(M503*21)/100</f>
      </c>
      <c r="P503" t="s">
        <v>27</v>
      </c>
    </row>
    <row r="504" spans="1:5" ht="12.75">
      <c r="A504" s="35" t="s">
        <v>56</v>
      </c>
      <c r="E504" s="39" t="s">
        <v>52</v>
      </c>
    </row>
    <row r="505" spans="1:5" ht="12.75">
      <c r="A505" s="35" t="s">
        <v>57</v>
      </c>
      <c r="E505" s="40" t="s">
        <v>444</v>
      </c>
    </row>
    <row r="506" spans="1:5" ht="12.75">
      <c r="A506" t="s">
        <v>59</v>
      </c>
      <c r="E506" s="39" t="s">
        <v>60</v>
      </c>
    </row>
    <row r="507" spans="1:16" ht="12.75">
      <c r="A507" t="s">
        <v>49</v>
      </c>
      <c r="B507" s="34" t="s">
        <v>477</v>
      </c>
      <c r="C507" s="34" t="s">
        <v>478</v>
      </c>
      <c r="D507" s="35" t="s">
        <v>52</v>
      </c>
      <c r="E507" s="6" t="s">
        <v>479</v>
      </c>
      <c r="F507" s="36" t="s">
        <v>54</v>
      </c>
      <c r="G507" s="37">
        <v>6</v>
      </c>
      <c r="H507" s="36">
        <v>0</v>
      </c>
      <c r="I507" s="36">
        <f>ROUND(G507*H507,6)</f>
      </c>
      <c r="L507" s="38">
        <v>0</v>
      </c>
      <c r="M507" s="32">
        <f>ROUND(ROUND(L507,2)*ROUND(G507,3),2)</f>
      </c>
      <c r="N507" s="36" t="s">
        <v>55</v>
      </c>
      <c r="O507">
        <f>(M507*21)/100</f>
      </c>
      <c r="P507" t="s">
        <v>27</v>
      </c>
    </row>
    <row r="508" spans="1:5" ht="12.75">
      <c r="A508" s="35" t="s">
        <v>56</v>
      </c>
      <c r="E508" s="39" t="s">
        <v>52</v>
      </c>
    </row>
    <row r="509" spans="1:5" ht="12.75">
      <c r="A509" s="35" t="s">
        <v>57</v>
      </c>
      <c r="E509" s="40" t="s">
        <v>52</v>
      </c>
    </row>
    <row r="510" spans="1:5" ht="12.75">
      <c r="A510" t="s">
        <v>59</v>
      </c>
      <c r="E510" s="39" t="s">
        <v>60</v>
      </c>
    </row>
    <row r="511" spans="1:16" ht="25.5">
      <c r="A511" t="s">
        <v>49</v>
      </c>
      <c r="B511" s="34" t="s">
        <v>480</v>
      </c>
      <c r="C511" s="34" t="s">
        <v>481</v>
      </c>
      <c r="D511" s="35" t="s">
        <v>52</v>
      </c>
      <c r="E511" s="6" t="s">
        <v>482</v>
      </c>
      <c r="F511" s="36" t="s">
        <v>54</v>
      </c>
      <c r="G511" s="37">
        <v>6</v>
      </c>
      <c r="H511" s="36">
        <v>0</v>
      </c>
      <c r="I511" s="36">
        <f>ROUND(G511*H511,6)</f>
      </c>
      <c r="L511" s="38">
        <v>0</v>
      </c>
      <c r="M511" s="32">
        <f>ROUND(ROUND(L511,2)*ROUND(G511,3),2)</f>
      </c>
      <c r="N511" s="36" t="s">
        <v>55</v>
      </c>
      <c r="O511">
        <f>(M511*21)/100</f>
      </c>
      <c r="P511" t="s">
        <v>27</v>
      </c>
    </row>
    <row r="512" spans="1:5" ht="12.75">
      <c r="A512" s="35" t="s">
        <v>56</v>
      </c>
      <c r="E512" s="39" t="s">
        <v>52</v>
      </c>
    </row>
    <row r="513" spans="1:5" ht="12.75">
      <c r="A513" s="35" t="s">
        <v>57</v>
      </c>
      <c r="E513" s="40" t="s">
        <v>483</v>
      </c>
    </row>
    <row r="514" spans="1:5" ht="12.75">
      <c r="A514" t="s">
        <v>59</v>
      </c>
      <c r="E514" s="39" t="s">
        <v>60</v>
      </c>
    </row>
    <row r="515" spans="1:16" ht="12.75">
      <c r="A515" t="s">
        <v>49</v>
      </c>
      <c r="B515" s="34" t="s">
        <v>484</v>
      </c>
      <c r="C515" s="34" t="s">
        <v>485</v>
      </c>
      <c r="D515" s="35" t="s">
        <v>52</v>
      </c>
      <c r="E515" s="6" t="s">
        <v>486</v>
      </c>
      <c r="F515" s="36" t="s">
        <v>447</v>
      </c>
      <c r="G515" s="37">
        <v>5</v>
      </c>
      <c r="H515" s="36">
        <v>0</v>
      </c>
      <c r="I515" s="36">
        <f>ROUND(G515*H515,6)</f>
      </c>
      <c r="L515" s="38">
        <v>0</v>
      </c>
      <c r="M515" s="32">
        <f>ROUND(ROUND(L515,2)*ROUND(G515,3),2)</f>
      </c>
      <c r="N515" s="36" t="s">
        <v>55</v>
      </c>
      <c r="O515">
        <f>(M515*21)/100</f>
      </c>
      <c r="P515" t="s">
        <v>27</v>
      </c>
    </row>
    <row r="516" spans="1:5" ht="12.75">
      <c r="A516" s="35" t="s">
        <v>56</v>
      </c>
      <c r="E516" s="39" t="s">
        <v>52</v>
      </c>
    </row>
    <row r="517" spans="1:5" ht="12.75">
      <c r="A517" s="35" t="s">
        <v>57</v>
      </c>
      <c r="E517" s="40" t="s">
        <v>487</v>
      </c>
    </row>
    <row r="518" spans="1:5" ht="12.75">
      <c r="A518" t="s">
        <v>59</v>
      </c>
      <c r="E518" s="39" t="s">
        <v>60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14</v>
      </c>
      <c r="E4" s="26" t="s">
        <v>15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COUNTIFS(L8:L48,"=0",A8:A48,"P")+COUNTIFS(L8:L48,"",A8:A48,"P")+SUM(Q8:Q48)</f>
      </c>
    </row>
    <row r="8" spans="1:13" ht="12.75">
      <c r="A8" t="s">
        <v>44</v>
      </c>
      <c r="C8" s="28" t="s">
        <v>490</v>
      </c>
      <c r="E8" s="30" t="s">
        <v>489</v>
      </c>
      <c r="J8" s="29">
        <f>0+J9+J18+J43</f>
      </c>
      <c r="K8" s="29">
        <f>0+K9+K18+K43</f>
      </c>
      <c r="L8" s="29">
        <f>0+L9+L18+L43</f>
      </c>
      <c r="M8" s="29">
        <f>0+M9+M18+M43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</f>
      </c>
      <c r="M9" s="32">
        <f>0+M10+M14</f>
      </c>
    </row>
    <row r="10" spans="1:16" ht="25.5">
      <c r="A10" t="s">
        <v>49</v>
      </c>
      <c r="B10" s="34" t="s">
        <v>464</v>
      </c>
      <c r="C10" s="34" t="s">
        <v>491</v>
      </c>
      <c r="D10" s="35" t="s">
        <v>52</v>
      </c>
      <c r="E10" s="6" t="s">
        <v>492</v>
      </c>
      <c r="F10" s="36" t="s">
        <v>54</v>
      </c>
      <c r="G10" s="37">
        <v>4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52</v>
      </c>
    </row>
    <row r="12" spans="1:5" ht="12.75">
      <c r="A12" s="35" t="s">
        <v>57</v>
      </c>
      <c r="E12" s="40" t="s">
        <v>52</v>
      </c>
    </row>
    <row r="13" spans="1:5" ht="12.75">
      <c r="A13" t="s">
        <v>59</v>
      </c>
      <c r="E13" s="39" t="s">
        <v>60</v>
      </c>
    </row>
    <row r="14" spans="1:16" ht="25.5">
      <c r="A14" t="s">
        <v>49</v>
      </c>
      <c r="B14" s="34" t="s">
        <v>467</v>
      </c>
      <c r="C14" s="34" t="s">
        <v>493</v>
      </c>
      <c r="D14" s="35" t="s">
        <v>52</v>
      </c>
      <c r="E14" s="6" t="s">
        <v>494</v>
      </c>
      <c r="F14" s="36" t="s">
        <v>54</v>
      </c>
      <c r="G14" s="37">
        <v>4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52</v>
      </c>
    </row>
    <row r="16" spans="1:5" ht="12.75">
      <c r="A16" s="35" t="s">
        <v>57</v>
      </c>
      <c r="E16" s="40" t="s">
        <v>52</v>
      </c>
    </row>
    <row r="17" spans="1:5" ht="12.75">
      <c r="A17" t="s">
        <v>59</v>
      </c>
      <c r="E17" s="39" t="s">
        <v>60</v>
      </c>
    </row>
    <row r="18" spans="1:13" ht="12.75">
      <c r="A18" t="s">
        <v>46</v>
      </c>
      <c r="C18" s="31" t="s">
        <v>393</v>
      </c>
      <c r="E18" s="33" t="s">
        <v>394</v>
      </c>
      <c r="J18" s="32">
        <f>0</f>
      </c>
      <c r="K18" s="32">
        <f>0</f>
      </c>
      <c r="L18" s="32">
        <f>0+L19+L23+L27+L31+L35+L39</f>
      </c>
      <c r="M18" s="32">
        <f>0+M19+M23+M27+M31+M35+M39</f>
      </c>
    </row>
    <row r="19" spans="1:16" ht="12.75">
      <c r="A19" t="s">
        <v>49</v>
      </c>
      <c r="B19" s="34" t="s">
        <v>26</v>
      </c>
      <c r="C19" s="34" t="s">
        <v>495</v>
      </c>
      <c r="D19" s="35" t="s">
        <v>52</v>
      </c>
      <c r="E19" s="6" t="s">
        <v>496</v>
      </c>
      <c r="F19" s="36" t="s">
        <v>497</v>
      </c>
      <c r="G19" s="37">
        <v>1.176</v>
      </c>
      <c r="H19" s="36">
        <v>0</v>
      </c>
      <c r="I19" s="36">
        <f>ROUND(G19*H19,6)</f>
      </c>
      <c r="L19" s="38">
        <v>0</v>
      </c>
      <c r="M19" s="32">
        <f>ROUND(ROUND(L19,2)*ROUND(G19,3),2)</f>
      </c>
      <c r="N19" s="36" t="s">
        <v>498</v>
      </c>
      <c r="O19">
        <f>(M19*21)/100</f>
      </c>
      <c r="P19" t="s">
        <v>27</v>
      </c>
    </row>
    <row r="20" spans="1:5" ht="12.75">
      <c r="A20" s="35" t="s">
        <v>56</v>
      </c>
      <c r="E20" s="39" t="s">
        <v>52</v>
      </c>
    </row>
    <row r="21" spans="1:5" ht="12.75">
      <c r="A21" s="35" t="s">
        <v>57</v>
      </c>
      <c r="E21" s="40" t="s">
        <v>52</v>
      </c>
    </row>
    <row r="22" spans="1:5" ht="12.75">
      <c r="A22" t="s">
        <v>59</v>
      </c>
      <c r="E22" s="39" t="s">
        <v>60</v>
      </c>
    </row>
    <row r="23" spans="1:16" ht="12.75">
      <c r="A23" t="s">
        <v>49</v>
      </c>
      <c r="B23" s="34" t="s">
        <v>448</v>
      </c>
      <c r="C23" s="34" t="s">
        <v>499</v>
      </c>
      <c r="D23" s="35" t="s">
        <v>52</v>
      </c>
      <c r="E23" s="6" t="s">
        <v>500</v>
      </c>
      <c r="F23" s="36" t="s">
        <v>144</v>
      </c>
      <c r="G23" s="37">
        <v>24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55</v>
      </c>
      <c r="O23">
        <f>(M23*21)/100</f>
      </c>
      <c r="P23" t="s">
        <v>27</v>
      </c>
    </row>
    <row r="24" spans="1:5" ht="12.75">
      <c r="A24" s="35" t="s">
        <v>56</v>
      </c>
      <c r="E24" s="39" t="s">
        <v>52</v>
      </c>
    </row>
    <row r="25" spans="1:5" ht="12.75">
      <c r="A25" s="35" t="s">
        <v>57</v>
      </c>
      <c r="E25" s="40" t="s">
        <v>52</v>
      </c>
    </row>
    <row r="26" spans="1:5" ht="12.75">
      <c r="A26" t="s">
        <v>59</v>
      </c>
      <c r="E26" s="39" t="s">
        <v>60</v>
      </c>
    </row>
    <row r="27" spans="1:16" ht="12.75">
      <c r="A27" t="s">
        <v>49</v>
      </c>
      <c r="B27" s="34" t="s">
        <v>451</v>
      </c>
      <c r="C27" s="34" t="s">
        <v>501</v>
      </c>
      <c r="D27" s="35" t="s">
        <v>52</v>
      </c>
      <c r="E27" s="6" t="s">
        <v>502</v>
      </c>
      <c r="F27" s="36" t="s">
        <v>503</v>
      </c>
      <c r="G27" s="37">
        <v>48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55</v>
      </c>
      <c r="O27">
        <f>(M27*21)/100</f>
      </c>
      <c r="P27" t="s">
        <v>27</v>
      </c>
    </row>
    <row r="28" spans="1:5" ht="12.75">
      <c r="A28" s="35" t="s">
        <v>56</v>
      </c>
      <c r="E28" s="39" t="s">
        <v>52</v>
      </c>
    </row>
    <row r="29" spans="1:5" ht="12.75">
      <c r="A29" s="35" t="s">
        <v>57</v>
      </c>
      <c r="E29" s="40" t="s">
        <v>52</v>
      </c>
    </row>
    <row r="30" spans="1:5" ht="12.75">
      <c r="A30" t="s">
        <v>59</v>
      </c>
      <c r="E30" s="39" t="s">
        <v>60</v>
      </c>
    </row>
    <row r="31" spans="1:16" ht="12.75">
      <c r="A31" t="s">
        <v>49</v>
      </c>
      <c r="B31" s="34" t="s">
        <v>454</v>
      </c>
      <c r="C31" s="34" t="s">
        <v>504</v>
      </c>
      <c r="D31" s="35" t="s">
        <v>52</v>
      </c>
      <c r="E31" s="6" t="s">
        <v>505</v>
      </c>
      <c r="F31" s="36" t="s">
        <v>54</v>
      </c>
      <c r="G31" s="37">
        <v>16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55</v>
      </c>
      <c r="O31">
        <f>(M31*21)/100</f>
      </c>
      <c r="P31" t="s">
        <v>27</v>
      </c>
    </row>
    <row r="32" spans="1:5" ht="12.75">
      <c r="A32" s="35" t="s">
        <v>56</v>
      </c>
      <c r="E32" s="39" t="s">
        <v>52</v>
      </c>
    </row>
    <row r="33" spans="1:5" ht="12.75">
      <c r="A33" s="35" t="s">
        <v>57</v>
      </c>
      <c r="E33" s="40" t="s">
        <v>52</v>
      </c>
    </row>
    <row r="34" spans="1:5" ht="12.75">
      <c r="A34" t="s">
        <v>59</v>
      </c>
      <c r="E34" s="39" t="s">
        <v>60</v>
      </c>
    </row>
    <row r="35" spans="1:16" ht="12.75">
      <c r="A35" t="s">
        <v>49</v>
      </c>
      <c r="B35" s="34" t="s">
        <v>457</v>
      </c>
      <c r="C35" s="34" t="s">
        <v>506</v>
      </c>
      <c r="D35" s="35" t="s">
        <v>52</v>
      </c>
      <c r="E35" s="6" t="s">
        <v>507</v>
      </c>
      <c r="F35" s="36" t="s">
        <v>54</v>
      </c>
      <c r="G35" s="37">
        <v>8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55</v>
      </c>
      <c r="O35">
        <f>(M35*21)/100</f>
      </c>
      <c r="P35" t="s">
        <v>27</v>
      </c>
    </row>
    <row r="36" spans="1:5" ht="12.75">
      <c r="A36" s="35" t="s">
        <v>56</v>
      </c>
      <c r="E36" s="39" t="s">
        <v>52</v>
      </c>
    </row>
    <row r="37" spans="1:5" ht="12.75">
      <c r="A37" s="35" t="s">
        <v>57</v>
      </c>
      <c r="E37" s="40" t="s">
        <v>52</v>
      </c>
    </row>
    <row r="38" spans="1:5" ht="12.75">
      <c r="A38" t="s">
        <v>59</v>
      </c>
      <c r="E38" s="39" t="s">
        <v>60</v>
      </c>
    </row>
    <row r="39" spans="1:16" ht="25.5">
      <c r="A39" t="s">
        <v>49</v>
      </c>
      <c r="B39" s="34" t="s">
        <v>461</v>
      </c>
      <c r="C39" s="34" t="s">
        <v>508</v>
      </c>
      <c r="D39" s="35" t="s">
        <v>52</v>
      </c>
      <c r="E39" s="6" t="s">
        <v>509</v>
      </c>
      <c r="F39" s="36" t="s">
        <v>144</v>
      </c>
      <c r="G39" s="37">
        <v>24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55</v>
      </c>
      <c r="O39">
        <f>(M39*21)/100</f>
      </c>
      <c r="P39" t="s">
        <v>27</v>
      </c>
    </row>
    <row r="40" spans="1:5" ht="12.75">
      <c r="A40" s="35" t="s">
        <v>56</v>
      </c>
      <c r="E40" s="39" t="s">
        <v>52</v>
      </c>
    </row>
    <row r="41" spans="1:5" ht="12.75">
      <c r="A41" s="35" t="s">
        <v>57</v>
      </c>
      <c r="E41" s="40" t="s">
        <v>52</v>
      </c>
    </row>
    <row r="42" spans="1:5" ht="12.75">
      <c r="A42" t="s">
        <v>59</v>
      </c>
      <c r="E42" s="39" t="s">
        <v>60</v>
      </c>
    </row>
    <row r="43" spans="1:13" ht="12.75">
      <c r="A43" t="s">
        <v>46</v>
      </c>
      <c r="C43" s="31" t="s">
        <v>433</v>
      </c>
      <c r="E43" s="33" t="s">
        <v>434</v>
      </c>
      <c r="J43" s="32">
        <f>0</f>
      </c>
      <c r="K43" s="32">
        <f>0</f>
      </c>
      <c r="L43" s="32">
        <f>0+L44+L48</f>
      </c>
      <c r="M43" s="32">
        <f>0+M44+M48</f>
      </c>
    </row>
    <row r="44" spans="1:16" ht="25.5">
      <c r="A44" t="s">
        <v>49</v>
      </c>
      <c r="B44" s="34" t="s">
        <v>435</v>
      </c>
      <c r="C44" s="34" t="s">
        <v>510</v>
      </c>
      <c r="D44" s="35" t="s">
        <v>52</v>
      </c>
      <c r="E44" s="6" t="s">
        <v>511</v>
      </c>
      <c r="F44" s="36" t="s">
        <v>497</v>
      </c>
      <c r="G44" s="37">
        <v>0.5</v>
      </c>
      <c r="H44" s="36">
        <v>0</v>
      </c>
      <c r="I44" s="36">
        <f>ROUND(G44*H44,6)</f>
      </c>
      <c r="L44" s="38">
        <v>0</v>
      </c>
      <c r="M44" s="32">
        <f>ROUND(ROUND(L44,2)*ROUND(G44,3),2)</f>
      </c>
      <c r="N44" s="36" t="s">
        <v>55</v>
      </c>
      <c r="O44">
        <f>(M44*21)/100</f>
      </c>
      <c r="P44" t="s">
        <v>27</v>
      </c>
    </row>
    <row r="45" spans="1:5" ht="12.75">
      <c r="A45" s="35" t="s">
        <v>56</v>
      </c>
      <c r="E45" s="39" t="s">
        <v>52</v>
      </c>
    </row>
    <row r="46" spans="1:5" ht="12.75">
      <c r="A46" s="35" t="s">
        <v>57</v>
      </c>
      <c r="E46" s="40" t="s">
        <v>52</v>
      </c>
    </row>
    <row r="47" spans="1:5" ht="12.75">
      <c r="A47" t="s">
        <v>59</v>
      </c>
      <c r="E47" s="39" t="s">
        <v>60</v>
      </c>
    </row>
    <row r="48" spans="1:16" ht="25.5">
      <c r="A48" t="s">
        <v>49</v>
      </c>
      <c r="B48" s="34" t="s">
        <v>27</v>
      </c>
      <c r="C48" s="34" t="s">
        <v>512</v>
      </c>
      <c r="D48" s="35" t="s">
        <v>52</v>
      </c>
      <c r="E48" s="6" t="s">
        <v>513</v>
      </c>
      <c r="F48" s="36" t="s">
        <v>497</v>
      </c>
      <c r="G48" s="37">
        <v>0.5</v>
      </c>
      <c r="H48" s="36">
        <v>0</v>
      </c>
      <c r="I48" s="36">
        <f>ROUND(G48*H48,6)</f>
      </c>
      <c r="L48" s="38">
        <v>0</v>
      </c>
      <c r="M48" s="32">
        <f>ROUND(ROUND(L48,2)*ROUND(G48,3),2)</f>
      </c>
      <c r="N48" s="36" t="s">
        <v>55</v>
      </c>
      <c r="O48">
        <f>(M48*21)/100</f>
      </c>
      <c r="P48" t="s">
        <v>27</v>
      </c>
    </row>
    <row r="49" spans="1:5" ht="12.75">
      <c r="A49" s="35" t="s">
        <v>56</v>
      </c>
      <c r="E49" s="39" t="s">
        <v>52</v>
      </c>
    </row>
    <row r="50" spans="1:5" ht="12.75">
      <c r="A50" s="35" t="s">
        <v>57</v>
      </c>
      <c r="E50" s="40" t="s">
        <v>52</v>
      </c>
    </row>
    <row r="51" spans="1:5" ht="12.75">
      <c r="A51" t="s">
        <v>59</v>
      </c>
      <c r="E51" s="39" t="s">
        <v>60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514</v>
      </c>
      <c r="M3" s="41">
        <f>Rekapitulace!C13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514</v>
      </c>
      <c r="E4" s="26" t="s">
        <v>515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COUNTIFS(L8:L98,"=0",A8:A98,"P")+COUNTIFS(L8:L98,"",A8:A98,"P")+SUM(Q8:Q98)</f>
      </c>
    </row>
    <row r="8" spans="1:13" ht="12.75">
      <c r="A8" t="s">
        <v>44</v>
      </c>
      <c r="C8" s="28" t="s">
        <v>518</v>
      </c>
      <c r="E8" s="30" t="s">
        <v>517</v>
      </c>
      <c r="J8" s="29">
        <f>0+J9+J14+J31+J44+J61</f>
      </c>
      <c r="K8" s="29">
        <f>0+K9+K14+K31+K44+K61</f>
      </c>
      <c r="L8" s="29">
        <f>0+L9+L14+L31+L44+L61</f>
      </c>
      <c r="M8" s="29">
        <f>0+M9+M14+M31+M44+M61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</f>
      </c>
      <c r="M9" s="32">
        <f>0+M10</f>
      </c>
    </row>
    <row r="10" spans="1:16" ht="12.75">
      <c r="A10" t="s">
        <v>49</v>
      </c>
      <c r="B10" s="34" t="s">
        <v>135</v>
      </c>
      <c r="C10" s="34" t="s">
        <v>519</v>
      </c>
      <c r="D10" s="35" t="s">
        <v>52</v>
      </c>
      <c r="E10" s="6" t="s">
        <v>520</v>
      </c>
      <c r="F10" s="36" t="s">
        <v>54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52</v>
      </c>
    </row>
    <row r="12" spans="1:5" ht="12.75">
      <c r="A12" s="35" t="s">
        <v>57</v>
      </c>
      <c r="E12" s="40" t="s">
        <v>52</v>
      </c>
    </row>
    <row r="13" spans="1:5" ht="12.75">
      <c r="A13" t="s">
        <v>59</v>
      </c>
      <c r="E13" s="39" t="s">
        <v>60</v>
      </c>
    </row>
    <row r="14" spans="1:13" ht="12.75">
      <c r="A14" t="s">
        <v>46</v>
      </c>
      <c r="C14" s="31" t="s">
        <v>125</v>
      </c>
      <c r="E14" s="33" t="s">
        <v>126</v>
      </c>
      <c r="J14" s="32">
        <f>0</f>
      </c>
      <c r="K14" s="32">
        <f>0</f>
      </c>
      <c r="L14" s="32">
        <f>0+L15+L19+L23+L27</f>
      </c>
      <c r="M14" s="32">
        <f>0+M15+M19+M23+M27</f>
      </c>
    </row>
    <row r="15" spans="1:16" ht="12.75">
      <c r="A15" t="s">
        <v>49</v>
      </c>
      <c r="B15" s="34" t="s">
        <v>470</v>
      </c>
      <c r="C15" s="34" t="s">
        <v>152</v>
      </c>
      <c r="D15" s="35" t="s">
        <v>52</v>
      </c>
      <c r="E15" s="6" t="s">
        <v>150</v>
      </c>
      <c r="F15" s="36" t="s">
        <v>144</v>
      </c>
      <c r="G15" s="37">
        <v>30</v>
      </c>
      <c r="H15" s="36">
        <v>0</v>
      </c>
      <c r="I15" s="36">
        <f>ROUND(G15*H15,6)</f>
      </c>
      <c r="L15" s="38">
        <v>0</v>
      </c>
      <c r="M15" s="32">
        <f>ROUND(ROUND(L15,2)*ROUND(G15,3),2)</f>
      </c>
      <c r="N15" s="36" t="s">
        <v>55</v>
      </c>
      <c r="O15">
        <f>(M15*21)/100</f>
      </c>
      <c r="P15" t="s">
        <v>27</v>
      </c>
    </row>
    <row r="16" spans="1:5" ht="12.75">
      <c r="A16" s="35" t="s">
        <v>56</v>
      </c>
      <c r="E16" s="39" t="s">
        <v>52</v>
      </c>
    </row>
    <row r="17" spans="1:5" ht="12.75">
      <c r="A17" s="35" t="s">
        <v>57</v>
      </c>
      <c r="E17" s="40" t="s">
        <v>521</v>
      </c>
    </row>
    <row r="18" spans="1:5" ht="12.75">
      <c r="A18" t="s">
        <v>59</v>
      </c>
      <c r="E18" s="39" t="s">
        <v>60</v>
      </c>
    </row>
    <row r="19" spans="1:16" ht="25.5">
      <c r="A19" t="s">
        <v>49</v>
      </c>
      <c r="B19" s="34" t="s">
        <v>474</v>
      </c>
      <c r="C19" s="34" t="s">
        <v>160</v>
      </c>
      <c r="D19" s="35" t="s">
        <v>52</v>
      </c>
      <c r="E19" s="6" t="s">
        <v>161</v>
      </c>
      <c r="F19" s="36" t="s">
        <v>54</v>
      </c>
      <c r="G19" s="37">
        <v>2</v>
      </c>
      <c r="H19" s="36">
        <v>0</v>
      </c>
      <c r="I19" s="36">
        <f>ROUND(G19*H19,6)</f>
      </c>
      <c r="L19" s="38">
        <v>0</v>
      </c>
      <c r="M19" s="32">
        <f>ROUND(ROUND(L19,2)*ROUND(G19,3),2)</f>
      </c>
      <c r="N19" s="36" t="s">
        <v>55</v>
      </c>
      <c r="O19">
        <f>(M19*21)/100</f>
      </c>
      <c r="P19" t="s">
        <v>27</v>
      </c>
    </row>
    <row r="20" spans="1:5" ht="12.75">
      <c r="A20" s="35" t="s">
        <v>56</v>
      </c>
      <c r="E20" s="39" t="s">
        <v>52</v>
      </c>
    </row>
    <row r="21" spans="1:5" ht="12.75">
      <c r="A21" s="35" t="s">
        <v>57</v>
      </c>
      <c r="E21" s="40" t="s">
        <v>131</v>
      </c>
    </row>
    <row r="22" spans="1:5" ht="12.75">
      <c r="A22" t="s">
        <v>59</v>
      </c>
      <c r="E22" s="39" t="s">
        <v>60</v>
      </c>
    </row>
    <row r="23" spans="1:16" ht="12.75">
      <c r="A23" t="s">
        <v>49</v>
      </c>
      <c r="B23" s="34" t="s">
        <v>477</v>
      </c>
      <c r="C23" s="34" t="s">
        <v>166</v>
      </c>
      <c r="D23" s="35" t="s">
        <v>52</v>
      </c>
      <c r="E23" s="6" t="s">
        <v>167</v>
      </c>
      <c r="F23" s="36" t="s">
        <v>54</v>
      </c>
      <c r="G23" s="37">
        <v>2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55</v>
      </c>
      <c r="O23">
        <f>(M23*21)/100</f>
      </c>
      <c r="P23" t="s">
        <v>27</v>
      </c>
    </row>
    <row r="24" spans="1:5" ht="12.75">
      <c r="A24" s="35" t="s">
        <v>56</v>
      </c>
      <c r="E24" s="39" t="s">
        <v>52</v>
      </c>
    </row>
    <row r="25" spans="1:5" ht="12.75">
      <c r="A25" s="35" t="s">
        <v>57</v>
      </c>
      <c r="E25" s="40" t="s">
        <v>131</v>
      </c>
    </row>
    <row r="26" spans="1:5" ht="12.75">
      <c r="A26" t="s">
        <v>59</v>
      </c>
      <c r="E26" s="39" t="s">
        <v>60</v>
      </c>
    </row>
    <row r="27" spans="1:16" ht="12.75">
      <c r="A27" t="s">
        <v>49</v>
      </c>
      <c r="B27" s="34" t="s">
        <v>480</v>
      </c>
      <c r="C27" s="34" t="s">
        <v>191</v>
      </c>
      <c r="D27" s="35" t="s">
        <v>52</v>
      </c>
      <c r="E27" s="6" t="s">
        <v>192</v>
      </c>
      <c r="F27" s="36" t="s">
        <v>54</v>
      </c>
      <c r="G27" s="37">
        <v>2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55</v>
      </c>
      <c r="O27">
        <f>(M27*21)/100</f>
      </c>
      <c r="P27" t="s">
        <v>27</v>
      </c>
    </row>
    <row r="28" spans="1:5" ht="12.75">
      <c r="A28" s="35" t="s">
        <v>56</v>
      </c>
      <c r="E28" s="39" t="s">
        <v>52</v>
      </c>
    </row>
    <row r="29" spans="1:5" ht="12.75">
      <c r="A29" s="35" t="s">
        <v>57</v>
      </c>
      <c r="E29" s="40" t="s">
        <v>131</v>
      </c>
    </row>
    <row r="30" spans="1:5" ht="12.75">
      <c r="A30" t="s">
        <v>59</v>
      </c>
      <c r="E30" s="39" t="s">
        <v>60</v>
      </c>
    </row>
    <row r="31" spans="1:13" ht="12.75">
      <c r="A31" t="s">
        <v>46</v>
      </c>
      <c r="C31" s="31" t="s">
        <v>269</v>
      </c>
      <c r="E31" s="33" t="s">
        <v>270</v>
      </c>
      <c r="J31" s="32">
        <f>0</f>
      </c>
      <c r="K31" s="32">
        <f>0</f>
      </c>
      <c r="L31" s="32">
        <f>0+L32+L36+L40</f>
      </c>
      <c r="M31" s="32">
        <f>0+M32+M36+M40</f>
      </c>
    </row>
    <row r="32" spans="1:16" ht="12.75">
      <c r="A32" t="s">
        <v>49</v>
      </c>
      <c r="B32" s="34" t="s">
        <v>484</v>
      </c>
      <c r="C32" s="34" t="s">
        <v>431</v>
      </c>
      <c r="D32" s="35" t="s">
        <v>52</v>
      </c>
      <c r="E32" s="6" t="s">
        <v>432</v>
      </c>
      <c r="F32" s="36" t="s">
        <v>54</v>
      </c>
      <c r="G32" s="37">
        <v>1</v>
      </c>
      <c r="H32" s="36">
        <v>0</v>
      </c>
      <c r="I32" s="36">
        <f>ROUND(G32*H32,6)</f>
      </c>
      <c r="L32" s="38">
        <v>0</v>
      </c>
      <c r="M32" s="32">
        <f>ROUND(ROUND(L32,2)*ROUND(G32,3),2)</f>
      </c>
      <c r="N32" s="36" t="s">
        <v>55</v>
      </c>
      <c r="O32">
        <f>(M32*21)/100</f>
      </c>
      <c r="P32" t="s">
        <v>27</v>
      </c>
    </row>
    <row r="33" spans="1:5" ht="12.75">
      <c r="A33" s="35" t="s">
        <v>56</v>
      </c>
      <c r="E33" s="39" t="s">
        <v>52</v>
      </c>
    </row>
    <row r="34" spans="1:5" ht="12.75">
      <c r="A34" s="35" t="s">
        <v>57</v>
      </c>
      <c r="E34" s="40" t="s">
        <v>274</v>
      </c>
    </row>
    <row r="35" spans="1:5" ht="12.75">
      <c r="A35" t="s">
        <v>59</v>
      </c>
      <c r="E35" s="39" t="s">
        <v>60</v>
      </c>
    </row>
    <row r="36" spans="1:16" ht="12.75">
      <c r="A36" t="s">
        <v>49</v>
      </c>
      <c r="B36" s="34" t="s">
        <v>127</v>
      </c>
      <c r="C36" s="34" t="s">
        <v>300</v>
      </c>
      <c r="D36" s="35" t="s">
        <v>52</v>
      </c>
      <c r="E36" s="6" t="s">
        <v>301</v>
      </c>
      <c r="F36" s="36" t="s">
        <v>54</v>
      </c>
      <c r="G36" s="37">
        <v>4</v>
      </c>
      <c r="H36" s="36">
        <v>0</v>
      </c>
      <c r="I36" s="36">
        <f>ROUND(G36*H36,6)</f>
      </c>
      <c r="L36" s="38">
        <v>0</v>
      </c>
      <c r="M36" s="32">
        <f>ROUND(ROUND(L36,2)*ROUND(G36,3),2)</f>
      </c>
      <c r="N36" s="36" t="s">
        <v>55</v>
      </c>
      <c r="O36">
        <f>(M36*21)/100</f>
      </c>
      <c r="P36" t="s">
        <v>27</v>
      </c>
    </row>
    <row r="37" spans="1:5" ht="12.75">
      <c r="A37" s="35" t="s">
        <v>56</v>
      </c>
      <c r="E37" s="39" t="s">
        <v>52</v>
      </c>
    </row>
    <row r="38" spans="1:5" ht="12.75">
      <c r="A38" s="35" t="s">
        <v>57</v>
      </c>
      <c r="E38" s="40" t="s">
        <v>52</v>
      </c>
    </row>
    <row r="39" spans="1:5" ht="12.75">
      <c r="A39" t="s">
        <v>59</v>
      </c>
      <c r="E39" s="39" t="s">
        <v>60</v>
      </c>
    </row>
    <row r="40" spans="1:16" ht="12.75">
      <c r="A40" t="s">
        <v>49</v>
      </c>
      <c r="B40" s="34" t="s">
        <v>132</v>
      </c>
      <c r="C40" s="34" t="s">
        <v>303</v>
      </c>
      <c r="D40" s="35" t="s">
        <v>52</v>
      </c>
      <c r="E40" s="6" t="s">
        <v>304</v>
      </c>
      <c r="F40" s="36" t="s">
        <v>54</v>
      </c>
      <c r="G40" s="37">
        <v>4</v>
      </c>
      <c r="H40" s="36">
        <v>0</v>
      </c>
      <c r="I40" s="36">
        <f>ROUND(G40*H40,6)</f>
      </c>
      <c r="L40" s="38">
        <v>0</v>
      </c>
      <c r="M40" s="32">
        <f>ROUND(ROUND(L40,2)*ROUND(G40,3),2)</f>
      </c>
      <c r="N40" s="36" t="s">
        <v>55</v>
      </c>
      <c r="O40">
        <f>(M40*21)/100</f>
      </c>
      <c r="P40" t="s">
        <v>27</v>
      </c>
    </row>
    <row r="41" spans="1:5" ht="12.75">
      <c r="A41" s="35" t="s">
        <v>56</v>
      </c>
      <c r="E41" s="39" t="s">
        <v>52</v>
      </c>
    </row>
    <row r="42" spans="1:5" ht="12.75">
      <c r="A42" s="35" t="s">
        <v>57</v>
      </c>
      <c r="E42" s="40" t="s">
        <v>274</v>
      </c>
    </row>
    <row r="43" spans="1:5" ht="12.75">
      <c r="A43" t="s">
        <v>59</v>
      </c>
      <c r="E43" s="39" t="s">
        <v>60</v>
      </c>
    </row>
    <row r="44" spans="1:13" ht="12.75">
      <c r="A44" t="s">
        <v>46</v>
      </c>
      <c r="C44" s="31" t="s">
        <v>330</v>
      </c>
      <c r="E44" s="33" t="s">
        <v>331</v>
      </c>
      <c r="J44" s="32">
        <f>0</f>
      </c>
      <c r="K44" s="32">
        <f>0</f>
      </c>
      <c r="L44" s="32">
        <f>0+L45+L49+L53+L57</f>
      </c>
      <c r="M44" s="32">
        <f>0+M45+M49+M53+M57</f>
      </c>
    </row>
    <row r="45" spans="1:16" ht="12.75">
      <c r="A45" t="s">
        <v>49</v>
      </c>
      <c r="B45" s="34" t="s">
        <v>138</v>
      </c>
      <c r="C45" s="34" t="s">
        <v>337</v>
      </c>
      <c r="D45" s="35" t="s">
        <v>52</v>
      </c>
      <c r="E45" s="6" t="s">
        <v>338</v>
      </c>
      <c r="F45" s="36" t="s">
        <v>335</v>
      </c>
      <c r="G45" s="37">
        <v>16</v>
      </c>
      <c r="H45" s="36">
        <v>0</v>
      </c>
      <c r="I45" s="36">
        <f>ROUND(G45*H45,6)</f>
      </c>
      <c r="L45" s="38">
        <v>0</v>
      </c>
      <c r="M45" s="32">
        <f>ROUND(ROUND(L45,2)*ROUND(G45,3),2)</f>
      </c>
      <c r="N45" s="36" t="s">
        <v>55</v>
      </c>
      <c r="O45">
        <f>(M45*21)/100</f>
      </c>
      <c r="P45" t="s">
        <v>27</v>
      </c>
    </row>
    <row r="46" spans="1:5" ht="12.75">
      <c r="A46" s="35" t="s">
        <v>56</v>
      </c>
      <c r="E46" s="39" t="s">
        <v>52</v>
      </c>
    </row>
    <row r="47" spans="1:5" ht="12.75">
      <c r="A47" s="35" t="s">
        <v>57</v>
      </c>
      <c r="E47" s="40" t="s">
        <v>52</v>
      </c>
    </row>
    <row r="48" spans="1:5" ht="12.75">
      <c r="A48" t="s">
        <v>59</v>
      </c>
      <c r="E48" s="39" t="s">
        <v>60</v>
      </c>
    </row>
    <row r="49" spans="1:16" ht="12.75">
      <c r="A49" t="s">
        <v>49</v>
      </c>
      <c r="B49" s="34" t="s">
        <v>141</v>
      </c>
      <c r="C49" s="34" t="s">
        <v>522</v>
      </c>
      <c r="D49" s="35" t="s">
        <v>52</v>
      </c>
      <c r="E49" s="6" t="s">
        <v>523</v>
      </c>
      <c r="F49" s="36" t="s">
        <v>54</v>
      </c>
      <c r="G49" s="37">
        <v>1</v>
      </c>
      <c r="H49" s="36">
        <v>0</v>
      </c>
      <c r="I49" s="36">
        <f>ROUND(G49*H49,6)</f>
      </c>
      <c r="L49" s="38">
        <v>0</v>
      </c>
      <c r="M49" s="32">
        <f>ROUND(ROUND(L49,2)*ROUND(G49,3),2)</f>
      </c>
      <c r="N49" s="36" t="s">
        <v>55</v>
      </c>
      <c r="O49">
        <f>(M49*21)/100</f>
      </c>
      <c r="P49" t="s">
        <v>27</v>
      </c>
    </row>
    <row r="50" spans="1:5" ht="12.75">
      <c r="A50" s="35" t="s">
        <v>56</v>
      </c>
      <c r="E50" s="39" t="s">
        <v>52</v>
      </c>
    </row>
    <row r="51" spans="1:5" ht="12.75">
      <c r="A51" s="35" t="s">
        <v>57</v>
      </c>
      <c r="E51" s="40" t="s">
        <v>52</v>
      </c>
    </row>
    <row r="52" spans="1:5" ht="12.75">
      <c r="A52" t="s">
        <v>59</v>
      </c>
      <c r="E52" s="39" t="s">
        <v>60</v>
      </c>
    </row>
    <row r="53" spans="1:16" ht="12.75">
      <c r="A53" t="s">
        <v>49</v>
      </c>
      <c r="B53" s="34" t="s">
        <v>145</v>
      </c>
      <c r="C53" s="34" t="s">
        <v>349</v>
      </c>
      <c r="D53" s="35" t="s">
        <v>52</v>
      </c>
      <c r="E53" s="6" t="s">
        <v>350</v>
      </c>
      <c r="F53" s="36" t="s">
        <v>54</v>
      </c>
      <c r="G53" s="37">
        <v>1</v>
      </c>
      <c r="H53" s="36">
        <v>0</v>
      </c>
      <c r="I53" s="36">
        <f>ROUND(G53*H53,6)</f>
      </c>
      <c r="L53" s="38">
        <v>0</v>
      </c>
      <c r="M53" s="32">
        <f>ROUND(ROUND(L53,2)*ROUND(G53,3),2)</f>
      </c>
      <c r="N53" s="36" t="s">
        <v>55</v>
      </c>
      <c r="O53">
        <f>(M53*21)/100</f>
      </c>
      <c r="P53" t="s">
        <v>27</v>
      </c>
    </row>
    <row r="54" spans="1:5" ht="12.75">
      <c r="A54" s="35" t="s">
        <v>56</v>
      </c>
      <c r="E54" s="39" t="s">
        <v>351</v>
      </c>
    </row>
    <row r="55" spans="1:5" ht="12.75">
      <c r="A55" s="35" t="s">
        <v>57</v>
      </c>
      <c r="E55" s="40" t="s">
        <v>52</v>
      </c>
    </row>
    <row r="56" spans="1:5" ht="12.75">
      <c r="A56" t="s">
        <v>59</v>
      </c>
      <c r="E56" s="39" t="s">
        <v>52</v>
      </c>
    </row>
    <row r="57" spans="1:16" ht="12.75">
      <c r="A57" t="s">
        <v>49</v>
      </c>
      <c r="B57" s="34" t="s">
        <v>148</v>
      </c>
      <c r="C57" s="34" t="s">
        <v>524</v>
      </c>
      <c r="D57" s="35" t="s">
        <v>52</v>
      </c>
      <c r="E57" s="6" t="s">
        <v>525</v>
      </c>
      <c r="F57" s="36" t="s">
        <v>54</v>
      </c>
      <c r="G57" s="37">
        <v>1</v>
      </c>
      <c r="H57" s="36">
        <v>0</v>
      </c>
      <c r="I57" s="36">
        <f>ROUND(G57*H57,6)</f>
      </c>
      <c r="L57" s="38">
        <v>0</v>
      </c>
      <c r="M57" s="32">
        <f>ROUND(ROUND(L57,2)*ROUND(G57,3),2)</f>
      </c>
      <c r="N57" s="36" t="s">
        <v>55</v>
      </c>
      <c r="O57">
        <f>(M57*21)/100</f>
      </c>
      <c r="P57" t="s">
        <v>27</v>
      </c>
    </row>
    <row r="58" spans="1:5" ht="12.75">
      <c r="A58" s="35" t="s">
        <v>56</v>
      </c>
      <c r="E58" s="39" t="s">
        <v>526</v>
      </c>
    </row>
    <row r="59" spans="1:5" ht="12.75">
      <c r="A59" s="35" t="s">
        <v>57</v>
      </c>
      <c r="E59" s="40" t="s">
        <v>52</v>
      </c>
    </row>
    <row r="60" spans="1:5" ht="12.75">
      <c r="A60" t="s">
        <v>59</v>
      </c>
      <c r="E60" s="39" t="s">
        <v>60</v>
      </c>
    </row>
    <row r="61" spans="1:13" ht="12.75">
      <c r="A61" t="s">
        <v>46</v>
      </c>
      <c r="C61" s="31" t="s">
        <v>439</v>
      </c>
      <c r="E61" s="33" t="s">
        <v>440</v>
      </c>
      <c r="J61" s="32">
        <f>0</f>
      </c>
      <c r="K61" s="32">
        <f>0</f>
      </c>
      <c r="L61" s="32">
        <f>0+L62+L66+L70+L74+L78+L82+L86+L90+L94+L98</f>
      </c>
      <c r="M61" s="32">
        <f>0+M62+M66+M70+M74+M78+M82+M86+M90+M94+M98</f>
      </c>
    </row>
    <row r="62" spans="1:16" ht="12.75">
      <c r="A62" t="s">
        <v>49</v>
      </c>
      <c r="B62" s="34" t="s">
        <v>435</v>
      </c>
      <c r="C62" s="34" t="s">
        <v>441</v>
      </c>
      <c r="D62" s="35" t="s">
        <v>52</v>
      </c>
      <c r="E62" s="6" t="s">
        <v>442</v>
      </c>
      <c r="F62" s="36" t="s">
        <v>443</v>
      </c>
      <c r="G62" s="37">
        <v>7</v>
      </c>
      <c r="H62" s="36">
        <v>0</v>
      </c>
      <c r="I62" s="36">
        <f>ROUND(G62*H62,6)</f>
      </c>
      <c r="L62" s="38">
        <v>0</v>
      </c>
      <c r="M62" s="32">
        <f>ROUND(ROUND(L62,2)*ROUND(G62,3),2)</f>
      </c>
      <c r="N62" s="36" t="s">
        <v>55</v>
      </c>
      <c r="O62">
        <f>(M62*21)/100</f>
      </c>
      <c r="P62" t="s">
        <v>27</v>
      </c>
    </row>
    <row r="63" spans="1:5" ht="12.75">
      <c r="A63" s="35" t="s">
        <v>56</v>
      </c>
      <c r="E63" s="39" t="s">
        <v>52</v>
      </c>
    </row>
    <row r="64" spans="1:5" ht="12.75">
      <c r="A64" s="35" t="s">
        <v>57</v>
      </c>
      <c r="E64" s="40" t="s">
        <v>444</v>
      </c>
    </row>
    <row r="65" spans="1:5" ht="12.75">
      <c r="A65" t="s">
        <v>59</v>
      </c>
      <c r="E65" s="39" t="s">
        <v>60</v>
      </c>
    </row>
    <row r="66" spans="1:16" ht="12.75">
      <c r="A66" t="s">
        <v>49</v>
      </c>
      <c r="B66" s="34" t="s">
        <v>27</v>
      </c>
      <c r="C66" s="34" t="s">
        <v>445</v>
      </c>
      <c r="D66" s="35" t="s">
        <v>52</v>
      </c>
      <c r="E66" s="6" t="s">
        <v>446</v>
      </c>
      <c r="F66" s="36" t="s">
        <v>447</v>
      </c>
      <c r="G66" s="37">
        <v>8.75</v>
      </c>
      <c r="H66" s="36">
        <v>0</v>
      </c>
      <c r="I66" s="36">
        <f>ROUND(G66*H66,6)</f>
      </c>
      <c r="L66" s="38">
        <v>0</v>
      </c>
      <c r="M66" s="32">
        <f>ROUND(ROUND(L66,2)*ROUND(G66,3),2)</f>
      </c>
      <c r="N66" s="36" t="s">
        <v>55</v>
      </c>
      <c r="O66">
        <f>(M66*21)/100</f>
      </c>
      <c r="P66" t="s">
        <v>27</v>
      </c>
    </row>
    <row r="67" spans="1:5" ht="12.75">
      <c r="A67" s="35" t="s">
        <v>56</v>
      </c>
      <c r="E67" s="39" t="s">
        <v>52</v>
      </c>
    </row>
    <row r="68" spans="1:5" ht="12.75">
      <c r="A68" s="35" t="s">
        <v>57</v>
      </c>
      <c r="E68" s="40" t="s">
        <v>444</v>
      </c>
    </row>
    <row r="69" spans="1:5" ht="12.75">
      <c r="A69" t="s">
        <v>59</v>
      </c>
      <c r="E69" s="39" t="s">
        <v>60</v>
      </c>
    </row>
    <row r="70" spans="1:16" ht="12.75">
      <c r="A70" t="s">
        <v>49</v>
      </c>
      <c r="B70" s="34" t="s">
        <v>26</v>
      </c>
      <c r="C70" s="34" t="s">
        <v>449</v>
      </c>
      <c r="D70" s="35" t="s">
        <v>52</v>
      </c>
      <c r="E70" s="6" t="s">
        <v>450</v>
      </c>
      <c r="F70" s="36" t="s">
        <v>447</v>
      </c>
      <c r="G70" s="37">
        <v>2</v>
      </c>
      <c r="H70" s="36">
        <v>0</v>
      </c>
      <c r="I70" s="36">
        <f>ROUND(G70*H70,6)</f>
      </c>
      <c r="L70" s="38">
        <v>0</v>
      </c>
      <c r="M70" s="32">
        <f>ROUND(ROUND(L70,2)*ROUND(G70,3),2)</f>
      </c>
      <c r="N70" s="36" t="s">
        <v>55</v>
      </c>
      <c r="O70">
        <f>(M70*21)/100</f>
      </c>
      <c r="P70" t="s">
        <v>27</v>
      </c>
    </row>
    <row r="71" spans="1:5" ht="12.75">
      <c r="A71" s="35" t="s">
        <v>56</v>
      </c>
      <c r="E71" s="39" t="s">
        <v>52</v>
      </c>
    </row>
    <row r="72" spans="1:5" ht="12.75">
      <c r="A72" s="35" t="s">
        <v>57</v>
      </c>
      <c r="E72" s="40" t="s">
        <v>444</v>
      </c>
    </row>
    <row r="73" spans="1:5" ht="12.75">
      <c r="A73" t="s">
        <v>59</v>
      </c>
      <c r="E73" s="39" t="s">
        <v>60</v>
      </c>
    </row>
    <row r="74" spans="1:16" ht="12.75">
      <c r="A74" t="s">
        <v>49</v>
      </c>
      <c r="B74" s="34" t="s">
        <v>448</v>
      </c>
      <c r="C74" s="34" t="s">
        <v>452</v>
      </c>
      <c r="D74" s="35" t="s">
        <v>52</v>
      </c>
      <c r="E74" s="6" t="s">
        <v>453</v>
      </c>
      <c r="F74" s="36" t="s">
        <v>447</v>
      </c>
      <c r="G74" s="37">
        <v>10.75</v>
      </c>
      <c r="H74" s="36">
        <v>0</v>
      </c>
      <c r="I74" s="36">
        <f>ROUND(G74*H74,6)</f>
      </c>
      <c r="L74" s="38">
        <v>0</v>
      </c>
      <c r="M74" s="32">
        <f>ROUND(ROUND(L74,2)*ROUND(G74,3),2)</f>
      </c>
      <c r="N74" s="36" t="s">
        <v>55</v>
      </c>
      <c r="O74">
        <f>(M74*21)/100</f>
      </c>
      <c r="P74" t="s">
        <v>27</v>
      </c>
    </row>
    <row r="75" spans="1:5" ht="12.75">
      <c r="A75" s="35" t="s">
        <v>56</v>
      </c>
      <c r="E75" s="39" t="s">
        <v>52</v>
      </c>
    </row>
    <row r="76" spans="1:5" ht="12.75">
      <c r="A76" s="35" t="s">
        <v>57</v>
      </c>
      <c r="E76" s="40" t="s">
        <v>444</v>
      </c>
    </row>
    <row r="77" spans="1:5" ht="12.75">
      <c r="A77" t="s">
        <v>59</v>
      </c>
      <c r="E77" s="39" t="s">
        <v>60</v>
      </c>
    </row>
    <row r="78" spans="1:16" ht="12.75">
      <c r="A78" t="s">
        <v>49</v>
      </c>
      <c r="B78" s="34" t="s">
        <v>451</v>
      </c>
      <c r="C78" s="34" t="s">
        <v>455</v>
      </c>
      <c r="D78" s="35" t="s">
        <v>52</v>
      </c>
      <c r="E78" s="6" t="s">
        <v>456</v>
      </c>
      <c r="F78" s="36" t="s">
        <v>443</v>
      </c>
      <c r="G78" s="37">
        <v>7</v>
      </c>
      <c r="H78" s="36">
        <v>0</v>
      </c>
      <c r="I78" s="36">
        <f>ROUND(G78*H78,6)</f>
      </c>
      <c r="L78" s="38">
        <v>0</v>
      </c>
      <c r="M78" s="32">
        <f>ROUND(ROUND(L78,2)*ROUND(G78,3),2)</f>
      </c>
      <c r="N78" s="36" t="s">
        <v>55</v>
      </c>
      <c r="O78">
        <f>(M78*21)/100</f>
      </c>
      <c r="P78" t="s">
        <v>27</v>
      </c>
    </row>
    <row r="79" spans="1:5" ht="12.75">
      <c r="A79" s="35" t="s">
        <v>56</v>
      </c>
      <c r="E79" s="39" t="s">
        <v>52</v>
      </c>
    </row>
    <row r="80" spans="1:5" ht="12.75">
      <c r="A80" s="35" t="s">
        <v>57</v>
      </c>
      <c r="E80" s="40" t="s">
        <v>444</v>
      </c>
    </row>
    <row r="81" spans="1:5" ht="12.75">
      <c r="A81" t="s">
        <v>59</v>
      </c>
      <c r="E81" s="39" t="s">
        <v>60</v>
      </c>
    </row>
    <row r="82" spans="1:16" ht="12.75">
      <c r="A82" t="s">
        <v>49</v>
      </c>
      <c r="B82" s="34" t="s">
        <v>454</v>
      </c>
      <c r="C82" s="34" t="s">
        <v>462</v>
      </c>
      <c r="D82" s="35" t="s">
        <v>52</v>
      </c>
      <c r="E82" s="6" t="s">
        <v>463</v>
      </c>
      <c r="F82" s="36" t="s">
        <v>144</v>
      </c>
      <c r="G82" s="37">
        <v>25</v>
      </c>
      <c r="H82" s="36">
        <v>0</v>
      </c>
      <c r="I82" s="36">
        <f>ROUND(G82*H82,6)</f>
      </c>
      <c r="L82" s="38">
        <v>0</v>
      </c>
      <c r="M82" s="32">
        <f>ROUND(ROUND(L82,2)*ROUND(G82,3),2)</f>
      </c>
      <c r="N82" s="36" t="s">
        <v>55</v>
      </c>
      <c r="O82">
        <f>(M82*21)/100</f>
      </c>
      <c r="P82" t="s">
        <v>27</v>
      </c>
    </row>
    <row r="83" spans="1:5" ht="12.75">
      <c r="A83" s="35" t="s">
        <v>56</v>
      </c>
      <c r="E83" s="39" t="s">
        <v>52</v>
      </c>
    </row>
    <row r="84" spans="1:5" ht="12.75">
      <c r="A84" s="35" t="s">
        <v>57</v>
      </c>
      <c r="E84" s="40" t="s">
        <v>444</v>
      </c>
    </row>
    <row r="85" spans="1:5" ht="12.75">
      <c r="A85" t="s">
        <v>59</v>
      </c>
      <c r="E85" s="39" t="s">
        <v>60</v>
      </c>
    </row>
    <row r="86" spans="1:16" ht="25.5">
      <c r="A86" t="s">
        <v>49</v>
      </c>
      <c r="B86" s="34" t="s">
        <v>457</v>
      </c>
      <c r="C86" s="34" t="s">
        <v>465</v>
      </c>
      <c r="D86" s="35" t="s">
        <v>52</v>
      </c>
      <c r="E86" s="6" t="s">
        <v>466</v>
      </c>
      <c r="F86" s="36" t="s">
        <v>144</v>
      </c>
      <c r="G86" s="37">
        <v>25</v>
      </c>
      <c r="H86" s="36">
        <v>0</v>
      </c>
      <c r="I86" s="36">
        <f>ROUND(G86*H86,6)</f>
      </c>
      <c r="L86" s="38">
        <v>0</v>
      </c>
      <c r="M86" s="32">
        <f>ROUND(ROUND(L86,2)*ROUND(G86,3),2)</f>
      </c>
      <c r="N86" s="36" t="s">
        <v>55</v>
      </c>
      <c r="O86">
        <f>(M86*21)/100</f>
      </c>
      <c r="P86" t="s">
        <v>27</v>
      </c>
    </row>
    <row r="87" spans="1:5" ht="12.75">
      <c r="A87" s="35" t="s">
        <v>56</v>
      </c>
      <c r="E87" s="39" t="s">
        <v>52</v>
      </c>
    </row>
    <row r="88" spans="1:5" ht="12.75">
      <c r="A88" s="35" t="s">
        <v>57</v>
      </c>
      <c r="E88" s="40" t="s">
        <v>444</v>
      </c>
    </row>
    <row r="89" spans="1:5" ht="12.75">
      <c r="A89" t="s">
        <v>59</v>
      </c>
      <c r="E89" s="39" t="s">
        <v>60</v>
      </c>
    </row>
    <row r="90" spans="1:16" ht="12.75">
      <c r="A90" t="s">
        <v>49</v>
      </c>
      <c r="B90" s="34" t="s">
        <v>461</v>
      </c>
      <c r="C90" s="34" t="s">
        <v>468</v>
      </c>
      <c r="D90" s="35" t="s">
        <v>52</v>
      </c>
      <c r="E90" s="6" t="s">
        <v>469</v>
      </c>
      <c r="F90" s="36" t="s">
        <v>144</v>
      </c>
      <c r="G90" s="37">
        <v>25</v>
      </c>
      <c r="H90" s="36">
        <v>0</v>
      </c>
      <c r="I90" s="36">
        <f>ROUND(G90*H90,6)</f>
      </c>
      <c r="L90" s="38">
        <v>0</v>
      </c>
      <c r="M90" s="32">
        <f>ROUND(ROUND(L90,2)*ROUND(G90,3),2)</f>
      </c>
      <c r="N90" s="36" t="s">
        <v>55</v>
      </c>
      <c r="O90">
        <f>(M90*21)/100</f>
      </c>
      <c r="P90" t="s">
        <v>27</v>
      </c>
    </row>
    <row r="91" spans="1:5" ht="12.75">
      <c r="A91" s="35" t="s">
        <v>56</v>
      </c>
      <c r="E91" s="39" t="s">
        <v>52</v>
      </c>
    </row>
    <row r="92" spans="1:5" ht="12.75">
      <c r="A92" s="35" t="s">
        <v>57</v>
      </c>
      <c r="E92" s="40" t="s">
        <v>444</v>
      </c>
    </row>
    <row r="93" spans="1:5" ht="12.75">
      <c r="A93" t="s">
        <v>59</v>
      </c>
      <c r="E93" s="39" t="s">
        <v>60</v>
      </c>
    </row>
    <row r="94" spans="1:16" ht="12.75">
      <c r="A94" t="s">
        <v>49</v>
      </c>
      <c r="B94" s="34" t="s">
        <v>464</v>
      </c>
      <c r="C94" s="34" t="s">
        <v>471</v>
      </c>
      <c r="D94" s="35" t="s">
        <v>52</v>
      </c>
      <c r="E94" s="6" t="s">
        <v>472</v>
      </c>
      <c r="F94" s="36" t="s">
        <v>144</v>
      </c>
      <c r="G94" s="37">
        <v>25</v>
      </c>
      <c r="H94" s="36">
        <v>0</v>
      </c>
      <c r="I94" s="36">
        <f>ROUND(G94*H94,6)</f>
      </c>
      <c r="L94" s="38">
        <v>0</v>
      </c>
      <c r="M94" s="32">
        <f>ROUND(ROUND(L94,2)*ROUND(G94,3),2)</f>
      </c>
      <c r="N94" s="36" t="s">
        <v>55</v>
      </c>
      <c r="O94">
        <f>(M94*21)/100</f>
      </c>
      <c r="P94" t="s">
        <v>27</v>
      </c>
    </row>
    <row r="95" spans="1:5" ht="12.75">
      <c r="A95" s="35" t="s">
        <v>56</v>
      </c>
      <c r="E95" s="39" t="s">
        <v>52</v>
      </c>
    </row>
    <row r="96" spans="1:5" ht="12.75">
      <c r="A96" s="35" t="s">
        <v>57</v>
      </c>
      <c r="E96" s="40" t="s">
        <v>444</v>
      </c>
    </row>
    <row r="97" spans="1:5" ht="12.75">
      <c r="A97" t="s">
        <v>59</v>
      </c>
      <c r="E97" s="39" t="s">
        <v>60</v>
      </c>
    </row>
    <row r="98" spans="1:16" ht="12.75">
      <c r="A98" t="s">
        <v>49</v>
      </c>
      <c r="B98" s="34" t="s">
        <v>467</v>
      </c>
      <c r="C98" s="34" t="s">
        <v>475</v>
      </c>
      <c r="D98" s="35" t="s">
        <v>52</v>
      </c>
      <c r="E98" s="6" t="s">
        <v>476</v>
      </c>
      <c r="F98" s="36" t="s">
        <v>144</v>
      </c>
      <c r="G98" s="37">
        <v>25</v>
      </c>
      <c r="H98" s="36">
        <v>0</v>
      </c>
      <c r="I98" s="36">
        <f>ROUND(G98*H98,6)</f>
      </c>
      <c r="L98" s="38">
        <v>0</v>
      </c>
      <c r="M98" s="32">
        <f>ROUND(ROUND(L98,2)*ROUND(G98,3),2)</f>
      </c>
      <c r="N98" s="36" t="s">
        <v>55</v>
      </c>
      <c r="O98">
        <f>(M98*21)/100</f>
      </c>
      <c r="P98" t="s">
        <v>27</v>
      </c>
    </row>
    <row r="99" spans="1:5" ht="12.75">
      <c r="A99" s="35" t="s">
        <v>56</v>
      </c>
      <c r="E99" s="39" t="s">
        <v>52</v>
      </c>
    </row>
    <row r="100" spans="1:5" ht="12.75">
      <c r="A100" s="35" t="s">
        <v>57</v>
      </c>
      <c r="E100" s="40" t="s">
        <v>444</v>
      </c>
    </row>
    <row r="101" spans="1:5" ht="12.75">
      <c r="A101" t="s">
        <v>59</v>
      </c>
      <c r="E101" s="39" t="s">
        <v>60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527</v>
      </c>
      <c r="M3" s="41">
        <f>Rekapitulace!C15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527</v>
      </c>
      <c r="E4" s="26" t="s">
        <v>528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COUNTIFS(L8:L47,"=0",A8:A47,"P")+COUNTIFS(L8:L47,"",A8:A47,"P")+SUM(Q8:Q47)</f>
      </c>
    </row>
    <row r="8" spans="1:13" ht="25.5">
      <c r="A8" t="s">
        <v>44</v>
      </c>
      <c r="C8" s="28" t="s">
        <v>531</v>
      </c>
      <c r="E8" s="30" t="s">
        <v>530</v>
      </c>
      <c r="J8" s="29">
        <f>0+J9+J22</f>
      </c>
      <c r="K8" s="29">
        <f>0+K9+K22</f>
      </c>
      <c r="L8" s="29">
        <f>0+L9+L22</f>
      </c>
      <c r="M8" s="29">
        <f>0+M9+M22</f>
      </c>
    </row>
    <row r="9" spans="1:13" ht="12.75">
      <c r="A9" t="s">
        <v>46</v>
      </c>
      <c r="C9" s="31" t="s">
        <v>435</v>
      </c>
      <c r="E9" s="33" t="s">
        <v>532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25.5">
      <c r="A10" t="s">
        <v>49</v>
      </c>
      <c r="B10" s="34" t="s">
        <v>435</v>
      </c>
      <c r="C10" s="34" t="s">
        <v>533</v>
      </c>
      <c r="D10" s="35" t="s">
        <v>435</v>
      </c>
      <c r="E10" s="6" t="s">
        <v>534</v>
      </c>
      <c r="F10" s="36" t="s">
        <v>144</v>
      </c>
      <c r="G10" s="37">
        <v>30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535</v>
      </c>
    </row>
    <row r="12" spans="1:5" ht="12.75">
      <c r="A12" s="35" t="s">
        <v>57</v>
      </c>
      <c r="E12" s="40" t="s">
        <v>536</v>
      </c>
    </row>
    <row r="13" spans="1:5" ht="12.75">
      <c r="A13" t="s">
        <v>59</v>
      </c>
      <c r="E13" s="39" t="s">
        <v>537</v>
      </c>
    </row>
    <row r="14" spans="1:16" ht="12.75">
      <c r="A14" t="s">
        <v>49</v>
      </c>
      <c r="B14" s="34" t="s">
        <v>27</v>
      </c>
      <c r="C14" s="34" t="s">
        <v>538</v>
      </c>
      <c r="D14" s="35" t="s">
        <v>435</v>
      </c>
      <c r="E14" s="6" t="s">
        <v>539</v>
      </c>
      <c r="F14" s="36" t="s">
        <v>447</v>
      </c>
      <c r="G14" s="37">
        <v>51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540</v>
      </c>
    </row>
    <row r="16" spans="1:5" ht="12.75">
      <c r="A16" s="35" t="s">
        <v>57</v>
      </c>
      <c r="E16" s="40" t="s">
        <v>541</v>
      </c>
    </row>
    <row r="17" spans="1:5" ht="12.75">
      <c r="A17" t="s">
        <v>59</v>
      </c>
      <c r="E17" s="39" t="s">
        <v>537</v>
      </c>
    </row>
    <row r="18" spans="1:16" ht="12.75">
      <c r="A18" t="s">
        <v>49</v>
      </c>
      <c r="B18" s="34" t="s">
        <v>26</v>
      </c>
      <c r="C18" s="34" t="s">
        <v>542</v>
      </c>
      <c r="D18" s="35" t="s">
        <v>435</v>
      </c>
      <c r="E18" s="6" t="s">
        <v>543</v>
      </c>
      <c r="F18" s="36" t="s">
        <v>447</v>
      </c>
      <c r="G18" s="37">
        <v>51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544</v>
      </c>
    </row>
    <row r="20" spans="1:5" ht="12.75">
      <c r="A20" s="35" t="s">
        <v>57</v>
      </c>
      <c r="E20" s="40" t="s">
        <v>52</v>
      </c>
    </row>
    <row r="21" spans="1:5" ht="12.75">
      <c r="A21" t="s">
        <v>59</v>
      </c>
      <c r="E21" s="39" t="s">
        <v>537</v>
      </c>
    </row>
    <row r="22" spans="1:13" ht="12.75">
      <c r="A22" t="s">
        <v>46</v>
      </c>
      <c r="C22" s="31" t="s">
        <v>545</v>
      </c>
      <c r="E22" s="33" t="s">
        <v>532</v>
      </c>
      <c r="J22" s="32">
        <f>0</f>
      </c>
      <c r="K22" s="32">
        <f>0</f>
      </c>
      <c r="L22" s="32">
        <f>0+L23+L27+L31+L35+L39+L43+L47</f>
      </c>
      <c r="M22" s="32">
        <f>0+M23+M27+M31+M35+M39+M43+M47</f>
      </c>
    </row>
    <row r="23" spans="1:16" ht="12.75">
      <c r="A23" t="s">
        <v>49</v>
      </c>
      <c r="B23" s="34" t="s">
        <v>448</v>
      </c>
      <c r="C23" s="34" t="s">
        <v>546</v>
      </c>
      <c r="D23" s="35" t="s">
        <v>435</v>
      </c>
      <c r="E23" s="6" t="s">
        <v>547</v>
      </c>
      <c r="F23" s="36" t="s">
        <v>447</v>
      </c>
      <c r="G23" s="37">
        <v>51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55</v>
      </c>
      <c r="O23">
        <f>(M23*21)/100</f>
      </c>
      <c r="P23" t="s">
        <v>27</v>
      </c>
    </row>
    <row r="24" spans="1:5" ht="12.75">
      <c r="A24" s="35" t="s">
        <v>56</v>
      </c>
      <c r="E24" s="39" t="s">
        <v>548</v>
      </c>
    </row>
    <row r="25" spans="1:5" ht="12.75">
      <c r="A25" s="35" t="s">
        <v>57</v>
      </c>
      <c r="E25" s="40" t="s">
        <v>549</v>
      </c>
    </row>
    <row r="26" spans="1:5" ht="12.75">
      <c r="A26" t="s">
        <v>59</v>
      </c>
      <c r="E26" s="39" t="s">
        <v>537</v>
      </c>
    </row>
    <row r="27" spans="1:16" ht="25.5">
      <c r="A27" t="s">
        <v>49</v>
      </c>
      <c r="B27" s="34" t="s">
        <v>451</v>
      </c>
      <c r="C27" s="34" t="s">
        <v>550</v>
      </c>
      <c r="D27" s="35" t="s">
        <v>435</v>
      </c>
      <c r="E27" s="6" t="s">
        <v>551</v>
      </c>
      <c r="F27" s="36" t="s">
        <v>144</v>
      </c>
      <c r="G27" s="37">
        <v>30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55</v>
      </c>
      <c r="O27">
        <f>(M27*21)/100</f>
      </c>
      <c r="P27" t="s">
        <v>27</v>
      </c>
    </row>
    <row r="28" spans="1:5" ht="12.75">
      <c r="A28" s="35" t="s">
        <v>56</v>
      </c>
      <c r="E28" s="39" t="s">
        <v>552</v>
      </c>
    </row>
    <row r="29" spans="1:5" ht="12.75">
      <c r="A29" s="35" t="s">
        <v>57</v>
      </c>
      <c r="E29" s="40" t="s">
        <v>553</v>
      </c>
    </row>
    <row r="30" spans="1:5" ht="12.75">
      <c r="A30" t="s">
        <v>59</v>
      </c>
      <c r="E30" s="39" t="s">
        <v>537</v>
      </c>
    </row>
    <row r="31" spans="1:16" ht="12.75">
      <c r="A31" t="s">
        <v>49</v>
      </c>
      <c r="B31" s="34" t="s">
        <v>454</v>
      </c>
      <c r="C31" s="34" t="s">
        <v>554</v>
      </c>
      <c r="D31" s="35" t="s">
        <v>435</v>
      </c>
      <c r="E31" s="6" t="s">
        <v>555</v>
      </c>
      <c r="F31" s="36" t="s">
        <v>144</v>
      </c>
      <c r="G31" s="37">
        <v>12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55</v>
      </c>
      <c r="O31">
        <f>(M31*21)/100</f>
      </c>
      <c r="P31" t="s">
        <v>27</v>
      </c>
    </row>
    <row r="32" spans="1:5" ht="12.75">
      <c r="A32" s="35" t="s">
        <v>56</v>
      </c>
      <c r="E32" s="39" t="s">
        <v>52</v>
      </c>
    </row>
    <row r="33" spans="1:5" ht="12.75">
      <c r="A33" s="35" t="s">
        <v>57</v>
      </c>
      <c r="E33" s="40" t="s">
        <v>556</v>
      </c>
    </row>
    <row r="34" spans="1:5" ht="25.5">
      <c r="A34" t="s">
        <v>59</v>
      </c>
      <c r="E34" s="39" t="s">
        <v>557</v>
      </c>
    </row>
    <row r="35" spans="1:16" ht="12.75">
      <c r="A35" t="s">
        <v>49</v>
      </c>
      <c r="B35" s="34" t="s">
        <v>457</v>
      </c>
      <c r="C35" s="34" t="s">
        <v>558</v>
      </c>
      <c r="D35" s="35" t="s">
        <v>435</v>
      </c>
      <c r="E35" s="6" t="s">
        <v>559</v>
      </c>
      <c r="F35" s="36" t="s">
        <v>560</v>
      </c>
      <c r="G35" s="37">
        <v>4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55</v>
      </c>
      <c r="O35">
        <f>(M35*21)/100</f>
      </c>
      <c r="P35" t="s">
        <v>27</v>
      </c>
    </row>
    <row r="36" spans="1:5" ht="12.75">
      <c r="A36" s="35" t="s">
        <v>56</v>
      </c>
      <c r="E36" s="39" t="s">
        <v>561</v>
      </c>
    </row>
    <row r="37" spans="1:5" ht="12.75">
      <c r="A37" s="35" t="s">
        <v>57</v>
      </c>
      <c r="E37" s="40" t="s">
        <v>562</v>
      </c>
    </row>
    <row r="38" spans="1:5" ht="12.75">
      <c r="A38" t="s">
        <v>59</v>
      </c>
      <c r="E38" s="39" t="s">
        <v>537</v>
      </c>
    </row>
    <row r="39" spans="1:16" ht="12.75">
      <c r="A39" t="s">
        <v>49</v>
      </c>
      <c r="B39" s="34" t="s">
        <v>461</v>
      </c>
      <c r="C39" s="34" t="s">
        <v>563</v>
      </c>
      <c r="D39" s="35" t="s">
        <v>435</v>
      </c>
      <c r="E39" s="6" t="s">
        <v>564</v>
      </c>
      <c r="F39" s="36" t="s">
        <v>503</v>
      </c>
      <c r="G39" s="37">
        <v>166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55</v>
      </c>
      <c r="O39">
        <f>(M39*21)/100</f>
      </c>
      <c r="P39" t="s">
        <v>27</v>
      </c>
    </row>
    <row r="40" spans="1:5" ht="12.75">
      <c r="A40" s="35" t="s">
        <v>56</v>
      </c>
      <c r="E40" s="39" t="s">
        <v>565</v>
      </c>
    </row>
    <row r="41" spans="1:5" ht="12.75">
      <c r="A41" s="35" t="s">
        <v>57</v>
      </c>
      <c r="E41" s="40" t="s">
        <v>52</v>
      </c>
    </row>
    <row r="42" spans="1:5" ht="12.75">
      <c r="A42" t="s">
        <v>59</v>
      </c>
      <c r="E42" s="39" t="s">
        <v>537</v>
      </c>
    </row>
    <row r="43" spans="1:16" ht="12.75">
      <c r="A43" t="s">
        <v>49</v>
      </c>
      <c r="B43" s="34" t="s">
        <v>464</v>
      </c>
      <c r="C43" s="34" t="s">
        <v>501</v>
      </c>
      <c r="D43" s="35" t="s">
        <v>435</v>
      </c>
      <c r="E43" s="6" t="s">
        <v>502</v>
      </c>
      <c r="F43" s="36" t="s">
        <v>503</v>
      </c>
      <c r="G43" s="37">
        <v>166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55</v>
      </c>
      <c r="O43">
        <f>(M43*21)/100</f>
      </c>
      <c r="P43" t="s">
        <v>27</v>
      </c>
    </row>
    <row r="44" spans="1:5" ht="12.75">
      <c r="A44" s="35" t="s">
        <v>56</v>
      </c>
      <c r="E44" s="39" t="s">
        <v>566</v>
      </c>
    </row>
    <row r="45" spans="1:5" ht="12.75">
      <c r="A45" s="35" t="s">
        <v>57</v>
      </c>
      <c r="E45" s="40" t="s">
        <v>52</v>
      </c>
    </row>
    <row r="46" spans="1:5" ht="12.75">
      <c r="A46" t="s">
        <v>59</v>
      </c>
      <c r="E46" s="39" t="s">
        <v>52</v>
      </c>
    </row>
    <row r="47" spans="1:16" ht="25.5">
      <c r="A47" t="s">
        <v>49</v>
      </c>
      <c r="B47" s="34" t="s">
        <v>467</v>
      </c>
      <c r="C47" s="34" t="s">
        <v>567</v>
      </c>
      <c r="D47" s="35" t="s">
        <v>435</v>
      </c>
      <c r="E47" s="6" t="s">
        <v>568</v>
      </c>
      <c r="F47" s="36" t="s">
        <v>144</v>
      </c>
      <c r="G47" s="37">
        <v>130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55</v>
      </c>
      <c r="O47">
        <f>(M47*21)/100</f>
      </c>
      <c r="P47" t="s">
        <v>27</v>
      </c>
    </row>
    <row r="48" spans="1:5" ht="12.75">
      <c r="A48" s="35" t="s">
        <v>56</v>
      </c>
      <c r="E48" s="39" t="s">
        <v>569</v>
      </c>
    </row>
    <row r="49" spans="1:5" ht="12.75">
      <c r="A49" s="35" t="s">
        <v>57</v>
      </c>
      <c r="E49" s="40" t="s">
        <v>570</v>
      </c>
    </row>
    <row r="50" spans="1:5" ht="12.75">
      <c r="A50" t="s">
        <v>59</v>
      </c>
      <c r="E50" s="39" t="s">
        <v>537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527</v>
      </c>
      <c r="M3" s="41">
        <f>Rekapitulace!C15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527</v>
      </c>
      <c r="E4" s="26" t="s">
        <v>528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COUNTIFS(L8:L63,"=0",A8:A63,"P")+COUNTIFS(L8:L63,"",A8:A63,"P")+SUM(Q8:Q63)</f>
      </c>
    </row>
    <row r="8" spans="1:13" ht="25.5">
      <c r="A8" t="s">
        <v>44</v>
      </c>
      <c r="C8" s="28" t="s">
        <v>573</v>
      </c>
      <c r="E8" s="30" t="s">
        <v>572</v>
      </c>
      <c r="J8" s="29">
        <f>0+J9+J34</f>
      </c>
      <c r="K8" s="29">
        <f>0+K9+K34</f>
      </c>
      <c r="L8" s="29">
        <f>0+L9+L34</f>
      </c>
      <c r="M8" s="29">
        <f>0+M9+M34</f>
      </c>
    </row>
    <row r="9" spans="1:13" ht="12.75">
      <c r="A9" t="s">
        <v>46</v>
      </c>
      <c r="C9" s="31" t="s">
        <v>435</v>
      </c>
      <c r="E9" s="33" t="s">
        <v>532</v>
      </c>
      <c r="J9" s="32">
        <f>0</f>
      </c>
      <c r="K9" s="32">
        <f>0</f>
      </c>
      <c r="L9" s="32">
        <f>0+L10+L14+L18+L22+L26+L30</f>
      </c>
      <c r="M9" s="32">
        <f>0+M10+M14+M18+M22+M26+M30</f>
      </c>
    </row>
    <row r="10" spans="1:16" ht="12.75">
      <c r="A10" t="s">
        <v>49</v>
      </c>
      <c r="B10" s="34" t="s">
        <v>435</v>
      </c>
      <c r="C10" s="34" t="s">
        <v>574</v>
      </c>
      <c r="D10" s="35" t="s">
        <v>435</v>
      </c>
      <c r="E10" s="6" t="s">
        <v>575</v>
      </c>
      <c r="F10" s="36" t="s">
        <v>443</v>
      </c>
      <c r="G10" s="37">
        <v>13.5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576</v>
      </c>
    </row>
    <row r="12" spans="1:5" ht="12.75">
      <c r="A12" s="35" t="s">
        <v>57</v>
      </c>
      <c r="E12" s="40" t="s">
        <v>577</v>
      </c>
    </row>
    <row r="13" spans="1:5" ht="12.75">
      <c r="A13" t="s">
        <v>59</v>
      </c>
      <c r="E13" s="39" t="s">
        <v>537</v>
      </c>
    </row>
    <row r="14" spans="1:16" ht="12.75">
      <c r="A14" t="s">
        <v>49</v>
      </c>
      <c r="B14" s="34" t="s">
        <v>27</v>
      </c>
      <c r="C14" s="34" t="s">
        <v>578</v>
      </c>
      <c r="D14" s="35" t="s">
        <v>435</v>
      </c>
      <c r="E14" s="6" t="s">
        <v>579</v>
      </c>
      <c r="F14" s="36" t="s">
        <v>447</v>
      </c>
      <c r="G14" s="37">
        <v>27.54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580</v>
      </c>
    </row>
    <row r="16" spans="1:5" ht="12.75">
      <c r="A16" s="35" t="s">
        <v>57</v>
      </c>
      <c r="E16" s="40" t="s">
        <v>581</v>
      </c>
    </row>
    <row r="17" spans="1:5" ht="12.75">
      <c r="A17" t="s">
        <v>59</v>
      </c>
      <c r="E17" s="39" t="s">
        <v>537</v>
      </c>
    </row>
    <row r="18" spans="1:16" ht="12.75">
      <c r="A18" t="s">
        <v>49</v>
      </c>
      <c r="B18" s="34" t="s">
        <v>26</v>
      </c>
      <c r="C18" s="34" t="s">
        <v>582</v>
      </c>
      <c r="D18" s="35" t="s">
        <v>435</v>
      </c>
      <c r="E18" s="6" t="s">
        <v>583</v>
      </c>
      <c r="F18" s="36" t="s">
        <v>447</v>
      </c>
      <c r="G18" s="37">
        <v>6.65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584</v>
      </c>
    </row>
    <row r="20" spans="1:5" ht="12.75">
      <c r="A20" s="35" t="s">
        <v>57</v>
      </c>
      <c r="E20" s="40" t="s">
        <v>585</v>
      </c>
    </row>
    <row r="21" spans="1:5" ht="12.75">
      <c r="A21" t="s">
        <v>59</v>
      </c>
      <c r="E21" s="39" t="s">
        <v>537</v>
      </c>
    </row>
    <row r="22" spans="1:16" ht="25.5">
      <c r="A22" t="s">
        <v>49</v>
      </c>
      <c r="B22" s="34" t="s">
        <v>448</v>
      </c>
      <c r="C22" s="34" t="s">
        <v>586</v>
      </c>
      <c r="D22" s="35" t="s">
        <v>435</v>
      </c>
      <c r="E22" s="6" t="s">
        <v>587</v>
      </c>
      <c r="F22" s="36" t="s">
        <v>497</v>
      </c>
      <c r="G22" s="37">
        <v>60.588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55</v>
      </c>
      <c r="O22">
        <f>(M22*21)/100</f>
      </c>
      <c r="P22" t="s">
        <v>27</v>
      </c>
    </row>
    <row r="23" spans="1:5" ht="12.75">
      <c r="A23" s="35" t="s">
        <v>56</v>
      </c>
      <c r="E23" s="39" t="s">
        <v>588</v>
      </c>
    </row>
    <row r="24" spans="1:5" ht="12.75">
      <c r="A24" s="35" t="s">
        <v>57</v>
      </c>
      <c r="E24" s="40" t="s">
        <v>589</v>
      </c>
    </row>
    <row r="25" spans="1:5" ht="12.75">
      <c r="A25" t="s">
        <v>59</v>
      </c>
      <c r="E25" s="39" t="s">
        <v>537</v>
      </c>
    </row>
    <row r="26" spans="1:16" ht="12.75">
      <c r="A26" t="s">
        <v>49</v>
      </c>
      <c r="B26" s="34" t="s">
        <v>451</v>
      </c>
      <c r="C26" s="34" t="s">
        <v>590</v>
      </c>
      <c r="D26" s="35" t="s">
        <v>435</v>
      </c>
      <c r="E26" s="6" t="s">
        <v>591</v>
      </c>
      <c r="F26" s="36" t="s">
        <v>447</v>
      </c>
      <c r="G26" s="37">
        <v>46.92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55</v>
      </c>
      <c r="O26">
        <f>(M26*21)/100</f>
      </c>
      <c r="P26" t="s">
        <v>27</v>
      </c>
    </row>
    <row r="27" spans="1:5" ht="25.5">
      <c r="A27" s="35" t="s">
        <v>56</v>
      </c>
      <c r="E27" s="39" t="s">
        <v>592</v>
      </c>
    </row>
    <row r="28" spans="1:5" ht="12.75">
      <c r="A28" s="35" t="s">
        <v>57</v>
      </c>
      <c r="E28" s="40" t="s">
        <v>593</v>
      </c>
    </row>
    <row r="29" spans="1:5" ht="12.75">
      <c r="A29" t="s">
        <v>59</v>
      </c>
      <c r="E29" s="39" t="s">
        <v>537</v>
      </c>
    </row>
    <row r="30" spans="1:16" ht="25.5">
      <c r="A30" t="s">
        <v>49</v>
      </c>
      <c r="B30" s="34" t="s">
        <v>454</v>
      </c>
      <c r="C30" s="34" t="s">
        <v>594</v>
      </c>
      <c r="D30" s="35" t="s">
        <v>435</v>
      </c>
      <c r="E30" s="6" t="s">
        <v>595</v>
      </c>
      <c r="F30" s="36" t="s">
        <v>497</v>
      </c>
      <c r="G30" s="37">
        <v>68.034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55</v>
      </c>
      <c r="O30">
        <f>(M30*21)/100</f>
      </c>
      <c r="P30" t="s">
        <v>27</v>
      </c>
    </row>
    <row r="31" spans="1:5" ht="12.75">
      <c r="A31" s="35" t="s">
        <v>56</v>
      </c>
      <c r="E31" s="39" t="s">
        <v>596</v>
      </c>
    </row>
    <row r="32" spans="1:5" ht="12.75">
      <c r="A32" s="35" t="s">
        <v>57</v>
      </c>
      <c r="E32" s="40" t="s">
        <v>597</v>
      </c>
    </row>
    <row r="33" spans="1:5" ht="12.75">
      <c r="A33" t="s">
        <v>59</v>
      </c>
      <c r="E33" s="39" t="s">
        <v>537</v>
      </c>
    </row>
    <row r="34" spans="1:13" ht="12.75">
      <c r="A34" t="s">
        <v>46</v>
      </c>
      <c r="C34" s="31" t="s">
        <v>545</v>
      </c>
      <c r="E34" s="33" t="s">
        <v>532</v>
      </c>
      <c r="J34" s="32">
        <f>0</f>
      </c>
      <c r="K34" s="32">
        <f>0</f>
      </c>
      <c r="L34" s="32">
        <f>0+L35+L39+L43+L47+L51+L55+L59+L63</f>
      </c>
      <c r="M34" s="32">
        <f>0+M35+M39+M43+M47+M51+M55+M59+M63</f>
      </c>
    </row>
    <row r="35" spans="1:16" ht="12.75">
      <c r="A35" t="s">
        <v>49</v>
      </c>
      <c r="B35" s="34" t="s">
        <v>457</v>
      </c>
      <c r="C35" s="34" t="s">
        <v>598</v>
      </c>
      <c r="D35" s="35" t="s">
        <v>435</v>
      </c>
      <c r="E35" s="6" t="s">
        <v>599</v>
      </c>
      <c r="F35" s="36" t="s">
        <v>447</v>
      </c>
      <c r="G35" s="37">
        <v>5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55</v>
      </c>
      <c r="O35">
        <f>(M35*21)/100</f>
      </c>
      <c r="P35" t="s">
        <v>27</v>
      </c>
    </row>
    <row r="36" spans="1:5" ht="12.75">
      <c r="A36" s="35" t="s">
        <v>56</v>
      </c>
      <c r="E36" s="39" t="s">
        <v>600</v>
      </c>
    </row>
    <row r="37" spans="1:5" ht="12.75">
      <c r="A37" s="35" t="s">
        <v>57</v>
      </c>
      <c r="E37" s="40" t="s">
        <v>601</v>
      </c>
    </row>
    <row r="38" spans="1:5" ht="12.75">
      <c r="A38" t="s">
        <v>59</v>
      </c>
      <c r="E38" s="39" t="s">
        <v>537</v>
      </c>
    </row>
    <row r="39" spans="1:16" ht="12.75">
      <c r="A39" t="s">
        <v>49</v>
      </c>
      <c r="B39" s="34" t="s">
        <v>461</v>
      </c>
      <c r="C39" s="34" t="s">
        <v>602</v>
      </c>
      <c r="D39" s="35" t="s">
        <v>435</v>
      </c>
      <c r="E39" s="6" t="s">
        <v>603</v>
      </c>
      <c r="F39" s="36" t="s">
        <v>443</v>
      </c>
      <c r="G39" s="37">
        <v>30.6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55</v>
      </c>
      <c r="O39">
        <f>(M39*21)/100</f>
      </c>
      <c r="P39" t="s">
        <v>27</v>
      </c>
    </row>
    <row r="40" spans="1:5" ht="12.75">
      <c r="A40" s="35" t="s">
        <v>56</v>
      </c>
      <c r="E40" s="39" t="s">
        <v>604</v>
      </c>
    </row>
    <row r="41" spans="1:5" ht="12.75">
      <c r="A41" s="35" t="s">
        <v>57</v>
      </c>
      <c r="E41" s="40" t="s">
        <v>605</v>
      </c>
    </row>
    <row r="42" spans="1:5" ht="12.75">
      <c r="A42" t="s">
        <v>59</v>
      </c>
      <c r="E42" s="39" t="s">
        <v>537</v>
      </c>
    </row>
    <row r="43" spans="1:16" ht="12.75">
      <c r="A43" t="s">
        <v>49</v>
      </c>
      <c r="B43" s="34" t="s">
        <v>464</v>
      </c>
      <c r="C43" s="34" t="s">
        <v>606</v>
      </c>
      <c r="D43" s="35" t="s">
        <v>435</v>
      </c>
      <c r="E43" s="6" t="s">
        <v>607</v>
      </c>
      <c r="F43" s="36" t="s">
        <v>443</v>
      </c>
      <c r="G43" s="37">
        <v>46.92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55</v>
      </c>
      <c r="O43">
        <f>(M43*21)/100</f>
      </c>
      <c r="P43" t="s">
        <v>27</v>
      </c>
    </row>
    <row r="44" spans="1:5" ht="12.75">
      <c r="A44" s="35" t="s">
        <v>56</v>
      </c>
      <c r="E44" s="39" t="s">
        <v>608</v>
      </c>
    </row>
    <row r="45" spans="1:5" ht="12.75">
      <c r="A45" s="35" t="s">
        <v>57</v>
      </c>
      <c r="E45" s="40" t="s">
        <v>609</v>
      </c>
    </row>
    <row r="46" spans="1:5" ht="12.75">
      <c r="A46" t="s">
        <v>59</v>
      </c>
      <c r="E46" s="39" t="s">
        <v>537</v>
      </c>
    </row>
    <row r="47" spans="1:16" ht="12.75">
      <c r="A47" t="s">
        <v>49</v>
      </c>
      <c r="B47" s="34" t="s">
        <v>467</v>
      </c>
      <c r="C47" s="34" t="s">
        <v>610</v>
      </c>
      <c r="D47" s="35" t="s">
        <v>435</v>
      </c>
      <c r="E47" s="6" t="s">
        <v>611</v>
      </c>
      <c r="F47" s="36" t="s">
        <v>443</v>
      </c>
      <c r="G47" s="37">
        <v>250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55</v>
      </c>
      <c r="O47">
        <f>(M47*21)/100</f>
      </c>
      <c r="P47" t="s">
        <v>27</v>
      </c>
    </row>
    <row r="48" spans="1:5" ht="12.75">
      <c r="A48" s="35" t="s">
        <v>56</v>
      </c>
      <c r="E48" s="39" t="s">
        <v>612</v>
      </c>
    </row>
    <row r="49" spans="1:5" ht="12.75">
      <c r="A49" s="35" t="s">
        <v>57</v>
      </c>
      <c r="E49" s="40" t="s">
        <v>613</v>
      </c>
    </row>
    <row r="50" spans="1:5" ht="12.75">
      <c r="A50" t="s">
        <v>59</v>
      </c>
      <c r="E50" s="39" t="s">
        <v>537</v>
      </c>
    </row>
    <row r="51" spans="1:16" ht="12.75">
      <c r="A51" t="s">
        <v>49</v>
      </c>
      <c r="B51" s="34" t="s">
        <v>470</v>
      </c>
      <c r="C51" s="34" t="s">
        <v>614</v>
      </c>
      <c r="D51" s="35" t="s">
        <v>435</v>
      </c>
      <c r="E51" s="6" t="s">
        <v>615</v>
      </c>
      <c r="F51" s="36" t="s">
        <v>443</v>
      </c>
      <c r="G51" s="37">
        <v>80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55</v>
      </c>
      <c r="O51">
        <f>(M51*21)/100</f>
      </c>
      <c r="P51" t="s">
        <v>27</v>
      </c>
    </row>
    <row r="52" spans="1:5" ht="12.75">
      <c r="A52" s="35" t="s">
        <v>56</v>
      </c>
      <c r="E52" s="39" t="s">
        <v>616</v>
      </c>
    </row>
    <row r="53" spans="1:5" ht="12.75">
      <c r="A53" s="35" t="s">
        <v>57</v>
      </c>
      <c r="E53" s="40" t="s">
        <v>617</v>
      </c>
    </row>
    <row r="54" spans="1:5" ht="12.75">
      <c r="A54" t="s">
        <v>59</v>
      </c>
      <c r="E54" s="39" t="s">
        <v>537</v>
      </c>
    </row>
    <row r="55" spans="1:16" ht="12.75">
      <c r="A55" t="s">
        <v>49</v>
      </c>
      <c r="B55" s="34" t="s">
        <v>474</v>
      </c>
      <c r="C55" s="34" t="s">
        <v>618</v>
      </c>
      <c r="D55" s="35" t="s">
        <v>435</v>
      </c>
      <c r="E55" s="6" t="s">
        <v>619</v>
      </c>
      <c r="F55" s="36" t="s">
        <v>443</v>
      </c>
      <c r="G55" s="37">
        <v>80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55</v>
      </c>
      <c r="O55">
        <f>(M55*21)/100</f>
      </c>
      <c r="P55" t="s">
        <v>27</v>
      </c>
    </row>
    <row r="56" spans="1:5" ht="12.75">
      <c r="A56" s="35" t="s">
        <v>56</v>
      </c>
      <c r="E56" s="39" t="s">
        <v>620</v>
      </c>
    </row>
    <row r="57" spans="1:5" ht="12.75">
      <c r="A57" s="35" t="s">
        <v>57</v>
      </c>
      <c r="E57" s="40" t="s">
        <v>621</v>
      </c>
    </row>
    <row r="58" spans="1:5" ht="12.75">
      <c r="A58" t="s">
        <v>59</v>
      </c>
      <c r="E58" s="39" t="s">
        <v>537</v>
      </c>
    </row>
    <row r="59" spans="1:16" ht="12.75">
      <c r="A59" t="s">
        <v>49</v>
      </c>
      <c r="B59" s="34" t="s">
        <v>477</v>
      </c>
      <c r="C59" s="34" t="s">
        <v>622</v>
      </c>
      <c r="D59" s="35" t="s">
        <v>435</v>
      </c>
      <c r="E59" s="6" t="s">
        <v>623</v>
      </c>
      <c r="F59" s="36" t="s">
        <v>443</v>
      </c>
      <c r="G59" s="37">
        <v>85</v>
      </c>
      <c r="H59" s="36">
        <v>0</v>
      </c>
      <c r="I59" s="36">
        <f>ROUND(G59*H59,6)</f>
      </c>
      <c r="L59" s="38">
        <v>0</v>
      </c>
      <c r="M59" s="32">
        <f>ROUND(ROUND(L59,2)*ROUND(G59,3),2)</f>
      </c>
      <c r="N59" s="36" t="s">
        <v>55</v>
      </c>
      <c r="O59">
        <f>(M59*21)/100</f>
      </c>
      <c r="P59" t="s">
        <v>27</v>
      </c>
    </row>
    <row r="60" spans="1:5" ht="12.75">
      <c r="A60" s="35" t="s">
        <v>56</v>
      </c>
      <c r="E60" s="39" t="s">
        <v>616</v>
      </c>
    </row>
    <row r="61" spans="1:5" ht="12.75">
      <c r="A61" s="35" t="s">
        <v>57</v>
      </c>
      <c r="E61" s="40" t="s">
        <v>624</v>
      </c>
    </row>
    <row r="62" spans="1:5" ht="12.75">
      <c r="A62" t="s">
        <v>59</v>
      </c>
      <c r="E62" s="39" t="s">
        <v>537</v>
      </c>
    </row>
    <row r="63" spans="1:16" ht="12.75">
      <c r="A63" t="s">
        <v>49</v>
      </c>
      <c r="B63" s="34" t="s">
        <v>480</v>
      </c>
      <c r="C63" s="34" t="s">
        <v>625</v>
      </c>
      <c r="D63" s="35" t="s">
        <v>435</v>
      </c>
      <c r="E63" s="6" t="s">
        <v>626</v>
      </c>
      <c r="F63" s="36" t="s">
        <v>443</v>
      </c>
      <c r="G63" s="37">
        <v>150</v>
      </c>
      <c r="H63" s="36">
        <v>0</v>
      </c>
      <c r="I63" s="36">
        <f>ROUND(G63*H63,6)</f>
      </c>
      <c r="L63" s="38">
        <v>0</v>
      </c>
      <c r="M63" s="32">
        <f>ROUND(ROUND(L63,2)*ROUND(G63,3),2)</f>
      </c>
      <c r="N63" s="36" t="s">
        <v>55</v>
      </c>
      <c r="O63">
        <f>(M63*21)/100</f>
      </c>
      <c r="P63" t="s">
        <v>27</v>
      </c>
    </row>
    <row r="64" spans="1:5" ht="12.75">
      <c r="A64" s="35" t="s">
        <v>56</v>
      </c>
      <c r="E64" s="39" t="s">
        <v>627</v>
      </c>
    </row>
    <row r="65" spans="1:5" ht="12.75">
      <c r="A65" s="35" t="s">
        <v>57</v>
      </c>
      <c r="E65" s="40" t="s">
        <v>537</v>
      </c>
    </row>
    <row r="66" spans="1:5" ht="12.75">
      <c r="A66" t="s">
        <v>59</v>
      </c>
      <c r="E66" s="39" t="s">
        <v>52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628</v>
      </c>
      <c r="M3" s="41">
        <f>Rekapitulace!C18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628</v>
      </c>
      <c r="E4" s="26" t="s">
        <v>629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COUNTIFS(L8:L35,"=0",A8:A35,"P")+COUNTIFS(L8:L35,"",A8:A35,"P")+SUM(Q8:Q35)</f>
      </c>
    </row>
    <row r="8" spans="1:13" ht="12.75">
      <c r="A8" t="s">
        <v>44</v>
      </c>
      <c r="C8" s="28" t="s">
        <v>628</v>
      </c>
      <c r="E8" s="30" t="s">
        <v>631</v>
      </c>
      <c r="J8" s="29">
        <f>0+J9+J22</f>
      </c>
      <c r="K8" s="29">
        <f>0+K9+K22</f>
      </c>
      <c r="L8" s="29">
        <f>0+L9+L22</f>
      </c>
      <c r="M8" s="29">
        <f>0+M9+M22</f>
      </c>
    </row>
    <row r="9" spans="1:13" ht="12.75">
      <c r="A9" t="s">
        <v>46</v>
      </c>
      <c r="C9" s="31" t="s">
        <v>435</v>
      </c>
      <c r="E9" s="33" t="s">
        <v>632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12.75">
      <c r="A10" t="s">
        <v>49</v>
      </c>
      <c r="B10" s="34" t="s">
        <v>435</v>
      </c>
      <c r="C10" s="34" t="s">
        <v>633</v>
      </c>
      <c r="D10" s="35" t="s">
        <v>52</v>
      </c>
      <c r="E10" s="6" t="s">
        <v>634</v>
      </c>
      <c r="F10" s="36" t="s">
        <v>310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413</v>
      </c>
      <c r="O10">
        <f>(M10*21)/100</f>
      </c>
      <c r="P10" t="s">
        <v>27</v>
      </c>
    </row>
    <row r="11" spans="1:5" ht="12.75">
      <c r="A11" s="35" t="s">
        <v>56</v>
      </c>
      <c r="E11" s="39" t="s">
        <v>635</v>
      </c>
    </row>
    <row r="12" spans="1:5" ht="12.75">
      <c r="A12" s="35" t="s">
        <v>57</v>
      </c>
      <c r="E12" s="40" t="s">
        <v>636</v>
      </c>
    </row>
    <row r="13" spans="1:5" ht="140.25">
      <c r="A13" t="s">
        <v>59</v>
      </c>
      <c r="E13" s="39" t="s">
        <v>637</v>
      </c>
    </row>
    <row r="14" spans="1:16" ht="12.75">
      <c r="A14" t="s">
        <v>49</v>
      </c>
      <c r="B14" s="34" t="s">
        <v>27</v>
      </c>
      <c r="C14" s="34" t="s">
        <v>638</v>
      </c>
      <c r="D14" s="35" t="s">
        <v>52</v>
      </c>
      <c r="E14" s="6" t="s">
        <v>639</v>
      </c>
      <c r="F14" s="36" t="s">
        <v>310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413</v>
      </c>
      <c r="O14">
        <f>(M14*21)/100</f>
      </c>
      <c r="P14" t="s">
        <v>27</v>
      </c>
    </row>
    <row r="15" spans="1:5" ht="12.75">
      <c r="A15" s="35" t="s">
        <v>56</v>
      </c>
      <c r="E15" s="39" t="s">
        <v>635</v>
      </c>
    </row>
    <row r="16" spans="1:5" ht="12.75">
      <c r="A16" s="35" t="s">
        <v>57</v>
      </c>
      <c r="E16" s="40" t="s">
        <v>636</v>
      </c>
    </row>
    <row r="17" spans="1:5" ht="89.25">
      <c r="A17" t="s">
        <v>59</v>
      </c>
      <c r="E17" s="39" t="s">
        <v>640</v>
      </c>
    </row>
    <row r="18" spans="1:16" ht="12.75">
      <c r="A18" t="s">
        <v>49</v>
      </c>
      <c r="B18" s="34" t="s">
        <v>26</v>
      </c>
      <c r="C18" s="34" t="s">
        <v>641</v>
      </c>
      <c r="D18" s="35" t="s">
        <v>52</v>
      </c>
      <c r="E18" s="6" t="s">
        <v>642</v>
      </c>
      <c r="F18" s="36" t="s">
        <v>310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413</v>
      </c>
      <c r="O18">
        <f>(M18*21)/100</f>
      </c>
      <c r="P18" t="s">
        <v>27</v>
      </c>
    </row>
    <row r="19" spans="1:5" ht="12.75">
      <c r="A19" s="35" t="s">
        <v>56</v>
      </c>
      <c r="E19" s="39" t="s">
        <v>635</v>
      </c>
    </row>
    <row r="20" spans="1:5" ht="12.75">
      <c r="A20" s="35" t="s">
        <v>57</v>
      </c>
      <c r="E20" s="40" t="s">
        <v>636</v>
      </c>
    </row>
    <row r="21" spans="1:5" ht="89.25">
      <c r="A21" t="s">
        <v>59</v>
      </c>
      <c r="E21" s="39" t="s">
        <v>643</v>
      </c>
    </row>
    <row r="22" spans="1:13" ht="12.75">
      <c r="A22" t="s">
        <v>46</v>
      </c>
      <c r="C22" s="31" t="s">
        <v>27</v>
      </c>
      <c r="E22" s="33" t="s">
        <v>306</v>
      </c>
      <c r="J22" s="32">
        <f>0</f>
      </c>
      <c r="K22" s="32">
        <f>0</f>
      </c>
      <c r="L22" s="32">
        <f>0+L23+L27+L31+L35</f>
      </c>
      <c r="M22" s="32">
        <f>0+M23+M27+M31+M35</f>
      </c>
    </row>
    <row r="23" spans="1:16" ht="12.75">
      <c r="A23" t="s">
        <v>49</v>
      </c>
      <c r="B23" s="34" t="s">
        <v>448</v>
      </c>
      <c r="C23" s="34" t="s">
        <v>644</v>
      </c>
      <c r="D23" s="35" t="s">
        <v>52</v>
      </c>
      <c r="E23" s="6" t="s">
        <v>645</v>
      </c>
      <c r="F23" s="36" t="s">
        <v>310</v>
      </c>
      <c r="G23" s="37">
        <v>1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413</v>
      </c>
      <c r="O23">
        <f>(M23*21)/100</f>
      </c>
      <c r="P23" t="s">
        <v>27</v>
      </c>
    </row>
    <row r="24" spans="1:5" ht="12.75">
      <c r="A24" s="35" t="s">
        <v>56</v>
      </c>
      <c r="E24" s="39" t="s">
        <v>646</v>
      </c>
    </row>
    <row r="25" spans="1:5" ht="12.75">
      <c r="A25" s="35" t="s">
        <v>57</v>
      </c>
      <c r="E25" s="40" t="s">
        <v>636</v>
      </c>
    </row>
    <row r="26" spans="1:5" ht="89.25">
      <c r="A26" t="s">
        <v>59</v>
      </c>
      <c r="E26" s="39" t="s">
        <v>647</v>
      </c>
    </row>
    <row r="27" spans="1:16" ht="12.75">
      <c r="A27" t="s">
        <v>49</v>
      </c>
      <c r="B27" s="34" t="s">
        <v>451</v>
      </c>
      <c r="C27" s="34" t="s">
        <v>648</v>
      </c>
      <c r="D27" s="35" t="s">
        <v>52</v>
      </c>
      <c r="E27" s="6" t="s">
        <v>649</v>
      </c>
      <c r="F27" s="36" t="s">
        <v>310</v>
      </c>
      <c r="G27" s="37">
        <v>1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413</v>
      </c>
      <c r="O27">
        <f>(M27*21)/100</f>
      </c>
      <c r="P27" t="s">
        <v>27</v>
      </c>
    </row>
    <row r="28" spans="1:5" ht="12.75">
      <c r="A28" s="35" t="s">
        <v>56</v>
      </c>
      <c r="E28" s="39" t="s">
        <v>650</v>
      </c>
    </row>
    <row r="29" spans="1:5" ht="12.75">
      <c r="A29" s="35" t="s">
        <v>57</v>
      </c>
      <c r="E29" s="40" t="s">
        <v>636</v>
      </c>
    </row>
    <row r="30" spans="1:5" ht="76.5">
      <c r="A30" t="s">
        <v>59</v>
      </c>
      <c r="E30" s="39" t="s">
        <v>651</v>
      </c>
    </row>
    <row r="31" spans="1:16" ht="12.75">
      <c r="A31" t="s">
        <v>49</v>
      </c>
      <c r="B31" s="34" t="s">
        <v>454</v>
      </c>
      <c r="C31" s="34" t="s">
        <v>652</v>
      </c>
      <c r="D31" s="35" t="s">
        <v>52</v>
      </c>
      <c r="E31" s="6" t="s">
        <v>653</v>
      </c>
      <c r="F31" s="36" t="s">
        <v>310</v>
      </c>
      <c r="G31" s="37">
        <v>1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413</v>
      </c>
      <c r="O31">
        <f>(M31*21)/100</f>
      </c>
      <c r="P31" t="s">
        <v>27</v>
      </c>
    </row>
    <row r="32" spans="1:5" ht="25.5">
      <c r="A32" s="35" t="s">
        <v>56</v>
      </c>
      <c r="E32" s="39" t="s">
        <v>654</v>
      </c>
    </row>
    <row r="33" spans="1:5" ht="12.75">
      <c r="A33" s="35" t="s">
        <v>57</v>
      </c>
      <c r="E33" s="40" t="s">
        <v>636</v>
      </c>
    </row>
    <row r="34" spans="1:5" ht="89.25">
      <c r="A34" t="s">
        <v>59</v>
      </c>
      <c r="E34" s="39" t="s">
        <v>655</v>
      </c>
    </row>
    <row r="35" spans="1:16" ht="12.75">
      <c r="A35" t="s">
        <v>49</v>
      </c>
      <c r="B35" s="34" t="s">
        <v>457</v>
      </c>
      <c r="C35" s="34" t="s">
        <v>656</v>
      </c>
      <c r="D35" s="35" t="s">
        <v>52</v>
      </c>
      <c r="E35" s="6" t="s">
        <v>657</v>
      </c>
      <c r="F35" s="36" t="s">
        <v>310</v>
      </c>
      <c r="G35" s="37">
        <v>1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413</v>
      </c>
      <c r="O35">
        <f>(M35*21)/100</f>
      </c>
      <c r="P35" t="s">
        <v>27</v>
      </c>
    </row>
    <row r="36" spans="1:5" ht="12.75">
      <c r="A36" s="35" t="s">
        <v>56</v>
      </c>
      <c r="E36" s="39" t="s">
        <v>658</v>
      </c>
    </row>
    <row r="37" spans="1:5" ht="12.75">
      <c r="A37" s="35" t="s">
        <v>57</v>
      </c>
      <c r="E37" s="40" t="s">
        <v>659</v>
      </c>
    </row>
    <row r="38" spans="1:5" ht="12.75">
      <c r="A38" t="s">
        <v>59</v>
      </c>
      <c r="E38" s="39" t="s">
        <v>52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