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11-11-01" sheetId="2" r:id="rId2"/>
    <sheet name="SO 11-10-01" sheetId="3" r:id="rId3"/>
    <sheet name="SO 11-10-01.01" sheetId="4" r:id="rId4"/>
    <sheet name="SO 11-20-01" sheetId="5" r:id="rId5"/>
    <sheet name="SO 98-98" sheetId="6" r:id="rId6"/>
    <sheet name="SO 90-90" sheetId="7" r:id="rId7"/>
  </sheets>
  <definedNames/>
  <calcPr/>
  <webPublishing/>
</workbook>
</file>

<file path=xl/sharedStrings.xml><?xml version="1.0" encoding="utf-8"?>
<sst xmlns="http://schemas.openxmlformats.org/spreadsheetml/2006/main" count="2507" uniqueCount="733">
  <si>
    <t>Aspe</t>
  </si>
  <si>
    <t>Rekapitulace ceny</t>
  </si>
  <si>
    <t>5423520074-zm01</t>
  </si>
  <si>
    <t>Rekonstrukce mostu v km 26,000 trati Kaštice - Kadaň (Kadaň)</t>
  </si>
  <si>
    <t>ZŘ</t>
  </si>
  <si>
    <t>20240610-VZ</t>
  </si>
  <si>
    <t>Celková cena bez DPH:</t>
  </si>
  <si>
    <t>Celková cena s DPH:</t>
  </si>
  <si>
    <t>Objekt</t>
  </si>
  <si>
    <t>Popis</t>
  </si>
  <si>
    <t>Cena bez DPH</t>
  </si>
  <si>
    <t>DPH</t>
  </si>
  <si>
    <t>Cena s DPH</t>
  </si>
  <si>
    <t>Počet neoceněných položek</t>
  </si>
  <si>
    <t>D.2.1.1.1</t>
  </si>
  <si>
    <t>Železniční spodek</t>
  </si>
  <si>
    <t xml:space="preserve">  SO 11-11-01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</si>
  <si>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</si>
  <si>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</si>
  <si>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</si>
  <si>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</si>
  <si>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</si>
  <si>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</si>
  <si>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</si>
  <si>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</si>
  <si>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</si>
  <si>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</si>
  <si>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</si>
  <si>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</si>
  <si>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</si>
  <si>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</si>
  <si>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</si>
  <si>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</si>
  <si>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</si>
  <si>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</si>
  <si>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</si>
  <si>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</si>
  <si>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</si>
  <si>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</si>
  <si>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</si>
  <si>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</si>
  <si>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</si>
  <si>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</si>
  <si>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</si>
  <si>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</si>
  <si>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11-11-01</t>
  </si>
  <si>
    <t>SD</t>
  </si>
  <si>
    <t>0</t>
  </si>
  <si>
    <t>Všeobecné konstrukce a práce</t>
  </si>
  <si>
    <t>P</t>
  </si>
  <si>
    <t>1</t>
  </si>
  <si>
    <t>R015112</t>
  </si>
  <si>
    <t>901</t>
  </si>
  <si>
    <t>NENACEŇOVAT-POPLATKY ZA LIKVIDACI ODPADŮ NEKONTAMINOVANÝCH - 17 05 04  VYTĚŽENÉ ZEMINY A HORNINY -  II. TŘÍDA TĚŽITELNOSTI</t>
  </si>
  <si>
    <t>T</t>
  </si>
  <si>
    <t>[bez vazby na CS]</t>
  </si>
  <si>
    <t>PP</t>
  </si>
  <si>
    <t>NENACEŇOVAT</t>
  </si>
  <si>
    <t>VV</t>
  </si>
  <si>
    <t>(1601-76)*1,8=2 745.000 [A]</t>
  </si>
  <si>
    <t>TS</t>
  </si>
  <si>
    <t>Poplatek za likvidaci odpadu včetně dopravy</t>
  </si>
  <si>
    <t>R015160</t>
  </si>
  <si>
    <t>904</t>
  </si>
  <si>
    <t>NENACEŇOVAT-POPLATKY ZA LIKVIDACI ODPADŮ NEKONTAMINOVANÝCH - 02 01 03  SMÝCENÉ STROMY A KEŘE</t>
  </si>
  <si>
    <t/>
  </si>
  <si>
    <t>R015210</t>
  </si>
  <si>
    <t>905</t>
  </si>
  <si>
    <t>NENACEŇOVAT-POPLATKY ZA LIKVIDACI ODPADŮ NEKONTAMINOVANÝCH - 17 01 01  ŽELEZNIČNÍ PRAŽCE BETONOVÉ</t>
  </si>
  <si>
    <t>bet. pražce z rovnaniny 6ks 6*0,250=1.500 [A] 
Celkové množství 1.500000=1.500 [B]</t>
  </si>
  <si>
    <t>Zemní práce</t>
  </si>
  <si>
    <t>4</t>
  </si>
  <si>
    <t>11120</t>
  </si>
  <si>
    <t>ODSTRANĚNÍ KŘOVIN</t>
  </si>
  <si>
    <t>M2</t>
  </si>
  <si>
    <t>2023_OTSKP</t>
  </si>
  <si>
    <t>odstranění křovin a stromů do průměru 100 mm  
doprava dřevin bez ohledu na vzdálenost  
spálení na hromadách nebo štěpkování</t>
  </si>
  <si>
    <t>5</t>
  </si>
  <si>
    <t>12383</t>
  </si>
  <si>
    <t>ODKOP PRO SPOD STAVBU SILNIC A ŽELEZNIC TŘ. II</t>
  </si>
  <si>
    <t>M3</t>
  </si>
  <si>
    <t>dle PD, viz. výměrnice  
výkop zeminy (včetně úpravy banketů a zřízení příkopů) 1593,000=1 593.000 [B] 
výkop pro trativodní šachtu 1,100=1.100 [C] 
výkop rýhy pro trativodní potrubí 7,000=7.000 [D] 
Celkové množství 1601.100000=1 601.100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</si>
  <si>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</si>
  <si>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17451</t>
  </si>
  <si>
    <t>ZÁSYP JAM A RÝH ZE ZEMIN NEPROPUSTNÝCH</t>
  </si>
  <si>
    <t>OTSKP 2022</t>
  </si>
  <si>
    <t>hutněný zásyp nepropustnou zeminou za rubem "J" žlabů (výzisk ze stavby) 76,000=76.000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</si>
  <si>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</si>
  <si>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</si>
  <si>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17680</t>
  </si>
  <si>
    <t>VÝPLNĚ Z NAKUPOVANÝCH MATERIÁLŮ</t>
  </si>
  <si>
    <t>Povrchová úprava stezky na pražc. rov. + Zásyp za pražc. rov. - ŠD fr. 4/16 1,431=1.431 [A] 
Celkové množství 1.431000=1.431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</si>
  <si>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</si>
  <si>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t>
  </si>
  <si>
    <t>18120</t>
  </si>
  <si>
    <t>ÚPRAVA PLÁNĚ SE ZHUTNĚNÍM V HORNINĚ TŘ. II</t>
  </si>
  <si>
    <t>333*6,2=2 064.600 [A] 
Celkové množství 2064.600000=2 064.600 [B]</t>
  </si>
  <si>
    <t>položka zahrnuje úpravu pláně včetně vyrovnání výškových rozdílů. Míru zhutnění určuje projekt.</t>
  </si>
  <si>
    <t>9</t>
  </si>
  <si>
    <t>18241</t>
  </si>
  <si>
    <t>ZALOŽENÍ TRÁVNÍKU RUČNÍM VÝSEVEM</t>
  </si>
  <si>
    <t>v místě zpevnění svahů kokosovou georohoží 554=554.000 [A] 
Celkové množství 554.000000=554.000 [B]</t>
  </si>
  <si>
    <t>Zahrnuje dodání předepsané travní směsi, její výsev na ornici, zalévání, první pokosení, to vše bez ohledu na sklon terénu</t>
  </si>
  <si>
    <t>10</t>
  </si>
  <si>
    <t>R17581</t>
  </si>
  <si>
    <t>OBSYP POTRUBÍ A OBJEKTŮ Z NAKUPOVANÝCH MATERIÁLŮ</t>
  </si>
  <si>
    <t>stěrkopískovy podsyp  
pro trativod tl. 0,05m 0,625=0.625 [B] 
pro šachtu tl. 0,2m 0,200=0.200 [C] 
Mezisoučet 0.825000=0.825 [D] 
zásyp rýhy trativodu štěrkem fr. 16/32mm  
do rýhy 76,000=76.000 [F] 
kolem plastové šachty 1,000=1.000 [G] 
Mezisoučet 77.000000=77.000 [H] 
Celkové množství 77.825000=77.825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</si>
  <si>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</si>
  <si>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Základy</t>
  </si>
  <si>
    <t>11</t>
  </si>
  <si>
    <t>21461</t>
  </si>
  <si>
    <t>SEPARAČNÍ GEOTEXTILIE</t>
  </si>
  <si>
    <t>geotextýlie separační, pro drenážní potrubí 57,5=57.500 [A] 
Celkové množství 57.500000=57.500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</si>
  <si>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</si>
  <si>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12</t>
  </si>
  <si>
    <t>289973</t>
  </si>
  <si>
    <t>OPLÁŠTĚNÍ (ZPEVNĚNÍ) Z GEOSÍTÍ A GEOROHOŽÍ</t>
  </si>
  <si>
    <t>Zpevnění svahů protierozní kokosovou georohoží 400g/m2; včetně ukotvení ke svahu ocelovými sponami  554=554.000 [A] 
Celkové množství 554.000000=554.000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</si>
  <si>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</si>
  <si>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Svislé konstrukce</t>
  </si>
  <si>
    <t>13</t>
  </si>
  <si>
    <t>31112</t>
  </si>
  <si>
    <t>ZDI A STĚNY PODPĚR A VOLNÉ Z DÍLCŮ ŽELBET</t>
  </si>
  <si>
    <t>Zřízení pražcové rovnaniny - použití v rámci stavby vyzískaných pražců SB5 - 16ks (2 nad sebou ve 2 řadách, 4 na délku); spojeny ocelovými trny pr. 16mm, délka 148mm 16*0,1=1.600 [A] 
Celkové množství 1.600000=1.600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</si>
  <si>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</si>
  <si>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Vodorovné konstrukce</t>
  </si>
  <si>
    <t>14</t>
  </si>
  <si>
    <t>451312</t>
  </si>
  <si>
    <t>PODKLADNÍ A VÝPLŇOVÉ VRSTVY Z PROSTÉHO BETONU C12/15</t>
  </si>
  <si>
    <t>Zpevněný příkop "J" žlab malý - betonové lože C 12/15 tl. 150mm 22,313=22.313 [A] 
Zpevněný příkop - příkopová tvárnice TZZ4 - betonové lože C 12/15 tl. 100mm 11,934=11.934 [B] 
Betonové lože c12/15 pod lomový kámen tl. 150mm 3,200=3.200 [C] 
Betonové lože pod pražcovou rovnaninu C12/15 min. tl. 100mm 1,680=1.680 [D] 
Celkové množství 39.127000=39.127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</si>
  <si>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</si>
  <si>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</si>
  <si>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15</t>
  </si>
  <si>
    <t>501101</t>
  </si>
  <si>
    <t>ZŘÍZENÍ KONSTRUKČNÍ VRSTVY TĚLESA ŽELEZNIČNÍHO SPODKU ZE ŠTĚRKODRTI NOVÉ</t>
  </si>
  <si>
    <t>ŠD 0/63 kv 155+57=212.000 [A] 
Mezisoučet 212.000000=212.000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</si>
  <si>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</si>
  <si>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Potrubí</t>
  </si>
  <si>
    <t>16</t>
  </si>
  <si>
    <t>875332</t>
  </si>
  <si>
    <t>POTRUBÍ DREN Z TRUB PLAST DN DO 150MM DĚROVANÝCH</t>
  </si>
  <si>
    <t>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</si>
  <si>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</si>
  <si>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17</t>
  </si>
  <si>
    <t>R895811</t>
  </si>
  <si>
    <t>DRENÁŽNÍ ŠACHTICE NORMÁLNÍ Z PLAST DÍLCŮ ŠN 40</t>
  </si>
  <si>
    <t>KUS</t>
  </si>
  <si>
    <t>Trativodní šachta plastová PE HD DN400 s uzamykatelným poklopem, výška 1,0m 1=1.000 [A] 
Celkové množství 1.000000=1.000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</si>
  <si>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</si>
  <si>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Ostatní konstrukce a práce</t>
  </si>
  <si>
    <t>18</t>
  </si>
  <si>
    <t>935222</t>
  </si>
  <si>
    <t>PŘÍKOPOVÉ ŽLABY Z BETON TVÁRNIC ŠÍŘ DO 900MM DO BETONU TL 100MM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</si>
  <si>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</si>
  <si>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19</t>
  </si>
  <si>
    <t>935832</t>
  </si>
  <si>
    <t>ŽLABY A RIGOLY DLÁŽDĚNÉ Z LOMOVÉHO KAMENE TL DO 250MMM DO BETONU TL 100MM</t>
  </si>
  <si>
    <t>Zpevnění svahu lomovým kamenem v místě vyústění příkopu tl. 200mm 2,240=2.240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</si>
  <si>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</si>
  <si>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20</t>
  </si>
  <si>
    <t>935901</t>
  </si>
  <si>
    <t>ŽLABY A RIGOLY Z PŘÍKOPOVÝCH ŽLABŮ (VČETNĚ POKLOPŮ A MŘÍŽÍ) "J" MALÉ</t>
  </si>
  <si>
    <t>1. Položka obsahuje:  
 – veškeré práce a materiál obsažený v názvu položky  
2. Položka neobsahuje:  
 X  
3. Způsob měření:  
Měří se metr délkový.</t>
  </si>
  <si>
    <t>21</t>
  </si>
  <si>
    <t>97615</t>
  </si>
  <si>
    <t>VYBOURÁNÍ DROBNÝCH PŘEDMĚTŮ ŽELEZOBET</t>
  </si>
  <si>
    <t>Rozebrání stávající pražcové rovnaniny - 6ks bet. pražců do odpadu 6=6.000 [A] 
Celkové množství 6.000000=6.000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</si>
  <si>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</si>
  <si>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D.2.1.1.2</t>
  </si>
  <si>
    <t>Železniční svršek</t>
  </si>
  <si>
    <t xml:space="preserve">  SO 11-10-01</t>
  </si>
  <si>
    <t>SO 11-10-01</t>
  </si>
  <si>
    <t>02914</t>
  </si>
  <si>
    <t>OSTATNÍ POŽADAVKY - BOD ZÁKLADNÍ VYTYČOVACÍ SÍTĚ</t>
  </si>
  <si>
    <t>Posun bodu bodového pole 1=1.000 [A]</t>
  </si>
  <si>
    <t>oceněno jako celková částka ze samostatného soupisu prací jako nedílné součásti projektu základní vytyčovací sítě</t>
  </si>
  <si>
    <t>R015140</t>
  </si>
  <si>
    <t>902</t>
  </si>
  <si>
    <t>NENACEŇOVAT- POPLATKY ZA LIKVIDACI ODPADŮ NEKONTAMINOVANÝCH - 17 01 01  BETON Z DEMOLIC OBJEKTŮ, ZÁKLADŮ TV</t>
  </si>
  <si>
    <t>NENACEŇOVAT - VYZÍSKANÉ HEKTOMETRKOVNÍKY A ZÁKLADY NÁVĚSTÍ</t>
  </si>
  <si>
    <t>hektometrovníky  4*0,157=0.628 [A] 
bet. ze základů návěstí  0,35*2,2=0.770 [B] 
Celkové množství 1.398000=1.398 [C]</t>
  </si>
  <si>
    <t>R015150</t>
  </si>
  <si>
    <t>903</t>
  </si>
  <si>
    <t>NENACEŇOVAT- POPLATKY ZA LIKVIDACI ODPADŮ NEKONTAMINOVANÝCH - 17 05 08  ŠTĚRK Z KOLEJIŠTĚ (ODPAD PO RECYKLACI)</t>
  </si>
  <si>
    <t>NENACEŇOVAT - STĚRK Z KOLEJIŠTĚ</t>
  </si>
  <si>
    <t>436*2,035=887.260 [A]</t>
  </si>
  <si>
    <t>R015250</t>
  </si>
  <si>
    <t>906</t>
  </si>
  <si>
    <t>NENACEŇOVAT- POPLATKY ZA LIKVIDACI ODPADŮ NEKONTAMINOVANÝCH - 17 02 03  POLYETYLÉNOVÉ  PODLOŽKY (ŽEL. SVRŠEK)</t>
  </si>
  <si>
    <t>956*0,0009=0.860 [A] 
Celkové množství 0.860000=0.860 [B]</t>
  </si>
  <si>
    <t>R015260</t>
  </si>
  <si>
    <t>907</t>
  </si>
  <si>
    <t>NENACEŇOVAT- POPLATKY ZA LIKVIDACI ODPADŮ NEKONTAMINOVANÝCH - 07 02 99  PRYŽOVÉ PODLOŽKY (ŽEL. SVRŠEK)</t>
  </si>
  <si>
    <t>(285+134+954+162)*0,000163=0.250 [A] 
Celkové množství 0.250000=0.250 [B]</t>
  </si>
  <si>
    <t>R015520</t>
  </si>
  <si>
    <t>909</t>
  </si>
  <si>
    <t>NENACEŇOVAT- POPLATKY ZA LIKVIDACI ODPADŮ NEBEZPEČNÝCH - 17 02 04*  ŽELEZNIČNÍ PRAŽCE DŘEVĚNÉ</t>
  </si>
  <si>
    <t>478*0,1=47.800 [A] 
Celkové množství 47.800000=47.800 [B]</t>
  </si>
  <si>
    <t>512550</t>
  </si>
  <si>
    <t>KOLEJOVÉ LOŽE - ZŘÍZENÍ Z KAMENIVA HRUBÉHO DRCENÉHO (ŠTĚRK)</t>
  </si>
  <si>
    <t>dle PD, viz. výměrnice 843=843.000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</si>
  <si>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</si>
  <si>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</si>
  <si>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</si>
  <si>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doplnění KL po směrové a výškové úpravě stávající koleje (0,15m3 na metr)  
na začátku úseku (25,887000-25,659289)*1000*0,15=34.157 [B] 
na konci úseku (26,394513-26,38724)*1000*0,15=1.091 [C] 
Mezisoučet 35.248000=35.248 [D]</t>
  </si>
  <si>
    <t>528152</t>
  </si>
  <si>
    <t>KOLEJ 49 E1 DLOUHÉ PASY, ROZD. "C", BEZSTYKOVÁ, PR. BET. BEZPODKLADNICOVÝ, UP. PRUŽNÉ</t>
  </si>
  <si>
    <t>nové kolejnice 49E1; pružné bezpodkladnicové upevnění (W 14) (26,38724-26,232902)*1000=154.338 [A] 
nové betonové pražce dl. 2,4m, hm. 252kg, nominální rozchod 1435mm, rozdělení "c"; 232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</si>
  <si>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</si>
  <si>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</si>
  <si>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</si>
  <si>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nové kolejnice 49E1; pružné bezpodkladnicové upevnění (W 14); (25,924172-25,887000)*1000=37.172 [A] 
 nové betonové pražce dl. 2,4m, hm. 252kg, nominální rozchod 1445mm, rozdělení "u"; 62 ks pražců</t>
  </si>
  <si>
    <t>5284D2</t>
  </si>
  <si>
    <t>KOLEJ 49 E1, ZVLÁŠTNÍ (ATYPICKÉ) ROZDĚLENÍ, BEZSTYKOVÁ, MOSTNICE. DŘ., UP. PRUŽNÉ</t>
  </si>
  <si>
    <t>nové kolejnice 49E1; pružné podkladnicové upevnění (pozednice KSd + mostnice KS)  
dřevěné mostnice (dub) včetně zaměření a opracování (210 ks) jsou součástí dodávky této položky, 
bližší specifikace mostnic viz příloha D.2.1.4-2.0.5.0 (SO 11-20-01)  
Skl24U; podkl. S4Md; dist. kroužky; BEZ podl. pod patu kolejnice (25,941480 -25,940372)*1000=1.108 [C] 
Skl24U; podkl. S4Md; dist. kroužky; BEZ podl. pod patu kolejnice (26,062502-26,061394)*1000=1.108 [D] 
Skl24U; podkl. S4M; BEZ podl. pod patu kolejnice (25,943835-25,94148)*1000=2.355 [E] 
Skl24U; podkl. S4M; BEZ podl. pod patu kolejnice (26,061394-26,059039)*1000=2.355 [F] 
Skl24U; podkl. S4M; BEZ podl. pod patu kolejnice (25,977086-25,973287)*1000=3.799 [G] 
Skl24; podkl. S4M (25,969087-25,943835)*1000=25.252 [H] 
Skl24; podkl. S4M (26,024709-25,977086)*1000=47.623 [I] 
Skl24; podkl. S4M (26,059039-26,030774)*1000=28.265 [J] 
Skl24B; podkl. S4M; podložka Zw686 pod patu kolejnice (26,030774-26,024709)*1000=6.065 [K] 
Mezisoučet 117.930000=117.930 [L]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</si>
  <si>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</si>
  <si>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</si>
  <si>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</si>
  <si>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nové kolejnice 49E1; pružné bezpodkladnicové upevnění (W 14) ((25,930172-25,924172)+(26,232902-26,096702))*1000=142.200 [A] 
nové betonové pražce dl. 2,4m, hm. 252kg, nominální rozchod 1435mm, rozdělení "u"  
před mostem 10 x pražec; za mostem 227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</si>
  <si>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</si>
  <si>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52Z121</t>
  </si>
  <si>
    <t>KOLEJ - PŘÍPLATEK ZA KOLEJNICI PŘÍDRŽNOU JAKÉHOKOLIV TVARU NA PRAŽCÍCH DŘEVĚNÝCH</t>
  </si>
  <si>
    <t>v délce prvního až posledního pražce v KMDZ 4; 7 ks dřev. pražců, upevnění KS (Skl 24, S4pl) 3,86=3.860 [A] 
Celkové množství 3.860000=3.860 [B]</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</si>
  <si>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podkladnicích (např. výměna za jiný typ podkladnic, nakrácení apod.), popř. pražcích, pro umístění přídržné kolejnice  
 – zřízení přídržné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</si>
  <si>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53I110</t>
  </si>
  <si>
    <t>DILATAČNÍ ZAŘÍZENÍ 49 E1 NA PRAŽCÍCH DŘEVĚNÝCH DO 100 MM</t>
  </si>
  <si>
    <t>KMDZ na dřevěných pražcích (dub), stavební délka 4,2m 3=3.000 [A] 
KMDZ na dřevěných mostnicích, stavební délka 4,2m; mostnice součástí SO 11-20-01 1=1.000 [B] 
Mezisoučet 4.000000=4.000 [C]</t>
  </si>
  <si>
    <t>1. Položka obsahuje:  
 – dodávku a osazení dilatačního zařízení z kolejnic na mostech  
 – dodávku a montáž podložek a pražců do úseku v kolejovém loži včetně pražce na závěrné zídce opěry  
 – defektoskopickou zkoušku dilatačního zařízení  
2. Položka neobsahuje:  
 X  
3. Způsob měření:  
Udává se počet kusů kompletní konstrukce nebo práce.</t>
  </si>
  <si>
    <t>542121</t>
  </si>
  <si>
    <t>SMĚROVÉ A VÝŠKOVÉ VYROVNÁNÍ KOLEJE NA PRAŽCÍCH BETONOVÝCH DO 0,05 M</t>
  </si>
  <si>
    <t>na začátku úseku (25,887000-25,659289)*1000=227.711 [A] 
na konci úseku (26,394513-26,38724)*1000=7.273 [B] 
Celkové množství 234.984000=234.984 [C]</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</si>
  <si>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</si>
  <si>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543252</t>
  </si>
  <si>
    <t>VÝMĚNA JEDNOTLIVÉHO PRAŽCE BETONOVÉHO BEZPODKLADNICOVÉHO, UPEVNĚNÍ PRUŽNÉ</t>
  </si>
  <si>
    <t>pražce s upevněním W14 pod stávající kolejnice v km 26,38869 - 26,38724 3=3.000 [A]</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</si>
  <si>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</si>
  <si>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543342</t>
  </si>
  <si>
    <t>VÝMĚNA KOLEJNICE 49 E1 REGENEROVANÉ SPOJITĚ</t>
  </si>
  <si>
    <t>ST Most dodá užité kolejnice a užité svěrkové komponenty do žst. Kadaň</t>
  </si>
  <si>
    <t>v km 25,695 - 25, 877 - pouze pravý pás  
kolejnice S49 (užité) na beton. pražce SB5, rozponové podkladnice, rozdělení "c"  
stykovaná kolej, zřízení styků uvažováno po 25m  
kolejnice S49 (užité) dodá ST Most  
svěrkové komplety (užité) T5, T6 pro doplnění za poškozené dodá ST Most  
nové pryžové podložky pod patu kolejnice + nové vložky M (dodá zhotovitel)  
demontované kolejnice A předat ST Most - doprava do žst. Kadaň  
poškozené svěrkové komplety předat ST Most - předpokládano 20%</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</si>
  <si>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</si>
  <si>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</si>
  <si>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</si>
  <si>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</si>
  <si>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545151</t>
  </si>
  <si>
    <t>STYK MONTOVANÝ PRO STYKOVANOU KOLEJ</t>
  </si>
  <si>
    <t>nová stykovaná kolej před mostem 2x 2 ks  4=4.000 [A] 
na konci BK - ochranný styk - použity plnoprofilové spojky 1x 2ks 2=2.000 [B] 
styky v pravém kolej. pásu před mostem 7x 1ks 7=7.000 [C] 
Mezisoučet 13.000000=13.000 [D]</t>
  </si>
  <si>
    <t>1. Položka obsahuje:  – úpravu koleje nebo výhybky, tj. povolení upevňovadel, jejich případná výměna, úprava dilatačních spar, vyrovnání kolejnic výškové a směrové, případné obroušení nutných ploch apod., tak, aby mohl být vyhotoven montovaný styk  – vrtání kolejnic nebo části výhybek, jeho opracování a obroušení, dodávku a osazení kolejnicového styku vč.spojovacího materiálu  – úprava koleje nebo výhybkové konstrukce do stavu před montáží kolejnicového styku  – příplatky za ztížené podmínky při práci v koleji, např. překážky po stranách koleje, práci v tunelu ap. 2. Položka neobsahuje:  – případné řezání koleje 3. Způsob měření: Udává se počet kusů kompletní konstrukce nebo práce.</t>
  </si>
  <si>
    <t>545230</t>
  </si>
  <si>
    <t>SVAR PŘECHODOVÝ (PŘECHODOVÁ KOLEJNICE) 49 E1/OSTATNÍ</t>
  </si>
  <si>
    <t>přechodový svar v začátku výměny pravého kolejnicového pásu km 25,695 1=1.000 [A]</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</si>
  <si>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</si>
  <si>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549210</t>
  </si>
  <si>
    <t>PRAŽCOVÁ KOTVA V NOVĚ ZŘIZOVANÉ KOLEJI</t>
  </si>
  <si>
    <t>na dřevěných pražcích v KMDZ 4 7=7.000 [A] 
na betonových pražcích 63=63.000 [B] 
Mezisoučet 70.000000=70.000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</si>
  <si>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</si>
  <si>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22</t>
  </si>
  <si>
    <t>549341</t>
  </si>
  <si>
    <t>ZŘÍZENÍ BEZSTYKOVÉ KOLEJE NA NOVÝCH ÚSECÍCH V KOLEJI</t>
  </si>
  <si>
    <t>v úseku km  (26,387240-25,910572)*1000=476.668 [A] 
Mezisoučet 476.668000=476.668 [B]</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</si>
  <si>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</si>
  <si>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23</t>
  </si>
  <si>
    <t>549510</t>
  </si>
  <si>
    <t>ŘEZÁNÍ KOLEJNIC</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</si>
  <si>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</si>
  <si>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24</t>
  </si>
  <si>
    <t>R528311</t>
  </si>
  <si>
    <t>KOLEJ 49 E1, ROZD. "U", BEZSTYKOVÁ, PR. DŘ., UP. PRUŽNÉ</t>
  </si>
  <si>
    <t>nové kolejnice 49E1; pružné podkladnicové upevnění (KS);   
Skl24, podkl. S4 (25,935572-25,930172)*1000=5.400 [B] 
Skl24, podkl. S4 (26,092502-26,071502)*1000=21.000 [C] 
Skl24U; podkl. S4; BEZ podložky pod patu kolejnice (25,940372-25,939772)*1000=0.600 [D] 
Skl24U; podkl. S4; BEZ podložky pod patu kolejnice (26,067302-26,062502)*1000=4.800 [E] 
Celkové množství 31.800000=31.800 [F]</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</si>
  <si>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</si>
  <si>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Přidružená stavební výroba</t>
  </si>
  <si>
    <t>25</t>
  </si>
  <si>
    <t>75C917</t>
  </si>
  <si>
    <t>SNÍMAČ POČÍTAČE NÁPRAV - MONTÁŽ</t>
  </si>
  <si>
    <t>zpětná montáž v km 26,080783 1=1.000 [A]</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</si>
  <si>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</si>
  <si>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26</t>
  </si>
  <si>
    <t>75C918</t>
  </si>
  <si>
    <t>SNÍMAČ POČÍTAČE NÁPRAV - DEMONTÁŽ</t>
  </si>
  <si>
    <t>v km 26,080783 1=1.000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</si>
  <si>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</si>
  <si>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</si>
  <si>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</si>
  <si>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</si>
  <si>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</si>
  <si>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28</t>
  </si>
  <si>
    <t>923382</t>
  </si>
  <si>
    <t>VZDÁLENOSTNÍ UPOZORŇOVADLO - ZÁKLADNÍ TABULE Z UŽITÉHO MATERIÁLU</t>
  </si>
  <si>
    <t>zpětná montáž 5=5.000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</si>
  <si>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</si>
  <si>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29</t>
  </si>
  <si>
    <t>923462</t>
  </si>
  <si>
    <t>NÁVĚST "PÍSKEJTE" Z UŽITÉHO MATERIÁLU</t>
  </si>
  <si>
    <t>zpětná montáž 1=1.000 [A]</t>
  </si>
  <si>
    <t>30</t>
  </si>
  <si>
    <t>923471</t>
  </si>
  <si>
    <t>SKLONOVNÍK</t>
  </si>
  <si>
    <t>jedna tabule na samostatném sloupku 2=2.000 [A] 
dvě tabule na samostatném sloupku  2*2=4.000 [B] 
Celkové množství 6.000000=6.000 [C]</t>
  </si>
  <si>
    <t>31</t>
  </si>
  <si>
    <t>923481</t>
  </si>
  <si>
    <t>STANIČNÍK - TABULE "ÚZKÁ"</t>
  </si>
  <si>
    <t>nový tabulový staničník (oboustranný) osazený na mostní konstrukci  2=2.000 [A] 
Celkové množství 2.000000=2.000 [B]</t>
  </si>
  <si>
    <t>32</t>
  </si>
  <si>
    <t>923821</t>
  </si>
  <si>
    <t>SLOUPEK DN 60 PRO NÁVĚST</t>
  </si>
  <si>
    <t>pro sklonovník 4=4.000 [A] 
Celkové množství 4.000000=4.000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</si>
  <si>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</si>
  <si>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33</t>
  </si>
  <si>
    <t>923822</t>
  </si>
  <si>
    <t>SLOUPEK DN 60 PRO NÁVĚST  Z UŽITÉHO MATERIÁLU</t>
  </si>
  <si>
    <t>zpětná montáž  
pro výstražný kolík 1=1.000 [B] 
pro radiovník a konec anal. vlak. rádio. systému 1=1.000 [C] 
pro vzdál. upozorňovadlo 4=4.000 [D] 
Celkové množství 6.000000=6.000 [E]</t>
  </si>
  <si>
    <t>34</t>
  </si>
  <si>
    <t>923832</t>
  </si>
  <si>
    <t>KONZOLA PRO NÁVĚST Z UŽITÉHO MATERIÁLU</t>
  </si>
  <si>
    <t>pro vzdál. upozorňovadlo na samostatném sloupku umístěném na mostní konstrukci, připevněný k zábradlí 1=1.000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</si>
  <si>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</si>
  <si>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35</t>
  </si>
  <si>
    <t>965010</t>
  </si>
  <si>
    <t>ODSTRANĚNÍ KOLEJOVÉHO LOŽE A DRÁŽNÍCH STEZEK</t>
  </si>
  <si>
    <t>viz. PD, dle výměrnice 436=436.000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</si>
  <si>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</si>
  <si>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36</t>
  </si>
  <si>
    <t>965022</t>
  </si>
  <si>
    <t>ODSTRANĚNÍ KOLEJOVÉHO LOŽE A DRÁŽNÍCH STEZEK - ODVOZ NA MEZIDEPONII</t>
  </si>
  <si>
    <t>M3KM</t>
  </si>
  <si>
    <t>do 5km 436*5=2 180.000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</si>
  <si>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</si>
  <si>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37</t>
  </si>
  <si>
    <t>965113</t>
  </si>
  <si>
    <t>DEMONTÁŽ KOLEJE NA BETONOVÝCH PRAŽCÍCH DO KOLEJOVÝCH POLÍ S ODVOZEM NA MONTÁŽNÍ ZÁKLADNU S NÁSLEDNÝM ROZEBRÁNÍM</t>
  </si>
  <si>
    <t>kolejnice S49, beton. pražce SB5, rozponové podkladnice, rozdělení "c", stykovaná kolej (25,931979-25,88700)*1000=44.979 [A] 
pozn. pravý pás tv. A, levý pás tv. S49 v km 25,877 - 25,910  
pozn. oba pásy S49 v km  25,910 - 25,931979  
kolejnice S49 (A) a pražce s komplety předat ST Most - doprava do žst. Kadaň  
vyzískané pražce SB5: 51 ks předáno ST Most, 16 ks odstrojených použito pro zřízení pražcové rovnaniny</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</si>
  <si>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</si>
  <si>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38</t>
  </si>
  <si>
    <t>965123</t>
  </si>
  <si>
    <t>DEMONTÁŽ KOLEJE NA DŘEVĚNÝCH PRAŽCÍCH DO KOLEJOVÝCH POLÍ S ODVOZEM NA MONTÁŽNÍ ZÁKLADNU S NÁSLEDNÝM ROZEBRÁNÍM</t>
  </si>
  <si>
    <t>kolejnice S49, dřevěné pražce, rozponové podkladnice, rozdělení "c", stykovaná kolej (26,387240-26,061994)*1000-4,2=321.046 [A] 
odečet za dilatační zařízení - 4,2m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</si>
  <si>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</si>
  <si>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39</t>
  </si>
  <si>
    <t>965154</t>
  </si>
  <si>
    <t>DEMONTÁŽ KOLEJE NA MOSTNÍCH KONSTRUKCÍCH ROZEBRÁNÍM DO SOUČÁSTÍ</t>
  </si>
  <si>
    <t>Demontáž mostnic není součástí této položky.</t>
  </si>
  <si>
    <t>kolejnice S49, dřevěné mostnice, rozponové podkladnice, rozdělení "c" ((25,969064-25,944936)+(26,062671-25,973264))*1000-4,2=109.335 [A] 
odpočet za dilatační zařízení - 4,2m  
snesení pojistných úhelníků a dřevěných mostnic součástí SO 11-20-01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</si>
  <si>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</si>
  <si>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40</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</si>
  <si>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</si>
  <si>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</si>
  <si>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</si>
  <si>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41</t>
  </si>
  <si>
    <t>965822</t>
  </si>
  <si>
    <t>DEMONTÁŽ KILOMETROVNÍKU, HEKTOMETROVNÍKU, MEZNÍKU - ODVOZ (NA LIKVIDACI ODPADŮ NEBO JINÉ URČENÉ MÍSTO)</t>
  </si>
  <si>
    <t>tkm</t>
  </si>
  <si>
    <t>odvoz na mezideponii do 5km 4*0,157*5=3.140 [A] 
Celkové množství 3.140000=3.140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</si>
  <si>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</si>
  <si>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42</t>
  </si>
  <si>
    <t>965841</t>
  </si>
  <si>
    <t>DEMONTÁŽ JAKÉKOLIV NÁVĚSTI</t>
  </si>
  <si>
    <t>snesení stávajících rychlostníků na samostatných sloupcích bez náhrady (převezme ST Most) 4=4.000 [A] 
snesení stávajících předvěstníků na samostatných sloupcích bez náhrady (převezme ST Most) 2=2.000 [B] 
snesení stávající návěsti pískejte (zpětná montáž) 1=1.000 [C] 
snesení stávající návěsti radiovník (zpětná montáž) 1=1.000 [D] 
snesení stávající návěsti vzdál. upozorňovadlo (zpětná montáž) 5=5.000 [E] 
snesení stavající návěsti  konec anal. vlak. rádio. systému (zpětná montáž) 1=1.000 [F] 
Celkové množství 14.000000=14.000 [G]</t>
  </si>
  <si>
    <t>43</t>
  </si>
  <si>
    <t>965842</t>
  </si>
  <si>
    <t>DEMONTÁŽ JAKÉKOLIV NÁVĚSTI - ODVOZ (NA LIKVIDACI ODPADŮ NEBO JINÉ URČENÉ MÍSTO)</t>
  </si>
  <si>
    <t>odvoz rychlostní a očekávejte traťovou rychlost na deponii investora do 5km 6*0,05*5=1.500 [A] 
Celkové množství 1.500000=1.500 [B]</t>
  </si>
  <si>
    <t>44</t>
  </si>
  <si>
    <t>R967852</t>
  </si>
  <si>
    <t>DEMONTÁŽ DILATAČNÍ ZAŘÍZENÍ 49 E1 DO 100MM</t>
  </si>
  <si>
    <t>KMDZ do 100mm, stavební dl. 4,2m na mostnicích (26,973264-26,969064)*1000=4.200 [A] 
KMDZ do 100mm, stavební dl. 4,2m na dřev. pražcích (26,066871-26,062671)*1000=4.200 [B] 
Mezisoučet 8.400000=8.400 [C]</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</si>
  <si>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</si>
  <si>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45</t>
  </si>
  <si>
    <t>R967854</t>
  </si>
  <si>
    <t>DEMONTÁŽ DILATAČNÍ ZÁŘÍZENÍ 49 E1 POSUN DO 400MM</t>
  </si>
  <si>
    <t>KVDZ do 400mm, stavební dl. 13,635m (9,635m dřev. pražce + 4m mostnice) (25,944936-25,931301)*1000=13.635 [A]</t>
  </si>
  <si>
    <t xml:space="preserve">  SO 11-10-01.01</t>
  </si>
  <si>
    <t>Železniční svršek, následná úprava</t>
  </si>
  <si>
    <t>SO 11-10-01.01</t>
  </si>
  <si>
    <t>doplnění KL 0,15 m3/m (44,4+333,71)*0,15=56.717 [A] 
Celkové množství 56.717000=56.717 [B]</t>
  </si>
  <si>
    <t>542311</t>
  </si>
  <si>
    <t>NÁSLEDNÁ ÚPRAVA SMĚROVÉHO A VÝŠKOVÉHO USPOŘÁDÁNÍ KOLEJE - PRAŽCE DŘEVĚNÉ NEBO OCELOVÉ</t>
  </si>
  <si>
    <t>před mostem (25,940372-25,930772)*1000=9.600 [A] 
za mostem (26,097302-26,062502)*1000=34.800 [B] 
Celkové množství 44.400000=44.400 [C]</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</si>
  <si>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</si>
  <si>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542312</t>
  </si>
  <si>
    <t>NÁSLEDNÁ ÚPRAVA SMĚROVÉHO A VÝŠKOVÉHO USPOŘÁDÁNÍ KOLEJE - PRAŽCE BETONOVÉ</t>
  </si>
  <si>
    <t>před mostem (25,930772-25,887000)*1000=43.772 [A] 
za mostem (26,38724-26,097302)*1000=289.938 [B] 
Celkové množství 333.710000=333.710 [C]</t>
  </si>
  <si>
    <t>D.2.1.4</t>
  </si>
  <si>
    <t>Mosty, propustky, zdi</t>
  </si>
  <si>
    <t xml:space="preserve">  SO 11-20-01</t>
  </si>
  <si>
    <t>Most v ev. km 26,000</t>
  </si>
  <si>
    <t>SO 11-20-01</t>
  </si>
  <si>
    <t>02520</t>
  </si>
  <si>
    <t>ZKOUŠENÍ MATERIÁLŮ NEZÁVISLOU ZKUŠEBNOU</t>
  </si>
  <si>
    <t>KPL</t>
  </si>
  <si>
    <t>Laboratorní rozbor pro vzorkování demolic, vykopané zeminy a štěrkového lože pro zatřídění pro uložení na skládku.</t>
  </si>
  <si>
    <t>zahrnuje veškeré náklady spojené s objednatelem požadovanými zkouškami</t>
  </si>
  <si>
    <t>Laboratorní rozbor starých nátěrů ocelových konstrukcí pro zajištění ochrany ovzduší, ochrany vod a zajioštění povinností v odpadovém hospodářství.</t>
  </si>
  <si>
    <t>položka zahrnuje: 
- odběr 2 vzorků zemin z levého břehu pod železničním mostem a 2 vzorků z pravého břehu pod železničním mostem  
- provedení analýzy odebraných vzorků na přítomnost kovů a PCB a porovnání s limitními hodnotami dle platné legislativy 
- odběr 3 vzorků ze starého nátěru staré ocelové konstrukce 
- provedení analýzy odebraných vzorků na přítomnost kovů a PCB a porovnání s limitními hodnotami dle platné legislativy</t>
  </si>
  <si>
    <t>02920</t>
  </si>
  <si>
    <t>OSTATNÍ POŽADAVKY - OCHRANA ŽIVOTNÍHO PROSTŘEDÍ</t>
  </si>
  <si>
    <t>ochrana stromů podél přístupové cesty pod most</t>
  </si>
  <si>
    <t>zahrnuje veškeré náklady spojené s objednatelem požadovanými pracemi</t>
  </si>
  <si>
    <t>práce zajišťující ochranu vodního toku ( preventivní opatření apod.)</t>
  </si>
  <si>
    <t>02946</t>
  </si>
  <si>
    <t>OSTAT POŽADAVKY - FOTODOKUMENTACE</t>
  </si>
  <si>
    <t>Pasportizace (fotodokumentace příp. video) přístupových komunikací k mostu po obou březích řeky Ohře</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</si>
  <si>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</si>
  <si>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</si>
  <si>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</si>
  <si>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úprava, zpevnění přístupových komunikací k objektu mostu, náklady na pronájem a užívání přístupových komunikací, oplocení prostoru ZS</t>
  </si>
  <si>
    <t>zahrnuje objednatelem povolené náklady na pořízení (event. pronájem), provozování, udržování a likvidaci zhotovitelova zařízení</t>
  </si>
  <si>
    <t>03720</t>
  </si>
  <si>
    <t>POMOC PRÁCE ZAJIŠŤ NEBO ZŘÍZ REGULACI A OCHRANU DOPRAVY</t>
  </si>
  <si>
    <t>Projednání povolení pro dopravně-inženýrská opatření a trvalé dopravní značení.</t>
  </si>
  <si>
    <t>zahrnuje objednatelem povolené náklady na požadovaná zařízení zhotovitele</t>
  </si>
  <si>
    <t>NENACEŇOVAT - POPLATKY ZA LIKVIDACI ODPADŮ NEKONTAMINOVANÝCH - 17 05 04  VYTĚŽENÉ ZEMINY A HORNINY -  II. TŘÍDA TĚŽITELNOSTI</t>
  </si>
  <si>
    <t>NENACEŇOVAT -  NÁNOSY ZEMINY Z OČIŠTĚNÉ DLAŽBY:</t>
  </si>
  <si>
    <t>NÁNOSY ZEMINY Z OČIŠTĚNÉ DLAŽBY: 236,6*0,3=70.980 [A]</t>
  </si>
  <si>
    <t>NENACEŇOVAT - POPLATKY ZA LIKVIDACI ODPADŮ NEKONTAMINOVANÝCH - 17 05 08  ŠTĚRK Z KOLEJIŠTĚ (ODPAD PO RECYKLACI)</t>
  </si>
  <si>
    <t>NENACEŇOVAT - Vykopaná zemina a zásypy klenby</t>
  </si>
  <si>
    <t>objemy viz 2.0.0.6 
OPĚRA O1 + K01: 9,6*1,4+1,6*25,7=54.560 [A] 
PRO DRENÁŽE A GABIONY U O1:3,8*5,4+1,9*1,9*2,4+1,6*1,6*1,8+1,3*1,0*0,8+2,7*0,8*1,5=38.072 [B] 
OPĚRA O2 + K05: 6,5*1,4+1,6*16,1=34.860 [C] 
PRO DRENÁŽE A GABIONY U O2: 2,5*9,4+1,6*4,2*0,8+1,6*1,4*0,8=30.668 [D] 
0,7*(a+b+c+d)*2,1=232.495 [E]</t>
  </si>
  <si>
    <t>NENACEŇOVAT - SMÝCENÉ KŘOVINY KOLEMO KŘÍDEL A PILÍŘŮ</t>
  </si>
  <si>
    <t>R015330</t>
  </si>
  <si>
    <t>908</t>
  </si>
  <si>
    <t>NENACEŇOVAT - POPLATKY ZA LIKVIDACI ODPADŮ NEKONTAMINOVANÝCH - 17 05 04  KAMENNÁ SUŤ</t>
  </si>
  <si>
    <t>NENACEŇOVAT - VYBOURANÝ KÁMEN - ŘÍMSY A ZÁVĚRNÉ ZDI</t>
  </si>
  <si>
    <t>BOURÁNÍ ZÁVĚRNÝCH ZDÍ PRO NOVÉ PODRUŽNÉ ÚP: 
PRO NOVÝ ŽB ÚP NA P1: 4,8*1,0+0,6*0,5*3,1=5.730 [A] 
PRO NOVÝ ŽB ÚP NA P4: 4,8*1,0+0,6*0,5*3,1=5.730 [B] 
VYBOURANÉ KAMENNÉ ŘÍMSY (OBJEM VIZ POLOŽKA 31719): 3,6=3.600 [C] 
(A+B+C)*2,5=37.650 [D]</t>
  </si>
  <si>
    <t>R015660</t>
  </si>
  <si>
    <t>910</t>
  </si>
  <si>
    <t>NENACEŇOVAT - POPLATKY ZA LIKVIDACI ODPADŮ NEBEZPEČNÝCH - 17 02 04*  ŽELEZNIČNÍ PRAŽCE DŘEVĚNÉ - MOSTNICE</t>
  </si>
  <si>
    <t>NENACEŇOVAT - MOSTNICE A POZEDNICE</t>
  </si>
  <si>
    <t>0,110*(208+2)=23.100 [B]</t>
  </si>
  <si>
    <t>Očištění svahu od křovin</t>
  </si>
  <si>
    <t>13183</t>
  </si>
  <si>
    <t>HLOUBENÍ JAM ZAPAŽ I NEPAŽ TŘ II</t>
  </si>
  <si>
    <t>Vytěžená zemina určená pro zpětný zásyp - předpoklad 30% vytěžené zeminy uloženo na mezideponii v místě zařízení staveniště.</t>
  </si>
  <si>
    <t>objemy viz 2.0.0.6 
OPĚRA O1 + K01: 9,6*1,4+1,6*25,7=54.560 [A] 
PRO DRENÁŽE A GABIONY U O1:3,8*5,4+1,9*1,9*2,4+1,6*1,6*1,8+1,3*1,0*0,8+2,7*0,8*1,5=38.072 [B] 
OPĚRA O2 + K05: 6,5*1,4+1,6*16,1=34.860 [C] 
PRO DRENÁŽE A GABIONY U O2: 2,5*9,4+1,6*4,2*0,8+1,6*1,4*0,8=30.668 [D] 
0,3*(a+b+c+d)=47.448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</si>
  <si>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</si>
  <si>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Předpoklad 70% vytěžené zeminy odvezen na skládku.</t>
  </si>
  <si>
    <t>objemy viz 2.0.0.6 
OPĚRA O1 + K01: 9,6*1,4+1,6*25,7=54.560 [A] 
PRO DRENÁŽE A GABIONY U O1:3,8*5,4+1,9*1,9*2,4+1,6*1,6*1,8+1,3*1,0*0,8+2,7*0,8*1,5=38.072 [B] 
OPĚRA O2 + K05: 6,5*1,4+1,6*16,1=34.860 [C] 
PRO DRENÁŽE A GABIONY U O2: 2,5*9,4+1,6*4,2*0,8+1,6*1,4*0,8=30.668 [D] 
0,7*(a+b+c+d)=110.712 [E]</t>
  </si>
  <si>
    <t>17110</t>
  </si>
  <si>
    <t>ULOŽENÍ SYPANINY DO NÁSYPŮ SE ZHUTNĚNÍM</t>
  </si>
  <si>
    <t>obsyp gaionů O1, O2 a šachet u O1</t>
  </si>
  <si>
    <t>obsyp gaionů O1, O2 a šachet u O1: 47,5=47.500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</si>
  <si>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</si>
  <si>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</si>
  <si>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</si>
  <si>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Uvedení dotčených pozemků do původního stavu.</t>
  </si>
  <si>
    <t>Všeobecné úpravy musí zahrnovat úpravu území po uskutečnění stavby, tak jak je požadováno v zadávací dokumentaci s výjimkou těch prací, pro které jsou uvedeny samostatné položky.</t>
  </si>
  <si>
    <t>R12926</t>
  </si>
  <si>
    <t>ČIŠTĚNÍ KRAJNIC OD NÁNOSU TL. DO 300MM</t>
  </si>
  <si>
    <t>Obnova kamenného opevnění svahových kuželů, odstranění nánosů zeminy a drobné vegetace, očištění a lokální přeskládání a spárování</t>
  </si>
  <si>
    <t>O1+K01:(31,1*1,1+5,6+2+23,3*1,1)*1,2+9,955*1,1*4,57=130.972 [A] 
O2+K05:(18,7*1,1+19,3*1,1+1,9+5,5)*1,2+9,1*1,1*4,656=105.647 [B] 
A+B=236.619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</si>
  <si>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</si>
  <si>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21264</t>
  </si>
  <si>
    <t>TRATIVODY KOMPLET Z TRUB Z PLAST HMOT DN DO 200MM</t>
  </si>
  <si>
    <t>Příčné drenáže za opěrami.</t>
  </si>
  <si>
    <t>6,3+9,4=15.700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</si>
  <si>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</si>
  <si>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261413</t>
  </si>
  <si>
    <t>VRTY PRO KOTVENÍ A INJEKTÁŽ TŘ IV NA POVRCHU D DO 25MM</t>
  </si>
  <si>
    <t>Vrty pro spec. injektáž, viz příl.č. 13 Sanace podzákladí a spodní stavby</t>
  </si>
  <si>
    <t>278=278.000 [A]</t>
  </si>
  <si>
    <t>položka zahrnuje:  
přemístění, montáž a demontáž vrtných souprav  
svislou dopravu zeminy z vrtu  
vodorovnou dopravu zeminy bez uložení na skládku  
případně nutné pažení dočasné (včetně odpažení) i trvalé</t>
  </si>
  <si>
    <t>261415</t>
  </si>
  <si>
    <t>VRTY PRO KOTVENÍ A INJEKTÁŽ NA POVRCHU TŘ. IV D DO 50MM</t>
  </si>
  <si>
    <t>VRTY PRO KOTVENÍ ŘÍMSOVÝCH KAMENŮ</t>
  </si>
  <si>
    <t>VRTY PRO KOTVENÍ ŘÍMSOVÝCH KAMENŮ 
KOTVA 1,1m: 1,0*46=46.000 [A] 
KOTVA 1,0m: 0,9*84=75.600 [B] 
a+b=121.600 [C]</t>
  </si>
  <si>
    <t>281451</t>
  </si>
  <si>
    <t>INJEKTOVÁNÍ NÍZKOTLAKÉ Z CEMENTOVÉ MALTY NA POVRCHU</t>
  </si>
  <si>
    <t>mezerovitost 10%</t>
  </si>
  <si>
    <t>čela: 1,46*(56+91+35,8+33,7)=316.090 [A] 
P1: 6,7*63,6=426.120 [B] 
P2: 3,3*12,0*7,65+5,5*53=594.440 [C] 
P3: 3,3*12,0*7,65+5,5*53=594.440 [D] 
P4: 3,3*12,0*7,65+5,5*53=594.440 [E] 
P5: 5,7*42,6=242.820 [F] 
0,1*(A+B+C+D+E+F)=276.835 [G]</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</si>
  <si>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</si>
  <si>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</si>
  <si>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</si>
  <si>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Specialni injektáž kleneb,  mezerovitost 10%</t>
  </si>
  <si>
    <t>(15,9*4,3*0,82+13,7*4,3*0,82)*0,1=10.437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</si>
  <si>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</si>
  <si>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285361</t>
  </si>
  <si>
    <t>KOTVENÍ NA POVRCHU Z BETONÁŘSKÉ VÝZTUŽE DL. DO 3M</t>
  </si>
  <si>
    <t>DODATEČNÉ KOTVENÍ KAMENNÝCH ŘÍMS</t>
  </si>
  <si>
    <t>DODATEČNÉ KOTVENÍ KAMENNÝCH ŘÍMS 
KOTVA R25 DL 1,1M:46=46.000 [A] 
KOTVA R25 DL 1,0M:84=84.000 [B] 
A+B=130.000 [C]</t>
  </si>
  <si>
    <t>položka zahrnuje dodávku předepsané kotvy, případně její protikorozní úpravu, její osazení do vrtu, zainjektování a napnutí, případně opěrné desky  
nezahrnuje vrty</t>
  </si>
  <si>
    <t>R261915</t>
  </si>
  <si>
    <t>VRTY PRO KOTVENÍ A INJEKTÁŽ TŘ V A VI NA POVRCHU D DO 50MM</t>
  </si>
  <si>
    <t>Vrty pro cem. injektáž, viz 13 Sanace podzákladí a spodní stavby</t>
  </si>
  <si>
    <t>čelní zdi O1+P1+O2+P4:418+337=755.000 [A] 
P1+P2+P3+P4:3230+2275=5 505.000 [B] 
klenby:96+74=170.000 [C] 
a+b+c=6 430.000 [D]</t>
  </si>
  <si>
    <t>R285394</t>
  </si>
  <si>
    <t>DODATEČNÉ KOTVENÍ VLEPENÍM BETONÁŘSKÉ VÝZTUŽE D DO 25MM DO VRTŮ</t>
  </si>
  <si>
    <t>KOTVENÍ NOVÉHO ÚP PODRUŽNÉHO LOŽISKA KE STÁVAJÍCÍMU PILÍŘI.</t>
  </si>
  <si>
    <t>KOTVENÍ NOVÉHO ÚP PODRUŽNÉHO LOŽISKA KE STÁVAJÍCÍMU PILÍŘI. 
12*2=24.000 [A]</t>
  </si>
  <si>
    <t>Položka zahrnuje:  
dodání výztuže předepsaného profilu a předepsané délky   
provedení vrtu předepsaného profilu a předepsané délky  
vsunutí výztuže do vyvrtaného profilu a její zalepení předepsaným pojivem  
případně nutné lešení</t>
  </si>
  <si>
    <t>31719</t>
  </si>
  <si>
    <t>ŘÍMSY Z KAMENE</t>
  </si>
  <si>
    <t>NOVÉ ŘÍMSOVÉ KAMENY</t>
  </si>
  <si>
    <t>(0,7*0,6*0,35)*22=3.234 [A] 
(0,82*0,59*0,35)*1=0.169 [B] 
(0,94*0,60*0,35)*1=0.197 [C] 
A+B+C=3.600 [D]</t>
  </si>
  <si>
    <t>Položka zahrnuje dodání předepsaného hlavního materiálu, spojovacího materiálu, vyzdění do předepsaného tavru, včetně mimostaveništní a vnitrostaveništní dopravy</t>
  </si>
  <si>
    <t>3272A1</t>
  </si>
  <si>
    <t>ZDI OPĚR, ZÁRUB, NÁBŘEŽ Z GABIONŮ RUČNĚ ROVNANÝCH, DRÁT O2,2MM, POVRCHOVÁ ÚPRAVA Zn + Al</t>
  </si>
  <si>
    <t>přechodové zídky u gabionů</t>
  </si>
  <si>
    <t>O1:  1,76*1+1,76*1=3.520 [A] 
O2:  2,46*1+5,76*1=8.220 [B] 
(a+b)=11.740 [C]</t>
  </si>
  <si>
    <t>- položka zahrnuje dodávku a osazení drátěných košů s výplní lomovým kamenem.  
- gabionové matrace se vykazují v pol.č.2722**.</t>
  </si>
  <si>
    <t>333221</t>
  </si>
  <si>
    <t>OBKLAD MOSTNÍCH OPĚR A KŘÍDEL KVÁDROVÝ A ŘÁDKOVÝ</t>
  </si>
  <si>
    <t>NOVÝ LÍCOVÝ KÁMEN POD ZVEDANÉ ŘÍMSY</t>
  </si>
  <si>
    <t>0,1*0,15*(26,315+26,257+16,66+19,172)=1.326 [A]</t>
  </si>
  <si>
    <t>položka zahrnuje dodávku a osazení dvoustranně lícovaného kamene, jeho případné kotvení se všemi souvisejícími materiály a pracemi, dodávku předepsané malty, spárování.</t>
  </si>
  <si>
    <t>333325</t>
  </si>
  <si>
    <t>MOSTNÍ OPĚRY A KŘÍDLA ZE ŽELEZOVÉHO BETONU DO C30/37</t>
  </si>
  <si>
    <t>NOVÉ ÚP PODRUŽNÉHO LOŽISKA</t>
  </si>
  <si>
    <t>OBJEM CELKEM (O1+O2): (1*1,21*3,005+0,425*2,43*1,720/2+0,14*1,54*0,76)*2=9.376 [A]</t>
  </si>
  <si>
    <t>33336</t>
  </si>
  <si>
    <t>VÝZTUŽ MOST OPĚR A KŘÍDEL Z OCELI</t>
  </si>
  <si>
    <t>0,615*2=1.230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</si>
  <si>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</si>
  <si>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R31719</t>
  </si>
  <si>
    <t>směrová a výšková úpravy polohy stávajících kamenných říms</t>
  </si>
  <si>
    <t>LEVÁ ŘÍMSA O1: 0,25*(0,85+0,85+0,84+0,85+0,77+0,77+0,76+0,76+0,79+0,79+0,81+0,81+0,8+0,8+0,78+0,78+0,79+0,79+0,79+0,79+0,78+0,78+0,79+0,79+0,83+0,83)*0,7+0,35*(8*0,6)*0,7=4.811 [A] 
PRAVÁ ŘÍMSA O1: 0,25*(0,79+0,79+0,76+0,76+0,7+0,85+0,74+0,8+0,77+0,77+0,74+0,84+0,78+0,78+0,73+0,73+0,7+0,86+0,75+0,75+0,78+0,78+0,76+0,76)*0,7+0,35*(6*0,6)*0,7+0,35*0,6*0,89=4.301 [B] 
LEVÁ ŘÍMSA O2:0,25*(0,72+0,72+0,73+0,73+0,67+0,73+0,72+0,72+0,68+0,68+0,71+0,71+0,72+0,72)*0,7+0,35*(0)*0,7=1.743 [C] 
PRAVÁ ŘÍMSA O2:0,25*(0,71+0,75+0,73+0,73+0,74+0,74+0,69+0,75+0,71+0,78+0,72+0,72+0,7+0,77+0,69+0,74+0,73+0,76)*0,7+0,35*(6*0,6)*0,7+0,35*0,6*0,82=3.357 [D] 
a+b+c+d=14.212 [E]</t>
  </si>
  <si>
    <t>451314</t>
  </si>
  <si>
    <t>PODKLADNÍ A VÝPLŇOVÉ VRSTVY Z PROSTÉHO BETONU C25/30</t>
  </si>
  <si>
    <t>pod gabiony: 0,2*(2,15+2,15+3,15+6,15)*2=5.440 [A] 
pod odláždění: (1,3+1,3+1,3)*0,2*1,1=0.858 [B] 
pod zvedané římsy: 4=4.000 [C] 
a+b+c=10.298 [D]</t>
  </si>
  <si>
    <t>45131A</t>
  </si>
  <si>
    <t>PODKLADNÍ A VÝPLŇOVÉ VRSTVY Z PROSTÉHO BETONU C20/25</t>
  </si>
  <si>
    <t>pod izolasci: (28,1+18,1)*2,4*0,15=16.632 [A] 
pod skruž dn400: 3,14*0,75*0,75*0,2=0.353 [B] 
a+b=16.985 [C]</t>
  </si>
  <si>
    <t>45147</t>
  </si>
  <si>
    <t>PODKL A VÝPLŇ VRSTVY Z MALTY PLASTICKÉ</t>
  </si>
  <si>
    <t>ložiska: 6*(0,8*0,8*0,02)+2*(0,49*0,35*0,015+4*0,13)=1.122 [A] 
pozednice: 4*0,24*0,3*0,02=0.006 [B] 
a+b=1.128 [C]</t>
  </si>
  <si>
    <t>Položka zahrnuje veškerý materiál, výrobky a polotovary, včetně mimostaveništní a vnitrostaveništní dopravy (rovněž přesuny), včetně naložení a složení, případně s uložením.</t>
  </si>
  <si>
    <t>45152</t>
  </si>
  <si>
    <t>PODKLADNÍ A VÝPLŇOVÉ VRSTVY Z KAMENIVA DRCENÉHO</t>
  </si>
  <si>
    <t>revizní šacha:0,275*2,3*1,5+3,14*0,5*0,5*0,2=1.106 [A] 
odtoková šachta:0,275*4*1,9=2.090 [B] 
A+B=3.196 [C]</t>
  </si>
  <si>
    <t>položka zahrnuje dodávku předepsaného kameniva, mimostaveništní a vnitrostaveništní dopravu a jeho uložení  
není-li v zadávací dokumentaci uvedeno jinak, jedná se o nakupovaný materiál</t>
  </si>
  <si>
    <t>457366</t>
  </si>
  <si>
    <t>VÝZTUŽ VYROVNÁVACÍHO A SPÁDOVÉHO BETONU Z KARI SÍTÍ</t>
  </si>
  <si>
    <t>0,130=0.130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</si>
  <si>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</si>
  <si>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458523</t>
  </si>
  <si>
    <t>VÝPLŇ ZA OPĚRAMI A ZDMI Z KAMENIVA DRCENÉHO, INDEX ZHUTNĚNÍ ID DO 0,9</t>
  </si>
  <si>
    <t>01   3,2*22,4=71.680 [A] 
02   3,2*78,5+5*14,313=322.765 [B] 
A+B=394.445 [C]</t>
  </si>
  <si>
    <t>465512</t>
  </si>
  <si>
    <t>DLAŽBY Z LOMOVÉHO KAMENE NA MC</t>
  </si>
  <si>
    <t>DOPLNĚNÍ STÁVAJÍCÍ DLAŽBY ODHAD 30% STÁVAJÍCÍ PLOCHY: 
O1+K01:(31,1*1,1+5,6+2+23,3*1,1)*1,2+9,955*1,1*4,57=130.972 [A] 
O2+K05:(18,7*1,1+19,3*1,1+1,9+5,5)*1,2+9,1*1,1*4,656=105.647 [B] 
0,3*(A+B)*0,2=14.197 [C] 
NOVÉ ODLÁŽDĚNÍ: (1,3+1,3+1,3)*0,2*1,1=0.858 [D] 
C+D=15.055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</si>
  <si>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</si>
  <si>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R42194</t>
  </si>
  <si>
    <t>MOSTNÍ NOSNÉ DESKOVÉ KONSTR Z OCELI S 355</t>
  </si>
  <si>
    <t>materiál pro zesílení konstrukcí K02, K03, K04 dle projektu, 5% z korozních důvodů</t>
  </si>
  <si>
    <t>Dle projektu: 
K02:16,868,=16.868 [A] 
K03:42,926=42.926 [B] 
K04:17,014=17.014 [C] 
Korozní důvoduy: (16,9+42,9+17,0)*0,05=3.840 [D] 
Celkem: A+B+C+D=80.648 [E]</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</si>
  <si>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</si>
  <si>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R42194.2</t>
  </si>
  <si>
    <t>MOSTNÍ NOSNÉ DESKOVÉ KONSTR Z OCELI S 235</t>
  </si>
  <si>
    <t>Kabelová lávka:   1511 =1 511.000 [A] 
Ocelové rošty:   173 =173.000 [B] 
Konzoly na kamenných římsách:   2934 =2 934.000 [C] 
Zábradlí - klenby:   1926=1 926.000 [D]  
Zábradlí - K02 + K03 + K04:   1579+2291+1583 =5 453.000 [E] 
Podlahy - K02 + K03 + K04:   1723+3674+1724=7 121.000 [F] 
Revizní lávka:   3724 =3 724.000 [G] 
Revizní žebřík:   111 =111.000 [H] 
(a+b+c+d+e+f+g+h)/1000=22.953 [I]</t>
  </si>
  <si>
    <t>R42817</t>
  </si>
  <si>
    <t>MOSTNÍ LOŽISKA Z VÁLCOVANÝCH NOSNÍKŮ</t>
  </si>
  <si>
    <t>KG</t>
  </si>
  <si>
    <t>podružná ložiska prodloužených podélníků, 2 ks</t>
  </si>
  <si>
    <t>112,7=112.700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</si>
  <si>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</si>
  <si>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R428400</t>
  </si>
  <si>
    <t>MOSTNÍ LOŽISKA Z OCELI (OCELOLITINY) - ÚDRŽBA</t>
  </si>
  <si>
    <t>repasování ložisek, viz TZ</t>
  </si>
  <si>
    <t>4*3=12.000 [A]</t>
  </si>
  <si>
    <t>- zahrnuje úpravu stávajících ložisek předepsanou v zadávací dokumentaci  
- lešení a podpěrné konstrukce  
- nastavení ložisek a odborná prohlídka  
- dočasné zpevnění nebo naopak dočasné uvolnění ložisek</t>
  </si>
  <si>
    <t>R45747</t>
  </si>
  <si>
    <t>NESMRŠŤUJÍCÍ ZÁLIVKA</t>
  </si>
  <si>
    <t>VYSOKOPEVNOSTNÍ EXPANZNÍ NESMRŠŤUJÍCÍVODOTĚSNÁ ZÁLIVKOVÁ MALTA ZALITÍ KOTEV ŘÍMS</t>
  </si>
  <si>
    <t>(130*0,09*0,09+46*0,09*0,09)*0,05=0.071 [A]</t>
  </si>
  <si>
    <t>položka zahrnuje:  
- dodání zvláštní malty (plastmalty) předepsané kvality a její rozprostření v předepsané tloušťce a v předepsaném tvaru</t>
  </si>
  <si>
    <t>Úpravy povrchů, podlahy, výplně otvorů</t>
  </si>
  <si>
    <t>62745</t>
  </si>
  <si>
    <t>SPÁROVÁNÍ STARÉHO ZDIVA CEMENTOVOU MALTOU</t>
  </si>
  <si>
    <t>O1+K01+P1:134,6+68,6+140,8+58,9=402.900 [A] 
P2+P3: 2*(4,3+8,3+3,3)*2*4,2+2*11,7*21,3=765.540 [B] 
O2+K05+P4: 89,3+46+66,1+58,9=260.300 [C] 
A+B+C=1 428.740 [D]</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</si>
  <si>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</si>
  <si>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46</t>
  </si>
  <si>
    <t>711509</t>
  </si>
  <si>
    <t>OCHRANA IZOLACE NA POVRCHU TEXTILIÍ</t>
  </si>
  <si>
    <t>(28,1+18,1)*2,4=110.880 [A]</t>
  </si>
  <si>
    <t>položka zahrnuje:  
- dodání  předepsaného ochranného materiálu  
- zřízení ochrany izolace</t>
  </si>
  <si>
    <t>47</t>
  </si>
  <si>
    <t>78311</t>
  </si>
  <si>
    <t>PROTIKOROZ OCHRANA OCEL KONSTR NÁTĚREM JEDNOVRST</t>
  </si>
  <si>
    <t>PÁSOVÝ NÁTĚR NÝTOVANÝCH PLECHŮ</t>
  </si>
  <si>
    <t>PÁSOVÝ NÁTĚR: 
K02:27,01=27.010 [A] 
K03:131,32=131.320 [B] 
K04:27,01=27.010 [C] 
odhad 10% z celkové plochy konstrukcí pro nové nýty za poškozené(položka č. 783161.1):0,1*3900=390.000 [D] 
(A+B+C+D)*2=1 150.680 [E]</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</si>
  <si>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</si>
  <si>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48</t>
  </si>
  <si>
    <t>783121</t>
  </si>
  <si>
    <t>PROTIKOROZ OCHR OK NÁTĚREM VÍCEVRST SE ZÁKL S VYS OBSAHEM ZN</t>
  </si>
  <si>
    <t>PKO NA STÁVAJÍCÍCH KONSTRUKCÍCH - ONS 14</t>
  </si>
  <si>
    <t>K03:2200=2 200.000 [A] 
K02+K04:850+850=1 700.000 [B] 
A+B=3 900.000 [C]</t>
  </si>
  <si>
    <t>49</t>
  </si>
  <si>
    <t>NOVÉ KONSTRUKCE - ONS23</t>
  </si>
  <si>
    <t>revizní lávka: 126=126.000 [A] 
revizní žebřík: 4=4.000 [B] 
podlaha K02, K04, K03: 99,6+154,4+95,8=349.800 [C] 
Rozšíření chodníků klenby:68=68.000 [D] 
podružné ložisko:1,2=1.200 [E] 
nové prvky zesilující K02,K03,K04:256+675+260=1 191.000 [F] 
pojistné úhelníky.153=153.000 [G] 
kabelová lávka:102=102.000 [H] 
A+B+C+D+E+F+G+H=1 995.000 [I]</t>
  </si>
  <si>
    <t>50</t>
  </si>
  <si>
    <t>R711112</t>
  </si>
  <si>
    <t>IZOLACE BĚŽNÝCH KONSTRUKCÍ PROTI ZEMNÍ VLHKOSTI ASFALTOVÝMI PÁSY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</si>
  <si>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</si>
  <si>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51</t>
  </si>
  <si>
    <t>R75732</t>
  </si>
  <si>
    <t>OCHRANNÁ OPATŘENÍ PROTI PŘEPĚTÍ - JISKŘIŠTĚ</t>
  </si>
  <si>
    <t>52</t>
  </si>
  <si>
    <t>81460</t>
  </si>
  <si>
    <t>POTRUBÍ Z TRUB BETONOVÝCH DN DO 800MM</t>
  </si>
  <si>
    <t>šachta u O1</t>
  </si>
  <si>
    <t>1,75=1.750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</si>
  <si>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</si>
  <si>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53</t>
  </si>
  <si>
    <t>87334</t>
  </si>
  <si>
    <t>POTRUBÍ Z TRUB PLASTOVÝCH TLAKOVÝCH SVAŘOVANÝCH DN DO 200MM</t>
  </si>
  <si>
    <t>odvodnění šachty za O1</t>
  </si>
  <si>
    <t>3=3.000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</si>
  <si>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</si>
  <si>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54</t>
  </si>
  <si>
    <t>87446</t>
  </si>
  <si>
    <t>POTRUBÍ Z TRUB PLASTOVÝCH ODPADNÍCH DN DO 400MM</t>
  </si>
  <si>
    <t>REVIZNÍ PLASTOVÁ ŠACHTA DN 400</t>
  </si>
  <si>
    <t>1,9=1.900 [A]</t>
  </si>
  <si>
    <t>55</t>
  </si>
  <si>
    <t>93261</t>
  </si>
  <si>
    <t>POCHOZÍ ROŠT Z KOMPOZITU - PŘEKRYTÍ ZRCADLA MOSTU</t>
  </si>
  <si>
    <t>rošty na služebních chodnících a revizních lávkách</t>
  </si>
  <si>
    <t>K02:99,6=99.600 [A] 
K03:154,4=154.400 [B] 
K04:96=96.000 [C] 
revizní lávky K02,K03 a K04:101,9=101.900 [D] 
a+b+c+d=451.900 [E]</t>
  </si>
  <si>
    <t>položka zahrnuje:  
- dodání a uložení předepsané konstrukce z předepsaného materiálu včetně vnitrostaveništní a mimostaveništní dopravy  
- veškeré potřebné pomocné práce  
- veškerý pomocný a upevňovací materiál</t>
  </si>
  <si>
    <t>56</t>
  </si>
  <si>
    <t>936314</t>
  </si>
  <si>
    <t>DROBNÉ DOPLŇK KONSTR BETON MONOLIT DO C25/30</t>
  </si>
  <si>
    <t>Vyústění trativodu. Monolitický objekt z prostého betonu tl. 0,15m</t>
  </si>
  <si>
    <t>0,9*0,15*2+0,4*0,4=0.430 [A]</t>
  </si>
  <si>
    <t>57</t>
  </si>
  <si>
    <t>936501</t>
  </si>
  <si>
    <t>DROBNÉ DOPLŇK KONSTR KOVOVÉ NEREZ</t>
  </si>
  <si>
    <t>NEREZOVÉ ODVOŇOVAČE VE VRCHOLU KLENBY</t>
  </si>
  <si>
    <t>20=20.000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</si>
  <si>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</si>
  <si>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58</t>
  </si>
  <si>
    <t>938452</t>
  </si>
  <si>
    <t>OČIŠTĚNÍ ZDIVA OTRYSKÁNÍM NA SUCHO KŘEMIČ PÍSKEM</t>
  </si>
  <si>
    <t>položka zahrnuje otryskání zdiva opěr křemičitým pískem po spárování 100% plochy + likvidaci tryskacího abraziva včetně poplatku za uložení na skládku S-NO</t>
  </si>
  <si>
    <t>položka zahrnuje očištění předepsaným způsobem včetně odklizení vzniklého odpadu</t>
  </si>
  <si>
    <t>59</t>
  </si>
  <si>
    <t>938652</t>
  </si>
  <si>
    <t>OČIŠTĚNÍ OCEL KONSTR OTRYSKÁNÍM NA SUCHO KŘEMIČ PÍSKEM</t>
  </si>
  <si>
    <t>položka zahrnuje otryskání stávajících ocelových kontrukcí + likvidaci tryskacího abraziva včetně poplatku za uložení na skládku S-NO</t>
  </si>
  <si>
    <t>60</t>
  </si>
  <si>
    <t>96613</t>
  </si>
  <si>
    <t>BOURÁNÍ KONSTRUKCÍ Z KAMENE NA MC</t>
  </si>
  <si>
    <t>BOURÁNÍ ZÁVĚRNÝCH ZDÍ PRO NOVÉ PODRUŽNÉ ÚP: 
PRO NOVÝ ŽB ÚP NA P1: 4,8*1,0+0,6*0,5*3,1=5.730 [A] 
PRO NOVÝ ŽB ÚP NA P4: 4,8*1,0+0,6*0,5*3,1=5.730 [B] 
VYBOURANÉ KAMENNÉ ŘÍMSY (OBJEM VIZ POLOŽKA 31719): 3,6=3.600 [C] 
A+B+C=15.060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</si>
  <si>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</si>
  <si>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61</t>
  </si>
  <si>
    <t>96617</t>
  </si>
  <si>
    <t>BOURÁNÍ KONSTRUKCÍ ZE DŘEVA</t>
  </si>
  <si>
    <t>DEMONTÁŽ MOSTNIC A POZEDNIC</t>
  </si>
  <si>
    <t>(2,6*4+2,72*110+2,56*8+2,4*88)*0,24*0,26=33.776 [A]</t>
  </si>
  <si>
    <t>62</t>
  </si>
  <si>
    <t>96718</t>
  </si>
  <si>
    <t>VYBOURÁNÍ ČÁSTÍ KONSTRUKCÍ KOVOVÝCH</t>
  </si>
  <si>
    <t>demontáž ocelových částí</t>
  </si>
  <si>
    <t>K02:8,472=8.472 [A] 
K03:8,332=8.332 [B] 
K04:8,472=8.472 [C] 
POJISTNÉ ÚHELNÍKY:7,136=7.136 [D] 
ZÁBRADLÍ KLENBY:2,152=2.152 [E] 
A+B+C+D+E=34.564 [F]</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</si>
  <si>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</si>
  <si>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63</t>
  </si>
  <si>
    <t>967864</t>
  </si>
  <si>
    <t>VYBOURÁNÍ MOST LOŽISEK Z OCELI (OCELOLITINY)</t>
  </si>
  <si>
    <t>2*3=6.000 [A]</t>
  </si>
  <si>
    <t>64</t>
  </si>
  <si>
    <t>R93311</t>
  </si>
  <si>
    <t>ZATĚŽOVACÍ ZKOUŠKA MOSTU STATICKÁ</t>
  </si>
  <si>
    <t>Tato SZZ bude provedena na poli 3 a 4.. Zatížení bude provedeno dvojicí vhodných lokomotiv. Na zkoušené NK budou provedeny 2 zatěžovací stavy.  
Mimo statické zatížení budou na poli 3 provedeny další min. 2 zatěžovací stavy zaměřené na brzdné a rozjezdové účinky na mostovku.</t>
  </si>
  <si>
    <t>1=1.000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</si>
  <si>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</si>
  <si>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65</t>
  </si>
  <si>
    <t>R93650</t>
  </si>
  <si>
    <t>DROBNÉ DOPLŇK KONSTR KOVOVÉ</t>
  </si>
  <si>
    <t>KS</t>
  </si>
  <si>
    <t>TABULKA S LETOPOČTEM REKONSTRUKCE A DATEM NÁTĚRU OK  
TABULKA - POZOR ZÚŽENÝ VMP  + ŽLUTOČERNÝ NÁTĚ KRAJNÍCH SLOUPKŮ</t>
  </si>
  <si>
    <t>10=10.000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</si>
  <si>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</si>
  <si>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66</t>
  </si>
  <si>
    <t>R94390</t>
  </si>
  <si>
    <t>PROSTOROVÉ PRACOVNÍ LEŠENÍ PŘES 3 KPA</t>
  </si>
  <si>
    <t>LEŠENÍ PRO SANACE O1,P1,P4, O2 A K01 A K05</t>
  </si>
  <si>
    <t>Položka zahrnuje dovoz, montáž, údržbu, opotřebení (nájemné), demontáž, konzervaci, odvoz.</t>
  </si>
  <si>
    <t>67</t>
  </si>
  <si>
    <t>R94490</t>
  </si>
  <si>
    <t>OCHRANNÁ KONSTRUKCE</t>
  </si>
  <si>
    <t>Zaplachování konstrukcí pro zachycení abraziva a barvy.</t>
  </si>
  <si>
    <t>Zaplachování konstrukcí pro zachycení abraziva a barvy. 
K02,K03,K04: 2*(125+330+125)+2*190+322,5=1 862.500 [A]</t>
  </si>
  <si>
    <t>68</t>
  </si>
  <si>
    <t>R94590</t>
  </si>
  <si>
    <t>ZAVĚŠENÉ PRACOVNÍ LEŠENÍ</t>
  </si>
  <si>
    <t>LEŠENÍ PRO REKONSTRUKCI OK</t>
  </si>
  <si>
    <t>K02,K03,K04: 2*(125+330+125)+2*190+322,5=1 862.500 [A]</t>
  </si>
  <si>
    <t>D.9.8</t>
  </si>
  <si>
    <t>Všeobecný objekt</t>
  </si>
  <si>
    <t xml:space="preserve">  SO 98-98</t>
  </si>
  <si>
    <t>SO 98-98</t>
  </si>
  <si>
    <t>Dokumentace stavby</t>
  </si>
  <si>
    <t>VSEOB001</t>
  </si>
  <si>
    <t>Geodetická dokumentace skutečného provedení stavby</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</si>
  <si>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</si>
  <si>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</si>
  <si>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</si>
  <si>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</si>
  <si>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  
včetně DSPS mostu v km 35,579 kam zasahuje úprava žel.svršku této akce</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</si>
  <si>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</si>
  <si>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</si>
  <si>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</si>
  <si>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</si>
  <si>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</si>
  <si>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</si>
  <si>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</si>
  <si>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</si>
  <si>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</si>
  <si>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</si>
  <si>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</si>
  <si>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</si>
  <si>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</si>
  <si>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</si>
  <si>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</si>
  <si>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VŠEOB018</t>
  </si>
  <si>
    <t>Exkurze na stavbu</t>
  </si>
  <si>
    <t>D.9.9</t>
  </si>
  <si>
    <t>Likvidace odpadů</t>
  </si>
  <si>
    <t xml:space="preserve">  SO 90-90</t>
  </si>
  <si>
    <t>SO 90-90</t>
  </si>
  <si>
    <t>POPLATKY ZA LIKVIDACI ODPADŮ NEKONTAMINOVANÝCH - 17 05 04  VYTĚŽENÉ ZEMINY A HORNINY -  II. TŘÍDA TĚŽITELNOSTI VČ. DOPRAVY</t>
  </si>
  <si>
    <t>NÁNOSY ZEMINY Z OČIŠTĚNÉ DLAŽBY:</t>
  </si>
  <si>
    <t>NÁNOSY ZEMINY Z OČIŠTĚNÉ DLAŽBY: 236,6*0,3=70.980 [A] 
ŽEL. SPODEK: (1601-76)*1,8=2 745.000 [B] 
A+B=2 815.980 [C]</t>
  </si>
  <si>
    <t>POPLATKY ZA LIKVIDACI ODPADŮ NEKONTAMINOVANÝCH - 17 01 01  BETON Z DEMOLIC OBJEKTŮ, ZÁKLADŮ TV VČ. DOPRAVY</t>
  </si>
  <si>
    <t>POPLATKY ZA LIKVIDACI ODPADŮ NEKONTAMINOVANÝCH - 17 05 08  ŠTĚRK Z KOLEJIŠTĚ (ODPAD PO RECYKLACI) VČ. DOPRAVY</t>
  </si>
  <si>
    <t>objemy viz 2.0.0.6 
OPĚRA O1 + K01: 9,6*1,4+1,6*25,7=54.560 [A] 
PRO DRENÁŽE A GABIONY U O1:3,8*5,4+1,9*1,9*2,4+1,6*1,6*1,8+1,3*1,0*0,8+2,7*0,8*1,5=38.072 [B] 
OPĚRA O2 + K05: 6,5*1,4+1,6*16,1=34.860 [C] 
PRO DRENÁŽE A GABIONY U O2: 2,5*9,4+1,6*4,2*0,8+1,6*1,4*0,8=30.668 [D] 
0,7*(a+b+c+d)*2,1+436*2,035=1 119.755 [E]</t>
  </si>
  <si>
    <t>POPLATKY ZA LIKVIDACI ODPADŮ NEKONTAMINOVANÝCH - 02 01 03  SMÝCENÉ STROMY A KEŘE VČ. DOPRAVY</t>
  </si>
  <si>
    <t>2,5+2=4.500 [A]</t>
  </si>
  <si>
    <t>POPLATKY ZA LIKVIDACI ODPADŮ NEKONTAMINOVANÝCH - 17 01 01  ŽELEZNIČNÍ PRAŽCE BETONOVÉ VČ. DOPRAVY</t>
  </si>
  <si>
    <t>POPLATKY ZA LIKVIDACI ODPADŮ NEKONTAMINOVANÝCH - 17 02 03  POLYETYLÉNOVÉ  PODLOŽKY (ŽEL. SVRŠEK) VČ. DOPRAVY</t>
  </si>
  <si>
    <t>POPLATKY ZA LIKVIDACI ODPADŮ NEKONTAMINOVANÝCH - 07 02 99  PRYŽOVÉ PODLOŽKY (ŽEL. SVRŠEK) VČ. DOPRAVY</t>
  </si>
  <si>
    <t>POPLATKY ZA LIKVIDACI ODPADŮ NEKONTAMINOVANÝCH - 17 05 04  KAMENNÁ SUŤ VČ. DOPRAVY</t>
  </si>
  <si>
    <t>VYBOURANÝ KÁMEN - ŘÍMSY A ZÁVĚRNÉ ZDI</t>
  </si>
  <si>
    <t>POPLATKY ZA LIKVIDACI ODPADŮ NEBEZPEČNÝCH - 17 02 04*  ŽELEZNIČNÍ PRAŽCE DŘEVĚNÉ VČ. DOPRAVY</t>
  </si>
  <si>
    <t>POPLATKY ZA LIKVIDACI ODPADŮ NEBEZPEČNÝCH - 17 02 04*  ŽELEZNIČNÍ PRAŽCE DŘEVĚNÉ - MOSTNICE VČ. DOPRAVY</t>
  </si>
  <si>
    <t>MOSTNICE A POZEDNICE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</si>
</sst>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dimension ref="A1:F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0+C10+C12+C15+C17+C19</f>
      </c>
    </row>
    <row r="7" spans="2:3" ht="12.75" customHeight="1">
      <c r="B7" s="8" t="s">
        <v>7</v>
      </c>
      <c s="10">
        <f>0+E10+E12+E15+E17+E19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11-11-01'!K8+'SO 11-11-01'!M8</f>
      </c>
      <c s="14">
        <f>C11*0.21</f>
      </c>
      <c s="14">
        <f>C11+D11</f>
      </c>
      <c s="13">
        <f>'SO 11-11-01'!T7</f>
      </c>
    </row>
    <row r="12" spans="1:6" ht="12.75">
      <c r="A12" s="11" t="s">
        <v>168</v>
      </c>
      <c s="12" t="s">
        <v>169</v>
      </c>
      <c s="14">
        <f>0+C13+C14</f>
      </c>
      <c s="14">
        <f>C12*0.21</f>
      </c>
      <c s="14">
        <f>0+E13+E14</f>
      </c>
      <c s="13">
        <f>0+F13+F14</f>
      </c>
    </row>
    <row r="13" spans="1:6" ht="12.75">
      <c r="A13" s="11" t="s">
        <v>170</v>
      </c>
      <c s="12" t="s">
        <v>169</v>
      </c>
      <c s="14">
        <f>'SO 11-10-01'!K8+'SO 11-10-01'!M8</f>
      </c>
      <c s="14">
        <f>C13*0.21</f>
      </c>
      <c s="14">
        <f>C13+D13</f>
      </c>
      <c s="13">
        <f>'SO 11-10-01'!T7</f>
      </c>
    </row>
    <row r="14" spans="1:6" ht="12.75">
      <c r="A14" s="11" t="s">
        <v>370</v>
      </c>
      <c s="12" t="s">
        <v>371</v>
      </c>
      <c s="14">
        <f>'SO 11-10-01.01'!K8+'SO 11-10-01.01'!M8</f>
      </c>
      <c s="14">
        <f>C14*0.21</f>
      </c>
      <c s="14">
        <f>C14+D14</f>
      </c>
      <c s="13">
        <f>'SO 11-10-01.01'!T7</f>
      </c>
    </row>
    <row r="15" spans="1:6" ht="12.75">
      <c r="A15" s="11" t="s">
        <v>381</v>
      </c>
      <c s="12" t="s">
        <v>382</v>
      </c>
      <c s="14">
        <f>0+C16</f>
      </c>
      <c s="14">
        <f>C15*0.21</f>
      </c>
      <c s="14">
        <f>0+E16</f>
      </c>
      <c s="13">
        <f>0+F16</f>
      </c>
    </row>
    <row r="16" spans="1:6" ht="12.75">
      <c r="A16" s="11" t="s">
        <v>383</v>
      </c>
      <c s="12" t="s">
        <v>384</v>
      </c>
      <c s="14">
        <f>'SO 11-20-01'!K8+'SO 11-20-01'!M8</f>
      </c>
      <c s="14">
        <f>C16*0.21</f>
      </c>
      <c s="14">
        <f>C16+D16</f>
      </c>
      <c s="13">
        <f>'SO 11-20-01'!T7</f>
      </c>
    </row>
    <row r="17" spans="1:6" ht="12.75">
      <c r="A17" s="11" t="s">
        <v>684</v>
      </c>
      <c s="12" t="s">
        <v>685</v>
      </c>
      <c s="14">
        <f>0+C18</f>
      </c>
      <c s="14">
        <f>C17*0.21</f>
      </c>
      <c s="14">
        <f>0+E18</f>
      </c>
      <c s="13">
        <f>0+F18</f>
      </c>
    </row>
    <row r="18" spans="1:6" ht="12.75">
      <c r="A18" s="11" t="s">
        <v>686</v>
      </c>
      <c s="12" t="s">
        <v>685</v>
      </c>
      <c s="14">
        <f>'SO 98-98'!K8+'SO 98-98'!M8</f>
      </c>
      <c s="14">
        <f>C18*0.21</f>
      </c>
      <c s="14">
        <f>C18+D18</f>
      </c>
      <c s="13">
        <f>'SO 98-98'!T7</f>
      </c>
    </row>
    <row r="19" spans="1:6" ht="12.75">
      <c r="A19" s="11" t="s">
        <v>713</v>
      </c>
      <c s="12" t="s">
        <v>714</v>
      </c>
      <c s="14">
        <f>0+C20</f>
      </c>
      <c s="14">
        <f>C19*0.21</f>
      </c>
      <c s="14">
        <f>0+E20</f>
      </c>
      <c s="13">
        <f>0+F20</f>
      </c>
    </row>
    <row r="20" spans="1:6" ht="12.75">
      <c r="A20" s="11" t="s">
        <v>715</v>
      </c>
      <c s="12" t="s">
        <v>714</v>
      </c>
      <c s="14">
        <f>'SO 90-90'!K8+'SO 90-90'!M8</f>
      </c>
      <c s="14">
        <f>C20*0.21</f>
      </c>
      <c s="14">
        <f>C20+D20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45</v>
      </c>
      <c r="E8" s="30" t="s">
        <v>15</v>
      </c>
      <c r="J8" s="29">
        <f>0+J9+J22+J51+J60+J65+J70+J75+J84</f>
      </c>
      <c s="29">
        <f>0+K9+K22+K51+K60+K65+K70+K75+K84</f>
      </c>
      <c s="29">
        <f>0+L9+L22+L51+L60+L65+L70+L75+L84</f>
      </c>
      <c s="29">
        <f>0+M9+M22+M51+M60+M65+M70+M75+M84</f>
      </c>
    </row>
    <row r="9" spans="1:13" ht="12.75">
      <c r="A9" t="s">
        <v>46</v>
      </c>
      <c r="C9" s="31" t="s">
        <v>47</v>
      </c>
      <c r="E9" s="33" t="s">
        <v>48</v>
      </c>
      <c r="J9" s="32">
        <f>0</f>
      </c>
      <c s="32">
        <f>0</f>
      </c>
      <c s="32">
        <f>0+L10+L14+L18</f>
      </c>
      <c s="32">
        <f>0+M10+M14+M18</f>
      </c>
    </row>
    <row r="10" spans="1:16" ht="25.5">
      <c r="A10" t="s">
        <v>49</v>
      </c>
      <c s="34" t="s">
        <v>50</v>
      </c>
      <c s="34" t="s">
        <v>51</v>
      </c>
      <c s="35" t="s">
        <v>52</v>
      </c>
      <c s="6" t="s">
        <v>53</v>
      </c>
      <c s="36" t="s">
        <v>54</v>
      </c>
      <c s="37">
        <v>2745</v>
      </c>
      <c s="36">
        <v>0</v>
      </c>
      <c s="36">
        <f>ROUND(G10*H10,6)</f>
      </c>
      <c r="L10" s="38">
        <v>0</v>
      </c>
      <c s="32">
        <f>ROUND(ROUND(L10,2)*ROUND(G10,3),2)</f>
      </c>
      <c s="36" t="s">
        <v>55</v>
      </c>
      <c>
        <f>(M10*21)/100</f>
      </c>
      <c t="s">
        <v>27</v>
      </c>
    </row>
    <row r="11" spans="1:5" ht="12.75">
      <c r="A11" s="35" t="s">
        <v>56</v>
      </c>
      <c r="E11" s="39" t="s">
        <v>57</v>
      </c>
    </row>
    <row r="12" spans="1:5" ht="12.75">
      <c r="A12" s="35" t="s">
        <v>58</v>
      </c>
      <c r="E12" s="40" t="s">
        <v>59</v>
      </c>
    </row>
    <row r="13" spans="1:5" ht="12.75">
      <c r="A13" t="s">
        <v>60</v>
      </c>
      <c r="E13" s="39" t="s">
        <v>61</v>
      </c>
    </row>
    <row r="14" spans="1:16" ht="25.5">
      <c r="A14" t="s">
        <v>49</v>
      </c>
      <c s="34" t="s">
        <v>27</v>
      </c>
      <c s="34" t="s">
        <v>62</v>
      </c>
      <c s="35" t="s">
        <v>63</v>
      </c>
      <c s="6" t="s">
        <v>64</v>
      </c>
      <c s="36" t="s">
        <v>54</v>
      </c>
      <c s="37">
        <v>2.5</v>
      </c>
      <c s="36">
        <v>0</v>
      </c>
      <c s="36">
        <f>ROUND(G14*H14,6)</f>
      </c>
      <c r="L14" s="38">
        <v>0</v>
      </c>
      <c s="32">
        <f>ROUND(ROUND(L14,2)*ROUND(G14,3),2)</f>
      </c>
      <c s="36" t="s">
        <v>55</v>
      </c>
      <c>
        <f>(M14*21)/100</f>
      </c>
      <c t="s">
        <v>27</v>
      </c>
    </row>
    <row r="15" spans="1:5" ht="12.75">
      <c r="A15" s="35" t="s">
        <v>56</v>
      </c>
      <c r="E15" s="39" t="s">
        <v>57</v>
      </c>
    </row>
    <row r="16" spans="1:5" ht="12.75">
      <c r="A16" s="35" t="s">
        <v>58</v>
      </c>
      <c r="E16" s="40" t="s">
        <v>65</v>
      </c>
    </row>
    <row r="17" spans="1:5" ht="12.75">
      <c r="A17" t="s">
        <v>60</v>
      </c>
      <c r="E17" s="39" t="s">
        <v>61</v>
      </c>
    </row>
    <row r="18" spans="1:16" ht="25.5">
      <c r="A18" t="s">
        <v>49</v>
      </c>
      <c s="34" t="s">
        <v>25</v>
      </c>
      <c s="34" t="s">
        <v>66</v>
      </c>
      <c s="35" t="s">
        <v>67</v>
      </c>
      <c s="6" t="s">
        <v>68</v>
      </c>
      <c s="36" t="s">
        <v>54</v>
      </c>
      <c s="37">
        <v>1.5</v>
      </c>
      <c s="36">
        <v>0</v>
      </c>
      <c s="36">
        <f>ROUND(G18*H18,6)</f>
      </c>
      <c r="L18" s="38">
        <v>0</v>
      </c>
      <c s="32">
        <f>ROUND(ROUND(L18,2)*ROUND(G18,3),2)</f>
      </c>
      <c s="36" t="s">
        <v>55</v>
      </c>
      <c>
        <f>(M18*21)/100</f>
      </c>
      <c t="s">
        <v>27</v>
      </c>
    </row>
    <row r="19" spans="1:5" ht="12.75">
      <c r="A19" s="35" t="s">
        <v>56</v>
      </c>
      <c r="E19" s="39" t="s">
        <v>57</v>
      </c>
    </row>
    <row r="20" spans="1:5" ht="25.5">
      <c r="A20" s="35" t="s">
        <v>58</v>
      </c>
      <c r="E20" s="40" t="s">
        <v>69</v>
      </c>
    </row>
    <row r="21" spans="1:5" ht="12.75">
      <c r="A21" t="s">
        <v>60</v>
      </c>
      <c r="E21" s="39" t="s">
        <v>61</v>
      </c>
    </row>
    <row r="22" spans="1:13" ht="12.75">
      <c r="A22" t="s">
        <v>46</v>
      </c>
      <c r="C22" s="31" t="s">
        <v>50</v>
      </c>
      <c r="E22" s="33" t="s">
        <v>70</v>
      </c>
      <c r="J22" s="32">
        <f>0</f>
      </c>
      <c s="32">
        <f>0</f>
      </c>
      <c s="32">
        <f>0+L23+L27+L31+L35+L39+L43+L47</f>
      </c>
      <c s="32">
        <f>0+M23+M27+M31+M35+M39+M43+M47</f>
      </c>
    </row>
    <row r="23" spans="1:16" ht="12.75">
      <c r="A23" t="s">
        <v>49</v>
      </c>
      <c s="34" t="s">
        <v>71</v>
      </c>
      <c s="34" t="s">
        <v>72</v>
      </c>
      <c s="35" t="s">
        <v>65</v>
      </c>
      <c s="6" t="s">
        <v>73</v>
      </c>
      <c s="36" t="s">
        <v>74</v>
      </c>
      <c s="37">
        <v>400</v>
      </c>
      <c s="36">
        <v>0</v>
      </c>
      <c s="36">
        <f>ROUND(G23*H23,6)</f>
      </c>
      <c r="L23" s="38">
        <v>0</v>
      </c>
      <c s="32">
        <f>ROUND(ROUND(L23,2)*ROUND(G23,3),2)</f>
      </c>
      <c s="36" t="s">
        <v>75</v>
      </c>
      <c>
        <f>(M23*0)/100</f>
      </c>
      <c t="s">
        <v>47</v>
      </c>
    </row>
    <row r="24" spans="1:5" ht="12.75">
      <c r="A24" s="35" t="s">
        <v>56</v>
      </c>
      <c r="E24" s="39" t="s">
        <v>65</v>
      </c>
    </row>
    <row r="25" spans="1:5" ht="12.75">
      <c r="A25" s="35" t="s">
        <v>58</v>
      </c>
      <c r="E25" s="40" t="s">
        <v>65</v>
      </c>
    </row>
    <row r="26" spans="1:5" ht="38.25">
      <c r="A26" t="s">
        <v>60</v>
      </c>
      <c r="E26" s="39" t="s">
        <v>76</v>
      </c>
    </row>
    <row r="27" spans="1:16" ht="12.75">
      <c r="A27" t="s">
        <v>49</v>
      </c>
      <c s="34" t="s">
        <v>77</v>
      </c>
      <c s="34" t="s">
        <v>78</v>
      </c>
      <c s="35" t="s">
        <v>65</v>
      </c>
      <c s="6" t="s">
        <v>79</v>
      </c>
      <c s="36" t="s">
        <v>80</v>
      </c>
      <c s="37">
        <v>1601.1</v>
      </c>
      <c s="36">
        <v>0</v>
      </c>
      <c s="36">
        <f>ROUND(G27*H27,6)</f>
      </c>
      <c r="L27" s="38">
        <v>0</v>
      </c>
      <c s="32">
        <f>ROUND(ROUND(L27,2)*ROUND(G27,3),2)</f>
      </c>
      <c s="36" t="s">
        <v>75</v>
      </c>
      <c>
        <f>(M27*0)/100</f>
      </c>
      <c t="s">
        <v>47</v>
      </c>
    </row>
    <row r="28" spans="1:5" ht="12.75">
      <c r="A28" s="35" t="s">
        <v>56</v>
      </c>
      <c r="E28" s="39" t="s">
        <v>65</v>
      </c>
    </row>
    <row r="29" spans="1:5" ht="63.75">
      <c r="A29" s="35" t="s">
        <v>58</v>
      </c>
      <c r="E29" s="40" t="s">
        <v>81</v>
      </c>
    </row>
    <row r="30" spans="1:5" ht="369.75">
      <c r="A30" t="s">
        <v>60</v>
      </c>
      <c r="E30" s="39" t="s">
        <v>82</v>
      </c>
    </row>
    <row r="31" spans="1:16" ht="12.75">
      <c r="A31" t="s">
        <v>49</v>
      </c>
      <c s="34" t="s">
        <v>26</v>
      </c>
      <c s="34" t="s">
        <v>83</v>
      </c>
      <c s="35" t="s">
        <v>65</v>
      </c>
      <c s="6" t="s">
        <v>84</v>
      </c>
      <c s="36" t="s">
        <v>80</v>
      </c>
      <c s="37">
        <v>76</v>
      </c>
      <c s="36">
        <v>0</v>
      </c>
      <c s="36">
        <f>ROUND(G31*H31,6)</f>
      </c>
      <c r="L31" s="38">
        <v>0</v>
      </c>
      <c s="32">
        <f>ROUND(ROUND(L31,2)*ROUND(G31,3),2)</f>
      </c>
      <c s="36" t="s">
        <v>85</v>
      </c>
      <c>
        <f>(M31*21)/100</f>
      </c>
      <c t="s">
        <v>27</v>
      </c>
    </row>
    <row r="32" spans="1:5" ht="12.75">
      <c r="A32" s="35" t="s">
        <v>56</v>
      </c>
      <c r="E32" s="39" t="s">
        <v>65</v>
      </c>
    </row>
    <row r="33" spans="1:5" ht="25.5">
      <c r="A33" s="35" t="s">
        <v>58</v>
      </c>
      <c r="E33" s="40" t="s">
        <v>86</v>
      </c>
    </row>
    <row r="34" spans="1:5" ht="229.5">
      <c r="A34" t="s">
        <v>60</v>
      </c>
      <c r="E34" s="39" t="s">
        <v>87</v>
      </c>
    </row>
    <row r="35" spans="1:16" ht="12.75">
      <c r="A35" t="s">
        <v>49</v>
      </c>
      <c s="34" t="s">
        <v>88</v>
      </c>
      <c s="34" t="s">
        <v>89</v>
      </c>
      <c s="35" t="s">
        <v>65</v>
      </c>
      <c s="6" t="s">
        <v>90</v>
      </c>
      <c s="36" t="s">
        <v>80</v>
      </c>
      <c s="37">
        <v>1.431</v>
      </c>
      <c s="36">
        <v>0</v>
      </c>
      <c s="36">
        <f>ROUND(G35*H35,6)</f>
      </c>
      <c r="L35" s="38">
        <v>0</v>
      </c>
      <c s="32">
        <f>ROUND(ROUND(L35,2)*ROUND(G35,3),2)</f>
      </c>
      <c s="36" t="s">
        <v>85</v>
      </c>
      <c>
        <f>(M35*21)/100</f>
      </c>
      <c t="s">
        <v>27</v>
      </c>
    </row>
    <row r="36" spans="1:5" ht="12.75">
      <c r="A36" s="35" t="s">
        <v>56</v>
      </c>
      <c r="E36" s="39" t="s">
        <v>65</v>
      </c>
    </row>
    <row r="37" spans="1:5" ht="38.25">
      <c r="A37" s="35" t="s">
        <v>58</v>
      </c>
      <c r="E37" s="40" t="s">
        <v>91</v>
      </c>
    </row>
    <row r="38" spans="1:5" ht="255">
      <c r="A38" t="s">
        <v>60</v>
      </c>
      <c r="E38" s="39" t="s">
        <v>92</v>
      </c>
    </row>
    <row r="39" spans="1:16" ht="12.75">
      <c r="A39" t="s">
        <v>49</v>
      </c>
      <c s="34" t="s">
        <v>93</v>
      </c>
      <c s="34" t="s">
        <v>94</v>
      </c>
      <c s="35" t="s">
        <v>65</v>
      </c>
      <c s="6" t="s">
        <v>95</v>
      </c>
      <c s="36" t="s">
        <v>74</v>
      </c>
      <c s="37">
        <v>2064.6</v>
      </c>
      <c s="36">
        <v>0</v>
      </c>
      <c s="36">
        <f>ROUND(G39*H39,6)</f>
      </c>
      <c r="L39" s="38">
        <v>0</v>
      </c>
      <c s="32">
        <f>ROUND(ROUND(L39,2)*ROUND(G39,3),2)</f>
      </c>
      <c s="36" t="s">
        <v>85</v>
      </c>
      <c>
        <f>(M39*21)/100</f>
      </c>
      <c t="s">
        <v>27</v>
      </c>
    </row>
    <row r="40" spans="1:5" ht="12.75">
      <c r="A40" s="35" t="s">
        <v>56</v>
      </c>
      <c r="E40" s="39" t="s">
        <v>65</v>
      </c>
    </row>
    <row r="41" spans="1:5" ht="25.5">
      <c r="A41" s="35" t="s">
        <v>58</v>
      </c>
      <c r="E41" s="40" t="s">
        <v>96</v>
      </c>
    </row>
    <row r="42" spans="1:5" ht="25.5">
      <c r="A42" t="s">
        <v>60</v>
      </c>
      <c r="E42" s="39" t="s">
        <v>97</v>
      </c>
    </row>
    <row r="43" spans="1:16" ht="12.75">
      <c r="A43" t="s">
        <v>49</v>
      </c>
      <c s="34" t="s">
        <v>98</v>
      </c>
      <c s="34" t="s">
        <v>99</v>
      </c>
      <c s="35" t="s">
        <v>65</v>
      </c>
      <c s="6" t="s">
        <v>100</v>
      </c>
      <c s="36" t="s">
        <v>74</v>
      </c>
      <c s="37">
        <v>554</v>
      </c>
      <c s="36">
        <v>0</v>
      </c>
      <c s="36">
        <f>ROUND(G43*H43,6)</f>
      </c>
      <c r="L43" s="38">
        <v>0</v>
      </c>
      <c s="32">
        <f>ROUND(ROUND(L43,2)*ROUND(G43,3),2)</f>
      </c>
      <c s="36" t="s">
        <v>85</v>
      </c>
      <c>
        <f>(M43*21)/100</f>
      </c>
      <c t="s">
        <v>27</v>
      </c>
    </row>
    <row r="44" spans="1:5" ht="12.75">
      <c r="A44" s="35" t="s">
        <v>56</v>
      </c>
      <c r="E44" s="39" t="s">
        <v>65</v>
      </c>
    </row>
    <row r="45" spans="1:5" ht="25.5">
      <c r="A45" s="35" t="s">
        <v>58</v>
      </c>
      <c r="E45" s="40" t="s">
        <v>101</v>
      </c>
    </row>
    <row r="46" spans="1:5" ht="25.5">
      <c r="A46" t="s">
        <v>60</v>
      </c>
      <c r="E46" s="39" t="s">
        <v>102</v>
      </c>
    </row>
    <row r="47" spans="1:16" ht="12.75">
      <c r="A47" t="s">
        <v>49</v>
      </c>
      <c s="34" t="s">
        <v>103</v>
      </c>
      <c s="34" t="s">
        <v>104</v>
      </c>
      <c s="35" t="s">
        <v>65</v>
      </c>
      <c s="6" t="s">
        <v>105</v>
      </c>
      <c s="36" t="s">
        <v>80</v>
      </c>
      <c s="37">
        <v>77.825</v>
      </c>
      <c s="36">
        <v>0</v>
      </c>
      <c s="36">
        <f>ROUND(G47*H47,6)</f>
      </c>
      <c r="L47" s="38">
        <v>0</v>
      </c>
      <c s="32">
        <f>ROUND(ROUND(L47,2)*ROUND(G47,3),2)</f>
      </c>
      <c s="36" t="s">
        <v>55</v>
      </c>
      <c>
        <f>(M47*21)/100</f>
      </c>
      <c t="s">
        <v>27</v>
      </c>
    </row>
    <row r="48" spans="1:5" ht="12.75">
      <c r="A48" s="35" t="s">
        <v>56</v>
      </c>
      <c r="E48" s="39" t="s">
        <v>65</v>
      </c>
    </row>
    <row r="49" spans="1:5" ht="114.75">
      <c r="A49" s="35" t="s">
        <v>58</v>
      </c>
      <c r="E49" s="40" t="s">
        <v>106</v>
      </c>
    </row>
    <row r="50" spans="1:5" ht="293.25">
      <c r="A50" t="s">
        <v>60</v>
      </c>
      <c r="E50" s="39" t="s">
        <v>107</v>
      </c>
    </row>
    <row r="51" spans="1:13" ht="12.75">
      <c r="A51" t="s">
        <v>46</v>
      </c>
      <c r="C51" s="31" t="s">
        <v>27</v>
      </c>
      <c r="E51" s="33" t="s">
        <v>108</v>
      </c>
      <c r="J51" s="32">
        <f>0</f>
      </c>
      <c s="32">
        <f>0</f>
      </c>
      <c s="32">
        <f>0+L52+L56</f>
      </c>
      <c s="32">
        <f>0+M52+M56</f>
      </c>
    </row>
    <row r="52" spans="1:16" ht="12.75">
      <c r="A52" t="s">
        <v>49</v>
      </c>
      <c s="34" t="s">
        <v>109</v>
      </c>
      <c s="34" t="s">
        <v>110</v>
      </c>
      <c s="35" t="s">
        <v>65</v>
      </c>
      <c s="6" t="s">
        <v>111</v>
      </c>
      <c s="36" t="s">
        <v>74</v>
      </c>
      <c s="37">
        <v>57.5</v>
      </c>
      <c s="36">
        <v>0</v>
      </c>
      <c s="36">
        <f>ROUND(G52*H52,6)</f>
      </c>
      <c r="L52" s="38">
        <v>0</v>
      </c>
      <c s="32">
        <f>ROUND(ROUND(L52,2)*ROUND(G52,3),2)</f>
      </c>
      <c s="36" t="s">
        <v>85</v>
      </c>
      <c>
        <f>(M52*21)/100</f>
      </c>
      <c t="s">
        <v>27</v>
      </c>
    </row>
    <row r="53" spans="1:5" ht="12.75">
      <c r="A53" s="35" t="s">
        <v>56</v>
      </c>
      <c r="E53" s="39" t="s">
        <v>65</v>
      </c>
    </row>
    <row r="54" spans="1:5" ht="25.5">
      <c r="A54" s="35" t="s">
        <v>58</v>
      </c>
      <c r="E54" s="40" t="s">
        <v>112</v>
      </c>
    </row>
    <row r="55" spans="1:5" ht="102">
      <c r="A55" t="s">
        <v>60</v>
      </c>
      <c r="E55" s="39" t="s">
        <v>113</v>
      </c>
    </row>
    <row r="56" spans="1:16" ht="12.75">
      <c r="A56" t="s">
        <v>49</v>
      </c>
      <c s="34" t="s">
        <v>114</v>
      </c>
      <c s="34" t="s">
        <v>115</v>
      </c>
      <c s="35" t="s">
        <v>65</v>
      </c>
      <c s="6" t="s">
        <v>116</v>
      </c>
      <c s="36" t="s">
        <v>74</v>
      </c>
      <c s="37">
        <v>554</v>
      </c>
      <c s="36">
        <v>0</v>
      </c>
      <c s="36">
        <f>ROUND(G56*H56,6)</f>
      </c>
      <c r="L56" s="38">
        <v>0</v>
      </c>
      <c s="32">
        <f>ROUND(ROUND(L56,2)*ROUND(G56,3),2)</f>
      </c>
      <c s="36" t="s">
        <v>85</v>
      </c>
      <c>
        <f>(M56*21)/100</f>
      </c>
      <c t="s">
        <v>27</v>
      </c>
    </row>
    <row r="57" spans="1:5" ht="12.75">
      <c r="A57" s="35" t="s">
        <v>56</v>
      </c>
      <c r="E57" s="39" t="s">
        <v>65</v>
      </c>
    </row>
    <row r="58" spans="1:5" ht="38.25">
      <c r="A58" s="35" t="s">
        <v>58</v>
      </c>
      <c r="E58" s="40" t="s">
        <v>117</v>
      </c>
    </row>
    <row r="59" spans="1:5" ht="102">
      <c r="A59" t="s">
        <v>60</v>
      </c>
      <c r="E59" s="39" t="s">
        <v>118</v>
      </c>
    </row>
    <row r="60" spans="1:13" ht="12.75">
      <c r="A60" t="s">
        <v>46</v>
      </c>
      <c r="C60" s="31" t="s">
        <v>25</v>
      </c>
      <c r="E60" s="33" t="s">
        <v>119</v>
      </c>
      <c r="J60" s="32">
        <f>0</f>
      </c>
      <c s="32">
        <f>0</f>
      </c>
      <c s="32">
        <f>0+L61</f>
      </c>
      <c s="32">
        <f>0+M61</f>
      </c>
    </row>
    <row r="61" spans="1:16" ht="12.75">
      <c r="A61" t="s">
        <v>49</v>
      </c>
      <c s="34" t="s">
        <v>120</v>
      </c>
      <c s="34" t="s">
        <v>121</v>
      </c>
      <c s="35" t="s">
        <v>65</v>
      </c>
      <c s="6" t="s">
        <v>122</v>
      </c>
      <c s="36" t="s">
        <v>80</v>
      </c>
      <c s="37">
        <v>1.6</v>
      </c>
      <c s="36">
        <v>0</v>
      </c>
      <c s="36">
        <f>ROUND(G61*H61,6)</f>
      </c>
      <c r="L61" s="38">
        <v>0</v>
      </c>
      <c s="32">
        <f>ROUND(ROUND(L61,2)*ROUND(G61,3),2)</f>
      </c>
      <c s="36" t="s">
        <v>85</v>
      </c>
      <c>
        <f>(M61*21)/100</f>
      </c>
      <c t="s">
        <v>27</v>
      </c>
    </row>
    <row r="62" spans="1:5" ht="12.75">
      <c r="A62" s="35" t="s">
        <v>56</v>
      </c>
      <c r="E62" s="39" t="s">
        <v>65</v>
      </c>
    </row>
    <row r="63" spans="1:5" ht="51">
      <c r="A63" s="35" t="s">
        <v>58</v>
      </c>
      <c r="E63" s="40" t="s">
        <v>123</v>
      </c>
    </row>
    <row r="64" spans="1:5" ht="229.5">
      <c r="A64" t="s">
        <v>60</v>
      </c>
      <c r="E64" s="39" t="s">
        <v>124</v>
      </c>
    </row>
    <row r="65" spans="1:13" ht="12.75">
      <c r="A65" t="s">
        <v>46</v>
      </c>
      <c r="C65" s="31" t="s">
        <v>71</v>
      </c>
      <c r="E65" s="33" t="s">
        <v>125</v>
      </c>
      <c r="J65" s="32">
        <f>0</f>
      </c>
      <c s="32">
        <f>0</f>
      </c>
      <c s="32">
        <f>0+L66</f>
      </c>
      <c s="32">
        <f>0+M66</f>
      </c>
    </row>
    <row r="66" spans="1:16" ht="12.75">
      <c r="A66" t="s">
        <v>49</v>
      </c>
      <c s="34" t="s">
        <v>126</v>
      </c>
      <c s="34" t="s">
        <v>127</v>
      </c>
      <c s="35" t="s">
        <v>65</v>
      </c>
      <c s="6" t="s">
        <v>128</v>
      </c>
      <c s="36" t="s">
        <v>80</v>
      </c>
      <c s="37">
        <v>39.127</v>
      </c>
      <c s="36">
        <v>0</v>
      </c>
      <c s="36">
        <f>ROUND(G66*H66,6)</f>
      </c>
      <c r="L66" s="38">
        <v>0</v>
      </c>
      <c s="32">
        <f>ROUND(ROUND(L66,2)*ROUND(G66,3),2)</f>
      </c>
      <c s="36" t="s">
        <v>85</v>
      </c>
      <c>
        <f>(M66*21)/100</f>
      </c>
      <c t="s">
        <v>27</v>
      </c>
    </row>
    <row r="67" spans="1:5" ht="12.75">
      <c r="A67" s="35" t="s">
        <v>56</v>
      </c>
      <c r="E67" s="39" t="s">
        <v>65</v>
      </c>
    </row>
    <row r="68" spans="1:5" ht="89.25">
      <c r="A68" s="35" t="s">
        <v>58</v>
      </c>
      <c r="E68" s="40" t="s">
        <v>129</v>
      </c>
    </row>
    <row r="69" spans="1:5" ht="369.75">
      <c r="A69" t="s">
        <v>60</v>
      </c>
      <c r="E69" s="39" t="s">
        <v>130</v>
      </c>
    </row>
    <row r="70" spans="1:13" ht="12.75">
      <c r="A70" t="s">
        <v>46</v>
      </c>
      <c r="C70" s="31" t="s">
        <v>77</v>
      </c>
      <c r="E70" s="33" t="s">
        <v>131</v>
      </c>
      <c r="J70" s="32">
        <f>0</f>
      </c>
      <c s="32">
        <f>0</f>
      </c>
      <c s="32">
        <f>0+L71</f>
      </c>
      <c s="32">
        <f>0+M71</f>
      </c>
    </row>
    <row r="71" spans="1:16" ht="25.5">
      <c r="A71" t="s">
        <v>49</v>
      </c>
      <c s="34" t="s">
        <v>132</v>
      </c>
      <c s="34" t="s">
        <v>133</v>
      </c>
      <c s="35" t="s">
        <v>65</v>
      </c>
      <c s="6" t="s">
        <v>134</v>
      </c>
      <c s="36" t="s">
        <v>80</v>
      </c>
      <c s="37">
        <v>212</v>
      </c>
      <c s="36">
        <v>0</v>
      </c>
      <c s="36">
        <f>ROUND(G71*H71,6)</f>
      </c>
      <c r="L71" s="38">
        <v>0</v>
      </c>
      <c s="32">
        <f>ROUND(ROUND(L71,2)*ROUND(G71,3),2)</f>
      </c>
      <c s="36" t="s">
        <v>75</v>
      </c>
      <c>
        <f>(M71*0)/100</f>
      </c>
      <c t="s">
        <v>47</v>
      </c>
    </row>
    <row r="72" spans="1:5" ht="12.75">
      <c r="A72" s="35" t="s">
        <v>56</v>
      </c>
      <c r="E72" s="39" t="s">
        <v>65</v>
      </c>
    </row>
    <row r="73" spans="1:5" ht="25.5">
      <c r="A73" s="35" t="s">
        <v>58</v>
      </c>
      <c r="E73" s="40" t="s">
        <v>135</v>
      </c>
    </row>
    <row r="74" spans="1:5" ht="280.5">
      <c r="A74" t="s">
        <v>60</v>
      </c>
      <c r="E74" s="39" t="s">
        <v>136</v>
      </c>
    </row>
    <row r="75" spans="1:13" ht="12.75">
      <c r="A75" t="s">
        <v>46</v>
      </c>
      <c r="C75" s="31" t="s">
        <v>93</v>
      </c>
      <c r="E75" s="33" t="s">
        <v>137</v>
      </c>
      <c r="J75" s="32">
        <f>0</f>
      </c>
      <c s="32">
        <f>0</f>
      </c>
      <c s="32">
        <f>0+L76+L80</f>
      </c>
      <c s="32">
        <f>0+M76+M80</f>
      </c>
    </row>
    <row r="76" spans="1:16" ht="12.75">
      <c r="A76" t="s">
        <v>49</v>
      </c>
      <c s="34" t="s">
        <v>138</v>
      </c>
      <c s="34" t="s">
        <v>139</v>
      </c>
      <c s="35" t="s">
        <v>65</v>
      </c>
      <c s="6" t="s">
        <v>140</v>
      </c>
      <c s="36" t="s">
        <v>141</v>
      </c>
      <c s="37">
        <v>25</v>
      </c>
      <c s="36">
        <v>0</v>
      </c>
      <c s="36">
        <f>ROUND(G76*H76,6)</f>
      </c>
      <c r="L76" s="38">
        <v>0</v>
      </c>
      <c s="32">
        <f>ROUND(ROUND(L76,2)*ROUND(G76,3),2)</f>
      </c>
      <c s="36" t="s">
        <v>85</v>
      </c>
      <c>
        <f>(M76*21)/100</f>
      </c>
      <c t="s">
        <v>27</v>
      </c>
    </row>
    <row r="77" spans="1:5" ht="12.75">
      <c r="A77" s="35" t="s">
        <v>56</v>
      </c>
      <c r="E77" s="39" t="s">
        <v>65</v>
      </c>
    </row>
    <row r="78" spans="1:5" ht="12.75">
      <c r="A78" s="35" t="s">
        <v>58</v>
      </c>
      <c r="E78" s="40" t="s">
        <v>65</v>
      </c>
    </row>
    <row r="79" spans="1:5" ht="242.25">
      <c r="A79" t="s">
        <v>60</v>
      </c>
      <c r="E79" s="39" t="s">
        <v>142</v>
      </c>
    </row>
    <row r="80" spans="1:16" ht="12.75">
      <c r="A80" t="s">
        <v>49</v>
      </c>
      <c s="34" t="s">
        <v>143</v>
      </c>
      <c s="34" t="s">
        <v>144</v>
      </c>
      <c s="35" t="s">
        <v>65</v>
      </c>
      <c s="6" t="s">
        <v>145</v>
      </c>
      <c s="36" t="s">
        <v>146</v>
      </c>
      <c s="37">
        <v>1</v>
      </c>
      <c s="36">
        <v>0</v>
      </c>
      <c s="36">
        <f>ROUND(G80*H80,6)</f>
      </c>
      <c r="L80" s="38">
        <v>0</v>
      </c>
      <c s="32">
        <f>ROUND(ROUND(L80,2)*ROUND(G80,3),2)</f>
      </c>
      <c s="36" t="s">
        <v>55</v>
      </c>
      <c>
        <f>(M80*21)/100</f>
      </c>
      <c t="s">
        <v>27</v>
      </c>
    </row>
    <row r="81" spans="1:5" ht="12.75">
      <c r="A81" s="35" t="s">
        <v>56</v>
      </c>
      <c r="E81" s="39" t="s">
        <v>65</v>
      </c>
    </row>
    <row r="82" spans="1:5" ht="38.25">
      <c r="A82" s="35" t="s">
        <v>58</v>
      </c>
      <c r="E82" s="40" t="s">
        <v>147</v>
      </c>
    </row>
    <row r="83" spans="1:5" ht="89.25">
      <c r="A83" t="s">
        <v>60</v>
      </c>
      <c r="E83" s="39" t="s">
        <v>148</v>
      </c>
    </row>
    <row r="84" spans="1:13" ht="12.75">
      <c r="A84" t="s">
        <v>46</v>
      </c>
      <c r="C84" s="31" t="s">
        <v>98</v>
      </c>
      <c r="E84" s="33" t="s">
        <v>149</v>
      </c>
      <c r="J84" s="32">
        <f>0</f>
      </c>
      <c s="32">
        <f>0</f>
      </c>
      <c s="32">
        <f>0+L85+L89+L93+L97</f>
      </c>
      <c s="32">
        <f>0+M85+M89+M93+M97</f>
      </c>
    </row>
    <row r="85" spans="1:16" ht="12.75">
      <c r="A85" t="s">
        <v>49</v>
      </c>
      <c s="34" t="s">
        <v>150</v>
      </c>
      <c s="34" t="s">
        <v>151</v>
      </c>
      <c s="35" t="s">
        <v>65</v>
      </c>
      <c s="6" t="s">
        <v>152</v>
      </c>
      <c s="36" t="s">
        <v>141</v>
      </c>
      <c s="37">
        <v>117</v>
      </c>
      <c s="36">
        <v>0</v>
      </c>
      <c s="36">
        <f>ROUND(G85*H85,6)</f>
      </c>
      <c r="L85" s="38">
        <v>0</v>
      </c>
      <c s="32">
        <f>ROUND(ROUND(L85,2)*ROUND(G85,3),2)</f>
      </c>
      <c s="36" t="s">
        <v>75</v>
      </c>
      <c>
        <f>(M85*0)/100</f>
      </c>
      <c t="s">
        <v>47</v>
      </c>
    </row>
    <row r="86" spans="1:5" ht="12.75">
      <c r="A86" s="35" t="s">
        <v>56</v>
      </c>
      <c r="E86" s="39" t="s">
        <v>65</v>
      </c>
    </row>
    <row r="87" spans="1:5" ht="12.75">
      <c r="A87" s="35" t="s">
        <v>58</v>
      </c>
      <c r="E87" s="40" t="s">
        <v>65</v>
      </c>
    </row>
    <row r="88" spans="1:5" ht="89.25">
      <c r="A88" t="s">
        <v>60</v>
      </c>
      <c r="E88" s="39" t="s">
        <v>153</v>
      </c>
    </row>
    <row r="89" spans="1:16" ht="25.5">
      <c r="A89" t="s">
        <v>49</v>
      </c>
      <c s="34" t="s">
        <v>154</v>
      </c>
      <c s="34" t="s">
        <v>155</v>
      </c>
      <c s="35" t="s">
        <v>65</v>
      </c>
      <c s="6" t="s">
        <v>156</v>
      </c>
      <c s="36" t="s">
        <v>74</v>
      </c>
      <c s="37">
        <v>2.24</v>
      </c>
      <c s="36">
        <v>0</v>
      </c>
      <c s="36">
        <f>ROUND(G89*H89,6)</f>
      </c>
      <c r="L89" s="38">
        <v>0</v>
      </c>
      <c s="32">
        <f>ROUND(ROUND(L89,2)*ROUND(G89,3),2)</f>
      </c>
      <c s="36" t="s">
        <v>75</v>
      </c>
      <c>
        <f>(M89*0)/100</f>
      </c>
      <c t="s">
        <v>47</v>
      </c>
    </row>
    <row r="90" spans="1:5" ht="12.75">
      <c r="A90" s="35" t="s">
        <v>56</v>
      </c>
      <c r="E90" s="39" t="s">
        <v>65</v>
      </c>
    </row>
    <row r="91" spans="1:5" ht="25.5">
      <c r="A91" s="35" t="s">
        <v>58</v>
      </c>
      <c r="E91" s="40" t="s">
        <v>157</v>
      </c>
    </row>
    <row r="92" spans="1:5" ht="102">
      <c r="A92" t="s">
        <v>60</v>
      </c>
      <c r="E92" s="39" t="s">
        <v>158</v>
      </c>
    </row>
    <row r="93" spans="1:16" ht="25.5">
      <c r="A93" t="s">
        <v>49</v>
      </c>
      <c s="34" t="s">
        <v>159</v>
      </c>
      <c s="34" t="s">
        <v>160</v>
      </c>
      <c s="35" t="s">
        <v>65</v>
      </c>
      <c s="6" t="s">
        <v>161</v>
      </c>
      <c s="36" t="s">
        <v>141</v>
      </c>
      <c s="37">
        <v>125</v>
      </c>
      <c s="36">
        <v>0</v>
      </c>
      <c s="36">
        <f>ROUND(G93*H93,6)</f>
      </c>
      <c r="L93" s="38">
        <v>0</v>
      </c>
      <c s="32">
        <f>ROUND(ROUND(L93,2)*ROUND(G93,3),2)</f>
      </c>
      <c s="36" t="s">
        <v>75</v>
      </c>
      <c>
        <f>(M93*0)/100</f>
      </c>
      <c t="s">
        <v>47</v>
      </c>
    </row>
    <row r="94" spans="1:5" ht="12.75">
      <c r="A94" s="35" t="s">
        <v>56</v>
      </c>
      <c r="E94" s="39" t="s">
        <v>65</v>
      </c>
    </row>
    <row r="95" spans="1:5" ht="12.75">
      <c r="A95" s="35" t="s">
        <v>58</v>
      </c>
      <c r="E95" s="40" t="s">
        <v>65</v>
      </c>
    </row>
    <row r="96" spans="1:5" ht="76.5">
      <c r="A96" t="s">
        <v>60</v>
      </c>
      <c r="E96" s="39" t="s">
        <v>162</v>
      </c>
    </row>
    <row r="97" spans="1:16" ht="12.75">
      <c r="A97" t="s">
        <v>49</v>
      </c>
      <c s="34" t="s">
        <v>163</v>
      </c>
      <c s="34" t="s">
        <v>164</v>
      </c>
      <c s="35" t="s">
        <v>65</v>
      </c>
      <c s="6" t="s">
        <v>165</v>
      </c>
      <c s="36" t="s">
        <v>146</v>
      </c>
      <c s="37">
        <v>6</v>
      </c>
      <c s="36">
        <v>0</v>
      </c>
      <c s="36">
        <f>ROUND(G97*H97,6)</f>
      </c>
      <c r="L97" s="38">
        <v>0</v>
      </c>
      <c s="32">
        <f>ROUND(ROUND(L97,2)*ROUND(G97,3),2)</f>
      </c>
      <c s="36" t="s">
        <v>85</v>
      </c>
      <c>
        <f>(M97*21)/100</f>
      </c>
      <c t="s">
        <v>27</v>
      </c>
    </row>
    <row r="98" spans="1:5" ht="12.75">
      <c r="A98" s="35" t="s">
        <v>56</v>
      </c>
      <c r="E98" s="39" t="s">
        <v>65</v>
      </c>
    </row>
    <row r="99" spans="1:5" ht="25.5">
      <c r="A99" s="35" t="s">
        <v>58</v>
      </c>
      <c r="E99" s="40" t="s">
        <v>166</v>
      </c>
    </row>
    <row r="100" spans="1:5" ht="76.5">
      <c r="A100" t="s">
        <v>60</v>
      </c>
      <c r="E100" s="39" t="s">
        <v>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168</v>
      </c>
      <c s="41">
        <f>Rekapitulace!C12</f>
      </c>
      <c s="20" t="s">
        <v>0</v>
      </c>
      <c t="s">
        <v>22</v>
      </c>
      <c t="s">
        <v>27</v>
      </c>
    </row>
    <row r="4" spans="1:16" ht="32" customHeight="1">
      <c r="A4" s="24" t="s">
        <v>19</v>
      </c>
      <c s="25" t="s">
        <v>28</v>
      </c>
      <c s="27" t="s">
        <v>168</v>
      </c>
      <c r="E4" s="26" t="s">
        <v>169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171</v>
      </c>
      <c r="E8" s="30" t="s">
        <v>169</v>
      </c>
      <c r="J8" s="29">
        <f>0+J9+J34+J107+J116</f>
      </c>
      <c s="29">
        <f>0+K9+K34+K107+K116</f>
      </c>
      <c s="29">
        <f>0+L9+L34+L107+L116</f>
      </c>
      <c s="29">
        <f>0+M9+M34+M107+M116</f>
      </c>
    </row>
    <row r="9" spans="1:13" ht="12.75">
      <c r="A9" t="s">
        <v>46</v>
      </c>
      <c r="C9" s="31" t="s">
        <v>47</v>
      </c>
      <c r="E9" s="33" t="s">
        <v>48</v>
      </c>
      <c r="J9" s="32">
        <f>0</f>
      </c>
      <c s="32">
        <f>0</f>
      </c>
      <c s="32">
        <f>0+L10+L14+L18+L22+L26+L30</f>
      </c>
      <c s="32">
        <f>0+M10+M14+M18+M22+M26+M30</f>
      </c>
    </row>
    <row r="10" spans="1:16" ht="12.75">
      <c r="A10" t="s">
        <v>49</v>
      </c>
      <c s="34" t="s">
        <v>50</v>
      </c>
      <c s="34" t="s">
        <v>172</v>
      </c>
      <c s="35" t="s">
        <v>65</v>
      </c>
      <c s="6" t="s">
        <v>173</v>
      </c>
      <c s="36" t="s">
        <v>146</v>
      </c>
      <c s="37">
        <v>1</v>
      </c>
      <c s="36">
        <v>0</v>
      </c>
      <c s="36">
        <f>ROUND(G10*H10,6)</f>
      </c>
      <c r="L10" s="38">
        <v>0</v>
      </c>
      <c s="32">
        <f>ROUND(ROUND(L10,2)*ROUND(G10,3),2)</f>
      </c>
      <c s="36" t="s">
        <v>75</v>
      </c>
      <c>
        <f>(M10*21)/100</f>
      </c>
      <c t="s">
        <v>27</v>
      </c>
    </row>
    <row r="11" spans="1:5" ht="12.75">
      <c r="A11" s="35" t="s">
        <v>56</v>
      </c>
      <c r="E11" s="39" t="s">
        <v>65</v>
      </c>
    </row>
    <row r="12" spans="1:5" ht="12.75">
      <c r="A12" s="35" t="s">
        <v>58</v>
      </c>
      <c r="E12" s="40" t="s">
        <v>174</v>
      </c>
    </row>
    <row r="13" spans="1:5" ht="25.5">
      <c r="A13" t="s">
        <v>60</v>
      </c>
      <c r="E13" s="39" t="s">
        <v>175</v>
      </c>
    </row>
    <row r="14" spans="1:16" ht="25.5">
      <c r="A14" t="s">
        <v>49</v>
      </c>
      <c s="34" t="s">
        <v>27</v>
      </c>
      <c s="34" t="s">
        <v>176</v>
      </c>
      <c s="35" t="s">
        <v>177</v>
      </c>
      <c s="6" t="s">
        <v>178</v>
      </c>
      <c s="36" t="s">
        <v>54</v>
      </c>
      <c s="37">
        <v>1.398</v>
      </c>
      <c s="36">
        <v>0</v>
      </c>
      <c s="36">
        <f>ROUND(G14*H14,6)</f>
      </c>
      <c r="L14" s="38">
        <v>0</v>
      </c>
      <c s="32">
        <f>ROUND(ROUND(L14,2)*ROUND(G14,3),2)</f>
      </c>
      <c s="36" t="s">
        <v>55</v>
      </c>
      <c>
        <f>(M14*21)/100</f>
      </c>
      <c t="s">
        <v>27</v>
      </c>
    </row>
    <row r="15" spans="1:5" ht="12.75">
      <c r="A15" s="35" t="s">
        <v>56</v>
      </c>
      <c r="E15" s="39" t="s">
        <v>179</v>
      </c>
    </row>
    <row r="16" spans="1:5" ht="38.25">
      <c r="A16" s="35" t="s">
        <v>58</v>
      </c>
      <c r="E16" s="40" t="s">
        <v>180</v>
      </c>
    </row>
    <row r="17" spans="1:5" ht="12.75">
      <c r="A17" t="s">
        <v>60</v>
      </c>
      <c r="E17" s="39" t="s">
        <v>61</v>
      </c>
    </row>
    <row r="18" spans="1:16" ht="25.5">
      <c r="A18" t="s">
        <v>49</v>
      </c>
      <c s="34" t="s">
        <v>25</v>
      </c>
      <c s="34" t="s">
        <v>181</v>
      </c>
      <c s="35" t="s">
        <v>182</v>
      </c>
      <c s="6" t="s">
        <v>183</v>
      </c>
      <c s="36" t="s">
        <v>54</v>
      </c>
      <c s="37">
        <v>887.26</v>
      </c>
      <c s="36">
        <v>0</v>
      </c>
      <c s="36">
        <f>ROUND(G18*H18,6)</f>
      </c>
      <c r="L18" s="38">
        <v>0</v>
      </c>
      <c s="32">
        <f>ROUND(ROUND(L18,2)*ROUND(G18,3),2)</f>
      </c>
      <c s="36" t="s">
        <v>55</v>
      </c>
      <c>
        <f>(M18*21)/100</f>
      </c>
      <c t="s">
        <v>27</v>
      </c>
    </row>
    <row r="19" spans="1:5" ht="12.75">
      <c r="A19" s="35" t="s">
        <v>56</v>
      </c>
      <c r="E19" s="39" t="s">
        <v>184</v>
      </c>
    </row>
    <row r="20" spans="1:5" ht="12.75">
      <c r="A20" s="35" t="s">
        <v>58</v>
      </c>
      <c r="E20" s="40" t="s">
        <v>185</v>
      </c>
    </row>
    <row r="21" spans="1:5" ht="12.75">
      <c r="A21" t="s">
        <v>60</v>
      </c>
      <c r="E21" s="39" t="s">
        <v>61</v>
      </c>
    </row>
    <row r="22" spans="1:16" ht="25.5">
      <c r="A22" t="s">
        <v>49</v>
      </c>
      <c s="34" t="s">
        <v>71</v>
      </c>
      <c s="34" t="s">
        <v>186</v>
      </c>
      <c s="35" t="s">
        <v>187</v>
      </c>
      <c s="6" t="s">
        <v>188</v>
      </c>
      <c s="36" t="s">
        <v>54</v>
      </c>
      <c s="37">
        <v>0.86</v>
      </c>
      <c s="36">
        <v>0</v>
      </c>
      <c s="36">
        <f>ROUND(G22*H22,6)</f>
      </c>
      <c r="L22" s="38">
        <v>0</v>
      </c>
      <c s="32">
        <f>ROUND(ROUND(L22,2)*ROUND(G22,3),2)</f>
      </c>
      <c s="36" t="s">
        <v>55</v>
      </c>
      <c>
        <f>(M22*21)/100</f>
      </c>
      <c t="s">
        <v>27</v>
      </c>
    </row>
    <row r="23" spans="1:5" ht="12.75">
      <c r="A23" s="35" t="s">
        <v>56</v>
      </c>
      <c r="E23" s="39" t="s">
        <v>57</v>
      </c>
    </row>
    <row r="24" spans="1:5" ht="25.5">
      <c r="A24" s="35" t="s">
        <v>58</v>
      </c>
      <c r="E24" s="40" t="s">
        <v>189</v>
      </c>
    </row>
    <row r="25" spans="1:5" ht="12.75">
      <c r="A25" t="s">
        <v>60</v>
      </c>
      <c r="E25" s="39" t="s">
        <v>61</v>
      </c>
    </row>
    <row r="26" spans="1:16" ht="25.5">
      <c r="A26" t="s">
        <v>49</v>
      </c>
      <c s="34" t="s">
        <v>77</v>
      </c>
      <c s="34" t="s">
        <v>190</v>
      </c>
      <c s="35" t="s">
        <v>191</v>
      </c>
      <c s="6" t="s">
        <v>192</v>
      </c>
      <c s="36" t="s">
        <v>54</v>
      </c>
      <c s="37">
        <v>0.25</v>
      </c>
      <c s="36">
        <v>0</v>
      </c>
      <c s="36">
        <f>ROUND(G26*H26,6)</f>
      </c>
      <c r="L26" s="38">
        <v>0</v>
      </c>
      <c s="32">
        <f>ROUND(ROUND(L26,2)*ROUND(G26,3),2)</f>
      </c>
      <c s="36" t="s">
        <v>55</v>
      </c>
      <c>
        <f>(M26*21)/100</f>
      </c>
      <c t="s">
        <v>27</v>
      </c>
    </row>
    <row r="27" spans="1:5" ht="12.75">
      <c r="A27" s="35" t="s">
        <v>56</v>
      </c>
      <c r="E27" s="39" t="s">
        <v>57</v>
      </c>
    </row>
    <row r="28" spans="1:5" ht="25.5">
      <c r="A28" s="35" t="s">
        <v>58</v>
      </c>
      <c r="E28" s="40" t="s">
        <v>193</v>
      </c>
    </row>
    <row r="29" spans="1:5" ht="12.75">
      <c r="A29" t="s">
        <v>60</v>
      </c>
      <c r="E29" s="39" t="s">
        <v>61</v>
      </c>
    </row>
    <row r="30" spans="1:16" ht="25.5">
      <c r="A30" t="s">
        <v>49</v>
      </c>
      <c s="34" t="s">
        <v>26</v>
      </c>
      <c s="34" t="s">
        <v>194</v>
      </c>
      <c s="35" t="s">
        <v>195</v>
      </c>
      <c s="6" t="s">
        <v>196</v>
      </c>
      <c s="36" t="s">
        <v>54</v>
      </c>
      <c s="37">
        <v>47.8</v>
      </c>
      <c s="36">
        <v>0</v>
      </c>
      <c s="36">
        <f>ROUND(G30*H30,6)</f>
      </c>
      <c r="L30" s="38">
        <v>0</v>
      </c>
      <c s="32">
        <f>ROUND(ROUND(L30,2)*ROUND(G30,3),2)</f>
      </c>
      <c s="36" t="s">
        <v>55</v>
      </c>
      <c>
        <f>(M30*21)/100</f>
      </c>
      <c t="s">
        <v>27</v>
      </c>
    </row>
    <row r="31" spans="1:5" ht="12.75">
      <c r="A31" s="35" t="s">
        <v>56</v>
      </c>
      <c r="E31" s="39" t="s">
        <v>57</v>
      </c>
    </row>
    <row r="32" spans="1:5" ht="25.5">
      <c r="A32" s="35" t="s">
        <v>58</v>
      </c>
      <c r="E32" s="40" t="s">
        <v>197</v>
      </c>
    </row>
    <row r="33" spans="1:5" ht="12.75">
      <c r="A33" t="s">
        <v>60</v>
      </c>
      <c r="E33" s="39" t="s">
        <v>61</v>
      </c>
    </row>
    <row r="34" spans="1:13" ht="12.75">
      <c r="A34" t="s">
        <v>46</v>
      </c>
      <c r="C34" s="31" t="s">
        <v>77</v>
      </c>
      <c r="E34" s="33" t="s">
        <v>131</v>
      </c>
      <c r="J34" s="32">
        <f>0</f>
      </c>
      <c s="32">
        <f>0</f>
      </c>
      <c s="32">
        <f>0+L35+L39+L43+L47+L51+L55+L59+L63+L67+L71+L75+L79+L83+L87+L91+L95+L99+L103</f>
      </c>
      <c s="32">
        <f>0+M35+M39+M43+M47+M51+M55+M59+M63+M67+M71+M75+M79+M83+M87+M91+M95+M99+M103</f>
      </c>
    </row>
    <row r="35" spans="1:16" ht="12.75">
      <c r="A35" t="s">
        <v>49</v>
      </c>
      <c s="34" t="s">
        <v>88</v>
      </c>
      <c s="34" t="s">
        <v>198</v>
      </c>
      <c s="35" t="s">
        <v>65</v>
      </c>
      <c s="6" t="s">
        <v>199</v>
      </c>
      <c s="36" t="s">
        <v>80</v>
      </c>
      <c s="37">
        <v>843</v>
      </c>
      <c s="36">
        <v>0</v>
      </c>
      <c s="36">
        <f>ROUND(G35*H35,6)</f>
      </c>
      <c r="L35" s="38">
        <v>0</v>
      </c>
      <c s="32">
        <f>ROUND(ROUND(L35,2)*ROUND(G35,3),2)</f>
      </c>
      <c s="36" t="s">
        <v>75</v>
      </c>
      <c>
        <f>(M35*21)/100</f>
      </c>
      <c t="s">
        <v>27</v>
      </c>
    </row>
    <row r="36" spans="1:5" ht="12.75">
      <c r="A36" s="35" t="s">
        <v>56</v>
      </c>
      <c r="E36" s="39" t="s">
        <v>65</v>
      </c>
    </row>
    <row r="37" spans="1:5" ht="12.75">
      <c r="A37" s="35" t="s">
        <v>58</v>
      </c>
      <c r="E37" s="40" t="s">
        <v>200</v>
      </c>
    </row>
    <row r="38" spans="1:5" ht="89.25">
      <c r="A38" t="s">
        <v>60</v>
      </c>
      <c r="E38" s="39" t="s">
        <v>201</v>
      </c>
    </row>
    <row r="39" spans="1:16" ht="12.75">
      <c r="A39" t="s">
        <v>49</v>
      </c>
      <c s="34" t="s">
        <v>93</v>
      </c>
      <c s="34" t="s">
        <v>202</v>
      </c>
      <c s="35" t="s">
        <v>65</v>
      </c>
      <c s="6" t="s">
        <v>203</v>
      </c>
      <c s="36" t="s">
        <v>80</v>
      </c>
      <c s="37">
        <v>35.248</v>
      </c>
      <c s="36">
        <v>0</v>
      </c>
      <c s="36">
        <f>ROUND(G39*H39,6)</f>
      </c>
      <c r="L39" s="38">
        <v>0</v>
      </c>
      <c s="32">
        <f>ROUND(ROUND(L39,2)*ROUND(G39,3),2)</f>
      </c>
      <c s="36" t="s">
        <v>75</v>
      </c>
      <c>
        <f>(M39*21)/100</f>
      </c>
      <c t="s">
        <v>27</v>
      </c>
    </row>
    <row r="40" spans="1:5" ht="12.75">
      <c r="A40" s="35" t="s">
        <v>56</v>
      </c>
      <c r="E40" s="39" t="s">
        <v>65</v>
      </c>
    </row>
    <row r="41" spans="1:5" ht="51">
      <c r="A41" s="35" t="s">
        <v>58</v>
      </c>
      <c r="E41" s="40" t="s">
        <v>204</v>
      </c>
    </row>
    <row r="42" spans="1:5" ht="89.25">
      <c r="A42" t="s">
        <v>60</v>
      </c>
      <c r="E42" s="39" t="s">
        <v>201</v>
      </c>
    </row>
    <row r="43" spans="1:16" ht="25.5">
      <c r="A43" t="s">
        <v>49</v>
      </c>
      <c s="34" t="s">
        <v>98</v>
      </c>
      <c s="34" t="s">
        <v>205</v>
      </c>
      <c s="35" t="s">
        <v>65</v>
      </c>
      <c s="6" t="s">
        <v>206</v>
      </c>
      <c s="36" t="s">
        <v>141</v>
      </c>
      <c s="37">
        <v>154.338</v>
      </c>
      <c s="36">
        <v>0</v>
      </c>
      <c s="36">
        <f>ROUND(G43*H43,6)</f>
      </c>
      <c r="L43" s="38">
        <v>0</v>
      </c>
      <c s="32">
        <f>ROUND(ROUND(L43,2)*ROUND(G43,3),2)</f>
      </c>
      <c s="36" t="s">
        <v>75</v>
      </c>
      <c>
        <f>(M43*21)/100</f>
      </c>
      <c t="s">
        <v>27</v>
      </c>
    </row>
    <row r="44" spans="1:5" ht="12.75">
      <c r="A44" s="35" t="s">
        <v>56</v>
      </c>
      <c r="E44" s="39" t="s">
        <v>65</v>
      </c>
    </row>
    <row r="45" spans="1:5" ht="51">
      <c r="A45" s="35" t="s">
        <v>58</v>
      </c>
      <c r="E45" s="40" t="s">
        <v>207</v>
      </c>
    </row>
    <row r="46" spans="1:5" ht="306">
      <c r="A46" t="s">
        <v>60</v>
      </c>
      <c r="E46" s="39" t="s">
        <v>208</v>
      </c>
    </row>
    <row r="47" spans="1:16" ht="25.5">
      <c r="A47" t="s">
        <v>49</v>
      </c>
      <c s="34" t="s">
        <v>103</v>
      </c>
      <c s="34" t="s">
        <v>209</v>
      </c>
      <c s="35" t="s">
        <v>65</v>
      </c>
      <c s="6" t="s">
        <v>210</v>
      </c>
      <c s="36" t="s">
        <v>141</v>
      </c>
      <c s="37">
        <v>37.172</v>
      </c>
      <c s="36">
        <v>0</v>
      </c>
      <c s="36">
        <f>ROUND(G47*H47,6)</f>
      </c>
      <c r="L47" s="38">
        <v>0</v>
      </c>
      <c s="32">
        <f>ROUND(ROUND(L47,2)*ROUND(G47,3),2)</f>
      </c>
      <c s="36" t="s">
        <v>75</v>
      </c>
      <c>
        <f>(M47*0)/100</f>
      </c>
      <c t="s">
        <v>47</v>
      </c>
    </row>
    <row r="48" spans="1:5" ht="12.75">
      <c r="A48" s="35" t="s">
        <v>56</v>
      </c>
      <c r="E48" s="39" t="s">
        <v>65</v>
      </c>
    </row>
    <row r="49" spans="1:5" ht="51">
      <c r="A49" s="35" t="s">
        <v>58</v>
      </c>
      <c r="E49" s="40" t="s">
        <v>211</v>
      </c>
    </row>
    <row r="50" spans="1:5" ht="306">
      <c r="A50" t="s">
        <v>60</v>
      </c>
      <c r="E50" s="39" t="s">
        <v>208</v>
      </c>
    </row>
    <row r="51" spans="1:16" ht="25.5">
      <c r="A51" t="s">
        <v>49</v>
      </c>
      <c s="34" t="s">
        <v>109</v>
      </c>
      <c s="34" t="s">
        <v>212</v>
      </c>
      <c s="35" t="s">
        <v>65</v>
      </c>
      <c s="6" t="s">
        <v>213</v>
      </c>
      <c s="36" t="s">
        <v>141</v>
      </c>
      <c s="37">
        <v>117.93</v>
      </c>
      <c s="36">
        <v>0</v>
      </c>
      <c s="36">
        <f>ROUND(G51*H51,6)</f>
      </c>
      <c r="L51" s="38">
        <v>0</v>
      </c>
      <c s="32">
        <f>ROUND(ROUND(L51,2)*ROUND(G51,3),2)</f>
      </c>
      <c s="36" t="s">
        <v>75</v>
      </c>
      <c>
        <f>(M51*0)/100</f>
      </c>
      <c t="s">
        <v>47</v>
      </c>
    </row>
    <row r="52" spans="1:5" ht="12.75">
      <c r="A52" s="35" t="s">
        <v>56</v>
      </c>
      <c r="E52" s="39" t="s">
        <v>65</v>
      </c>
    </row>
    <row r="53" spans="1:5" ht="267.75">
      <c r="A53" s="35" t="s">
        <v>58</v>
      </c>
      <c r="E53" s="40" t="s">
        <v>214</v>
      </c>
    </row>
    <row r="54" spans="1:5" ht="306">
      <c r="A54" t="s">
        <v>60</v>
      </c>
      <c r="E54" s="39" t="s">
        <v>215</v>
      </c>
    </row>
    <row r="55" spans="1:16" ht="25.5">
      <c r="A55" t="s">
        <v>49</v>
      </c>
      <c s="34" t="s">
        <v>114</v>
      </c>
      <c s="34" t="s">
        <v>216</v>
      </c>
      <c s="35" t="s">
        <v>65</v>
      </c>
      <c s="6" t="s">
        <v>217</v>
      </c>
      <c s="36" t="s">
        <v>141</v>
      </c>
      <c s="37">
        <v>142.2</v>
      </c>
      <c s="36">
        <v>0</v>
      </c>
      <c s="36">
        <f>ROUND(G55*H55,6)</f>
      </c>
      <c r="L55" s="38">
        <v>0</v>
      </c>
      <c s="32">
        <f>ROUND(ROUND(L55,2)*ROUND(G55,3),2)</f>
      </c>
      <c s="36" t="s">
        <v>75</v>
      </c>
      <c>
        <f>(M55*21)/100</f>
      </c>
      <c t="s">
        <v>27</v>
      </c>
    </row>
    <row r="56" spans="1:5" ht="12.75">
      <c r="A56" s="35" t="s">
        <v>56</v>
      </c>
      <c r="E56" s="39" t="s">
        <v>65</v>
      </c>
    </row>
    <row r="57" spans="1:5" ht="63.75">
      <c r="A57" s="35" t="s">
        <v>58</v>
      </c>
      <c r="E57" s="40" t="s">
        <v>218</v>
      </c>
    </row>
    <row r="58" spans="1:5" ht="344.25">
      <c r="A58" t="s">
        <v>60</v>
      </c>
      <c r="E58" s="39" t="s">
        <v>219</v>
      </c>
    </row>
    <row r="59" spans="1:16" ht="25.5">
      <c r="A59" t="s">
        <v>49</v>
      </c>
      <c s="34" t="s">
        <v>120</v>
      </c>
      <c s="34" t="s">
        <v>220</v>
      </c>
      <c s="35" t="s">
        <v>65</v>
      </c>
      <c s="6" t="s">
        <v>221</v>
      </c>
      <c s="36" t="s">
        <v>141</v>
      </c>
      <c s="37">
        <v>3.86</v>
      </c>
      <c s="36">
        <v>0</v>
      </c>
      <c s="36">
        <f>ROUND(G59*H59,6)</f>
      </c>
      <c r="L59" s="38">
        <v>0</v>
      </c>
      <c s="32">
        <f>ROUND(ROUND(L59,2)*ROUND(G59,3),2)</f>
      </c>
      <c s="36" t="s">
        <v>75</v>
      </c>
      <c>
        <f>(M59*21)/100</f>
      </c>
      <c t="s">
        <v>27</v>
      </c>
    </row>
    <row r="60" spans="1:5" ht="12.75">
      <c r="A60" s="35" t="s">
        <v>56</v>
      </c>
      <c r="E60" s="39" t="s">
        <v>65</v>
      </c>
    </row>
    <row r="61" spans="1:5" ht="38.25">
      <c r="A61" s="35" t="s">
        <v>58</v>
      </c>
      <c r="E61" s="40" t="s">
        <v>222</v>
      </c>
    </row>
    <row r="62" spans="1:5" ht="229.5">
      <c r="A62" t="s">
        <v>60</v>
      </c>
      <c r="E62" s="39" t="s">
        <v>223</v>
      </c>
    </row>
    <row r="63" spans="1:16" ht="12.75">
      <c r="A63" t="s">
        <v>49</v>
      </c>
      <c s="34" t="s">
        <v>126</v>
      </c>
      <c s="34" t="s">
        <v>224</v>
      </c>
      <c s="35" t="s">
        <v>65</v>
      </c>
      <c s="6" t="s">
        <v>225</v>
      </c>
      <c s="36" t="s">
        <v>146</v>
      </c>
      <c s="37">
        <v>4</v>
      </c>
      <c s="36">
        <v>0</v>
      </c>
      <c s="36">
        <f>ROUND(G63*H63,6)</f>
      </c>
      <c r="L63" s="38">
        <v>0</v>
      </c>
      <c s="32">
        <f>ROUND(ROUND(L63,2)*ROUND(G63,3),2)</f>
      </c>
      <c s="36" t="s">
        <v>75</v>
      </c>
      <c>
        <f>(M63*0)/100</f>
      </c>
      <c t="s">
        <v>47</v>
      </c>
    </row>
    <row r="64" spans="1:5" ht="12.75">
      <c r="A64" s="35" t="s">
        <v>56</v>
      </c>
      <c r="E64" s="39" t="s">
        <v>65</v>
      </c>
    </row>
    <row r="65" spans="1:5" ht="51">
      <c r="A65" s="35" t="s">
        <v>58</v>
      </c>
      <c r="E65" s="40" t="s">
        <v>226</v>
      </c>
    </row>
    <row r="66" spans="1:5" ht="114.75">
      <c r="A66" t="s">
        <v>60</v>
      </c>
      <c r="E66" s="39" t="s">
        <v>227</v>
      </c>
    </row>
    <row r="67" spans="1:16" ht="25.5">
      <c r="A67" t="s">
        <v>49</v>
      </c>
      <c s="34" t="s">
        <v>132</v>
      </c>
      <c s="34" t="s">
        <v>228</v>
      </c>
      <c s="35" t="s">
        <v>65</v>
      </c>
      <c s="6" t="s">
        <v>229</v>
      </c>
      <c s="36" t="s">
        <v>141</v>
      </c>
      <c s="37">
        <v>234.984</v>
      </c>
      <c s="36">
        <v>0</v>
      </c>
      <c s="36">
        <f>ROUND(G67*H67,6)</f>
      </c>
      <c r="L67" s="38">
        <v>0</v>
      </c>
      <c s="32">
        <f>ROUND(ROUND(L67,2)*ROUND(G67,3),2)</f>
      </c>
      <c s="36" t="s">
        <v>75</v>
      </c>
      <c>
        <f>(M67*21)/100</f>
      </c>
      <c t="s">
        <v>27</v>
      </c>
    </row>
    <row r="68" spans="1:5" ht="12.75">
      <c r="A68" s="35" t="s">
        <v>56</v>
      </c>
      <c r="E68" s="39" t="s">
        <v>65</v>
      </c>
    </row>
    <row r="69" spans="1:5" ht="38.25">
      <c r="A69" s="35" t="s">
        <v>58</v>
      </c>
      <c r="E69" s="40" t="s">
        <v>230</v>
      </c>
    </row>
    <row r="70" spans="1:5" ht="114.75">
      <c r="A70" t="s">
        <v>60</v>
      </c>
      <c r="E70" s="39" t="s">
        <v>231</v>
      </c>
    </row>
    <row r="71" spans="1:16" ht="25.5">
      <c r="A71" t="s">
        <v>49</v>
      </c>
      <c s="34" t="s">
        <v>138</v>
      </c>
      <c s="34" t="s">
        <v>232</v>
      </c>
      <c s="35" t="s">
        <v>65</v>
      </c>
      <c s="6" t="s">
        <v>233</v>
      </c>
      <c s="36" t="s">
        <v>146</v>
      </c>
      <c s="37">
        <v>3</v>
      </c>
      <c s="36">
        <v>0</v>
      </c>
      <c s="36">
        <f>ROUND(G71*H71,6)</f>
      </c>
      <c r="L71" s="38">
        <v>0</v>
      </c>
      <c s="32">
        <f>ROUND(ROUND(L71,2)*ROUND(G71,3),2)</f>
      </c>
      <c s="36" t="s">
        <v>75</v>
      </c>
      <c>
        <f>(M71*21)/100</f>
      </c>
      <c t="s">
        <v>27</v>
      </c>
    </row>
    <row r="72" spans="1:5" ht="12.75">
      <c r="A72" s="35" t="s">
        <v>56</v>
      </c>
      <c r="E72" s="39" t="s">
        <v>65</v>
      </c>
    </row>
    <row r="73" spans="1:5" ht="25.5">
      <c r="A73" s="35" t="s">
        <v>58</v>
      </c>
      <c r="E73" s="40" t="s">
        <v>234</v>
      </c>
    </row>
    <row r="74" spans="1:5" ht="153">
      <c r="A74" t="s">
        <v>60</v>
      </c>
      <c r="E74" s="39" t="s">
        <v>235</v>
      </c>
    </row>
    <row r="75" spans="1:16" ht="12.75">
      <c r="A75" t="s">
        <v>49</v>
      </c>
      <c s="34" t="s">
        <v>143</v>
      </c>
      <c s="34" t="s">
        <v>236</v>
      </c>
      <c s="35" t="s">
        <v>65</v>
      </c>
      <c s="6" t="s">
        <v>237</v>
      </c>
      <c s="36" t="s">
        <v>141</v>
      </c>
      <c s="37">
        <v>192</v>
      </c>
      <c s="36">
        <v>0</v>
      </c>
      <c s="36">
        <f>ROUND(G75*H75,6)</f>
      </c>
      <c r="L75" s="38">
        <v>0</v>
      </c>
      <c s="32">
        <f>ROUND(ROUND(L75,2)*ROUND(G75,3),2)</f>
      </c>
      <c s="36" t="s">
        <v>75</v>
      </c>
      <c>
        <f>(M75*21)/100</f>
      </c>
      <c t="s">
        <v>27</v>
      </c>
    </row>
    <row r="76" spans="1:5" ht="12.75">
      <c r="A76" s="35" t="s">
        <v>56</v>
      </c>
      <c r="E76" s="39" t="s">
        <v>238</v>
      </c>
    </row>
    <row r="77" spans="1:5" ht="102">
      <c r="A77" s="35" t="s">
        <v>58</v>
      </c>
      <c r="E77" s="40" t="s">
        <v>239</v>
      </c>
    </row>
    <row r="78" spans="1:5" ht="153">
      <c r="A78" t="s">
        <v>60</v>
      </c>
      <c r="E78" s="39" t="s">
        <v>240</v>
      </c>
    </row>
    <row r="79" spans="1:16" ht="12.75">
      <c r="A79" t="s">
        <v>49</v>
      </c>
      <c s="34" t="s">
        <v>150</v>
      </c>
      <c s="34" t="s">
        <v>241</v>
      </c>
      <c s="35" t="s">
        <v>65</v>
      </c>
      <c s="6" t="s">
        <v>242</v>
      </c>
      <c s="36" t="s">
        <v>146</v>
      </c>
      <c s="37">
        <v>24</v>
      </c>
      <c s="36">
        <v>0</v>
      </c>
      <c s="36">
        <f>ROUND(G79*H79,6)</f>
      </c>
      <c r="L79" s="38">
        <v>0</v>
      </c>
      <c s="32">
        <f>ROUND(ROUND(L79,2)*ROUND(G79,3),2)</f>
      </c>
      <c s="36" t="s">
        <v>75</v>
      </c>
      <c>
        <f>(M79*21)/100</f>
      </c>
      <c t="s">
        <v>27</v>
      </c>
    </row>
    <row r="80" spans="1:5" ht="12.75">
      <c r="A80" s="35" t="s">
        <v>56</v>
      </c>
      <c r="E80" s="39" t="s">
        <v>65</v>
      </c>
    </row>
    <row r="81" spans="1:5" ht="12.75">
      <c r="A81" s="35" t="s">
        <v>58</v>
      </c>
      <c r="E81" s="40" t="s">
        <v>65</v>
      </c>
    </row>
    <row r="82" spans="1:5" ht="255">
      <c r="A82" t="s">
        <v>60</v>
      </c>
      <c r="E82" s="39" t="s">
        <v>243</v>
      </c>
    </row>
    <row r="83" spans="1:16" ht="12.75">
      <c r="A83" t="s">
        <v>49</v>
      </c>
      <c s="34" t="s">
        <v>154</v>
      </c>
      <c s="34" t="s">
        <v>244</v>
      </c>
      <c s="35" t="s">
        <v>65</v>
      </c>
      <c s="6" t="s">
        <v>245</v>
      </c>
      <c s="36" t="s">
        <v>146</v>
      </c>
      <c s="37">
        <v>13</v>
      </c>
      <c s="36">
        <v>0</v>
      </c>
      <c s="36">
        <f>ROUND(G83*H83,6)</f>
      </c>
      <c r="L83" s="38">
        <v>0</v>
      </c>
      <c s="32">
        <f>ROUND(ROUND(L83,2)*ROUND(G83,3),2)</f>
      </c>
      <c s="36" t="s">
        <v>75</v>
      </c>
      <c>
        <f>(M83*21)/100</f>
      </c>
      <c t="s">
        <v>27</v>
      </c>
    </row>
    <row r="84" spans="1:5" ht="12.75">
      <c r="A84" s="35" t="s">
        <v>56</v>
      </c>
      <c r="E84" s="39" t="s">
        <v>65</v>
      </c>
    </row>
    <row r="85" spans="1:5" ht="51">
      <c r="A85" s="35" t="s">
        <v>58</v>
      </c>
      <c r="E85" s="40" t="s">
        <v>246</v>
      </c>
    </row>
    <row r="86" spans="1:5" ht="114.75">
      <c r="A86" t="s">
        <v>60</v>
      </c>
      <c r="E86" s="39" t="s">
        <v>247</v>
      </c>
    </row>
    <row r="87" spans="1:16" ht="12.75">
      <c r="A87" t="s">
        <v>49</v>
      </c>
      <c s="34" t="s">
        <v>159</v>
      </c>
      <c s="34" t="s">
        <v>248</v>
      </c>
      <c s="35" t="s">
        <v>65</v>
      </c>
      <c s="6" t="s">
        <v>249</v>
      </c>
      <c s="36" t="s">
        <v>146</v>
      </c>
      <c s="37">
        <v>1</v>
      </c>
      <c s="36">
        <v>0</v>
      </c>
      <c s="36">
        <f>ROUND(G87*H87,6)</f>
      </c>
      <c r="L87" s="38">
        <v>0</v>
      </c>
      <c s="32">
        <f>ROUND(ROUND(L87,2)*ROUND(G87,3),2)</f>
      </c>
      <c s="36" t="s">
        <v>75</v>
      </c>
      <c>
        <f>(M87*21)/100</f>
      </c>
      <c t="s">
        <v>27</v>
      </c>
    </row>
    <row r="88" spans="1:5" ht="12.75">
      <c r="A88" s="35" t="s">
        <v>56</v>
      </c>
      <c r="E88" s="39" t="s">
        <v>65</v>
      </c>
    </row>
    <row r="89" spans="1:5" ht="25.5">
      <c r="A89" s="35" t="s">
        <v>58</v>
      </c>
      <c r="E89" s="40" t="s">
        <v>250</v>
      </c>
    </row>
    <row r="90" spans="1:5" ht="165.75">
      <c r="A90" t="s">
        <v>60</v>
      </c>
      <c r="E90" s="39" t="s">
        <v>251</v>
      </c>
    </row>
    <row r="91" spans="1:16" ht="12.75">
      <c r="A91" t="s">
        <v>49</v>
      </c>
      <c s="34" t="s">
        <v>163</v>
      </c>
      <c s="34" t="s">
        <v>252</v>
      </c>
      <c s="35" t="s">
        <v>65</v>
      </c>
      <c s="6" t="s">
        <v>253</v>
      </c>
      <c s="36" t="s">
        <v>146</v>
      </c>
      <c s="37">
        <v>70</v>
      </c>
      <c s="36">
        <v>0</v>
      </c>
      <c s="36">
        <f>ROUND(G91*H91,6)</f>
      </c>
      <c r="L91" s="38">
        <v>0</v>
      </c>
      <c s="32">
        <f>ROUND(ROUND(L91,2)*ROUND(G91,3),2)</f>
      </c>
      <c s="36" t="s">
        <v>75</v>
      </c>
      <c>
        <f>(M91*21)/100</f>
      </c>
      <c t="s">
        <v>27</v>
      </c>
    </row>
    <row r="92" spans="1:5" ht="12.75">
      <c r="A92" s="35" t="s">
        <v>56</v>
      </c>
      <c r="E92" s="39" t="s">
        <v>65</v>
      </c>
    </row>
    <row r="93" spans="1:5" ht="38.25">
      <c r="A93" s="35" t="s">
        <v>58</v>
      </c>
      <c r="E93" s="40" t="s">
        <v>254</v>
      </c>
    </row>
    <row r="94" spans="1:5" ht="153">
      <c r="A94" t="s">
        <v>60</v>
      </c>
      <c r="E94" s="39" t="s">
        <v>255</v>
      </c>
    </row>
    <row r="95" spans="1:16" ht="12.75">
      <c r="A95" t="s">
        <v>49</v>
      </c>
      <c s="34" t="s">
        <v>256</v>
      </c>
      <c s="34" t="s">
        <v>257</v>
      </c>
      <c s="35" t="s">
        <v>65</v>
      </c>
      <c s="6" t="s">
        <v>258</v>
      </c>
      <c s="36" t="s">
        <v>141</v>
      </c>
      <c s="37">
        <v>476.668</v>
      </c>
      <c s="36">
        <v>0</v>
      </c>
      <c s="36">
        <f>ROUND(G95*H95,6)</f>
      </c>
      <c r="L95" s="38">
        <v>0</v>
      </c>
      <c s="32">
        <f>ROUND(ROUND(L95,2)*ROUND(G95,3),2)</f>
      </c>
      <c s="36" t="s">
        <v>75</v>
      </c>
      <c>
        <f>(M95*21)/100</f>
      </c>
      <c t="s">
        <v>27</v>
      </c>
    </row>
    <row r="96" spans="1:5" ht="12.75">
      <c r="A96" s="35" t="s">
        <v>56</v>
      </c>
      <c r="E96" s="39" t="s">
        <v>65</v>
      </c>
    </row>
    <row r="97" spans="1:5" ht="25.5">
      <c r="A97" s="35" t="s">
        <v>58</v>
      </c>
      <c r="E97" s="40" t="s">
        <v>259</v>
      </c>
    </row>
    <row r="98" spans="1:5" ht="102">
      <c r="A98" t="s">
        <v>60</v>
      </c>
      <c r="E98" s="39" t="s">
        <v>260</v>
      </c>
    </row>
    <row r="99" spans="1:16" ht="12.75">
      <c r="A99" t="s">
        <v>49</v>
      </c>
      <c s="34" t="s">
        <v>261</v>
      </c>
      <c s="34" t="s">
        <v>262</v>
      </c>
      <c s="35" t="s">
        <v>65</v>
      </c>
      <c s="6" t="s">
        <v>263</v>
      </c>
      <c s="36" t="s">
        <v>146</v>
      </c>
      <c s="37">
        <v>32</v>
      </c>
      <c s="36">
        <v>0</v>
      </c>
      <c s="36">
        <f>ROUND(G99*H99,6)</f>
      </c>
      <c r="L99" s="38">
        <v>0</v>
      </c>
      <c s="32">
        <f>ROUND(ROUND(L99,2)*ROUND(G99,3),2)</f>
      </c>
      <c s="36" t="s">
        <v>75</v>
      </c>
      <c>
        <f>(M99*21)/100</f>
      </c>
      <c t="s">
        <v>27</v>
      </c>
    </row>
    <row r="100" spans="1:5" ht="12.75">
      <c r="A100" s="35" t="s">
        <v>56</v>
      </c>
      <c r="E100" s="39" t="s">
        <v>65</v>
      </c>
    </row>
    <row r="101" spans="1:5" ht="12.75">
      <c r="A101" s="35" t="s">
        <v>58</v>
      </c>
      <c r="E101" s="40" t="s">
        <v>65</v>
      </c>
    </row>
    <row r="102" spans="1:5" ht="102">
      <c r="A102" t="s">
        <v>60</v>
      </c>
      <c r="E102" s="39" t="s">
        <v>264</v>
      </c>
    </row>
    <row r="103" spans="1:16" ht="12.75">
      <c r="A103" t="s">
        <v>49</v>
      </c>
      <c s="34" t="s">
        <v>265</v>
      </c>
      <c s="34" t="s">
        <v>266</v>
      </c>
      <c s="35" t="s">
        <v>65</v>
      </c>
      <c s="6" t="s">
        <v>267</v>
      </c>
      <c s="36" t="s">
        <v>141</v>
      </c>
      <c s="37">
        <v>31.8</v>
      </c>
      <c s="36">
        <v>0</v>
      </c>
      <c s="36">
        <f>ROUND(G103*H103,6)</f>
      </c>
      <c r="L103" s="38">
        <v>0</v>
      </c>
      <c s="32">
        <f>ROUND(ROUND(L103,2)*ROUND(G103,3),2)</f>
      </c>
      <c s="36" t="s">
        <v>55</v>
      </c>
      <c>
        <f>(M103*0)/100</f>
      </c>
      <c t="s">
        <v>47</v>
      </c>
    </row>
    <row r="104" spans="1:5" ht="12.75">
      <c r="A104" s="35" t="s">
        <v>56</v>
      </c>
      <c r="E104" s="39" t="s">
        <v>65</v>
      </c>
    </row>
    <row r="105" spans="1:5" ht="102">
      <c r="A105" s="35" t="s">
        <v>58</v>
      </c>
      <c r="E105" s="40" t="s">
        <v>268</v>
      </c>
    </row>
    <row r="106" spans="1:5" ht="306">
      <c r="A106" t="s">
        <v>60</v>
      </c>
      <c r="E106" s="39" t="s">
        <v>269</v>
      </c>
    </row>
    <row r="107" spans="1:13" ht="12.75">
      <c r="A107" t="s">
        <v>46</v>
      </c>
      <c r="C107" s="31" t="s">
        <v>88</v>
      </c>
      <c r="E107" s="33" t="s">
        <v>270</v>
      </c>
      <c r="J107" s="32">
        <f>0</f>
      </c>
      <c s="32">
        <f>0</f>
      </c>
      <c s="32">
        <f>0+L108+L112</f>
      </c>
      <c s="32">
        <f>0+M108+M112</f>
      </c>
    </row>
    <row r="108" spans="1:16" ht="12.75">
      <c r="A108" t="s">
        <v>49</v>
      </c>
      <c s="34" t="s">
        <v>271</v>
      </c>
      <c s="34" t="s">
        <v>272</v>
      </c>
      <c s="35" t="s">
        <v>65</v>
      </c>
      <c s="6" t="s">
        <v>273</v>
      </c>
      <c s="36" t="s">
        <v>146</v>
      </c>
      <c s="37">
        <v>1</v>
      </c>
      <c s="36">
        <v>0</v>
      </c>
      <c s="36">
        <f>ROUND(G108*H108,6)</f>
      </c>
      <c r="L108" s="38">
        <v>0</v>
      </c>
      <c s="32">
        <f>ROUND(ROUND(L108,2)*ROUND(G108,3),2)</f>
      </c>
      <c s="36" t="s">
        <v>75</v>
      </c>
      <c>
        <f>(M108*21)/100</f>
      </c>
      <c t="s">
        <v>27</v>
      </c>
    </row>
    <row r="109" spans="1:5" ht="12.75">
      <c r="A109" s="35" t="s">
        <v>56</v>
      </c>
      <c r="E109" s="39" t="s">
        <v>65</v>
      </c>
    </row>
    <row r="110" spans="1:5" ht="12.75">
      <c r="A110" s="35" t="s">
        <v>58</v>
      </c>
      <c r="E110" s="40" t="s">
        <v>274</v>
      </c>
    </row>
    <row r="111" spans="1:5" ht="127.5">
      <c r="A111" t="s">
        <v>60</v>
      </c>
      <c r="E111" s="39" t="s">
        <v>275</v>
      </c>
    </row>
    <row r="112" spans="1:16" ht="12.75">
      <c r="A112" t="s">
        <v>49</v>
      </c>
      <c s="34" t="s">
        <v>276</v>
      </c>
      <c s="34" t="s">
        <v>277</v>
      </c>
      <c s="35" t="s">
        <v>65</v>
      </c>
      <c s="6" t="s">
        <v>278</v>
      </c>
      <c s="36" t="s">
        <v>146</v>
      </c>
      <c s="37">
        <v>1</v>
      </c>
      <c s="36">
        <v>0</v>
      </c>
      <c s="36">
        <f>ROUND(G112*H112,6)</f>
      </c>
      <c r="L112" s="38">
        <v>0</v>
      </c>
      <c s="32">
        <f>ROUND(ROUND(L112,2)*ROUND(G112,3),2)</f>
      </c>
      <c s="36" t="s">
        <v>75</v>
      </c>
      <c>
        <f>(M112*21)/100</f>
      </c>
      <c t="s">
        <v>27</v>
      </c>
    </row>
    <row r="113" spans="1:5" ht="12.75">
      <c r="A113" s="35" t="s">
        <v>56</v>
      </c>
      <c r="E113" s="39" t="s">
        <v>65</v>
      </c>
    </row>
    <row r="114" spans="1:5" ht="12.75">
      <c r="A114" s="35" t="s">
        <v>58</v>
      </c>
      <c r="E114" s="40" t="s">
        <v>279</v>
      </c>
    </row>
    <row r="115" spans="1:5" ht="140.25">
      <c r="A115" t="s">
        <v>60</v>
      </c>
      <c r="E115" s="39" t="s">
        <v>280</v>
      </c>
    </row>
    <row r="116" spans="1:13" ht="12.75">
      <c r="A116" t="s">
        <v>46</v>
      </c>
      <c r="C116" s="31" t="s">
        <v>98</v>
      </c>
      <c r="E116" s="33" t="s">
        <v>149</v>
      </c>
      <c r="J116" s="32">
        <f>0</f>
      </c>
      <c s="32">
        <f>0</f>
      </c>
      <c s="32">
        <f>0+L117+L121+L125+L129+L133+L137+L141+L145+L149+L153+L157+L161+L165+L169+L173+L177+L181+L185+L189</f>
      </c>
      <c s="32">
        <f>0+M117+M121+M125+M129+M133+M137+M141+M145+M149+M153+M157+M161+M165+M169+M173+M177+M181+M185+M189</f>
      </c>
    </row>
    <row r="117" spans="1:16" ht="12.75">
      <c r="A117" t="s">
        <v>49</v>
      </c>
      <c s="34" t="s">
        <v>281</v>
      </c>
      <c s="34" t="s">
        <v>282</v>
      </c>
      <c s="35" t="s">
        <v>65</v>
      </c>
      <c s="6" t="s">
        <v>283</v>
      </c>
      <c s="36" t="s">
        <v>146</v>
      </c>
      <c s="37">
        <v>4</v>
      </c>
      <c s="36">
        <v>0</v>
      </c>
      <c s="36">
        <f>ROUND(G117*H117,6)</f>
      </c>
      <c r="L117" s="38">
        <v>0</v>
      </c>
      <c s="32">
        <f>ROUND(ROUND(L117,2)*ROUND(G117,3),2)</f>
      </c>
      <c s="36" t="s">
        <v>75</v>
      </c>
      <c>
        <f>(M117*21)/100</f>
      </c>
      <c t="s">
        <v>27</v>
      </c>
    </row>
    <row r="118" spans="1:5" ht="12.75">
      <c r="A118" s="35" t="s">
        <v>56</v>
      </c>
      <c r="E118" s="39" t="s">
        <v>65</v>
      </c>
    </row>
    <row r="119" spans="1:5" ht="12.75">
      <c r="A119" s="35" t="s">
        <v>58</v>
      </c>
      <c r="E119" s="40" t="s">
        <v>65</v>
      </c>
    </row>
    <row r="120" spans="1:5" ht="89.25">
      <c r="A120" t="s">
        <v>60</v>
      </c>
      <c r="E120" s="39" t="s">
        <v>284</v>
      </c>
    </row>
    <row r="121" spans="1:16" ht="25.5">
      <c r="A121" t="s">
        <v>49</v>
      </c>
      <c s="34" t="s">
        <v>285</v>
      </c>
      <c s="34" t="s">
        <v>286</v>
      </c>
      <c s="35" t="s">
        <v>65</v>
      </c>
      <c s="6" t="s">
        <v>287</v>
      </c>
      <c s="36" t="s">
        <v>146</v>
      </c>
      <c s="37">
        <v>5</v>
      </c>
      <c s="36">
        <v>0</v>
      </c>
      <c s="36">
        <f>ROUND(G121*H121,6)</f>
      </c>
      <c r="L121" s="38">
        <v>0</v>
      </c>
      <c s="32">
        <f>ROUND(ROUND(L121,2)*ROUND(G121,3),2)</f>
      </c>
      <c s="36" t="s">
        <v>75</v>
      </c>
      <c>
        <f>(M121*21)/100</f>
      </c>
      <c t="s">
        <v>27</v>
      </c>
    </row>
    <row r="122" spans="1:5" ht="12.75">
      <c r="A122" s="35" t="s">
        <v>56</v>
      </c>
      <c r="E122" s="39" t="s">
        <v>65</v>
      </c>
    </row>
    <row r="123" spans="1:5" ht="12.75">
      <c r="A123" s="35" t="s">
        <v>58</v>
      </c>
      <c r="E123" s="40" t="s">
        <v>288</v>
      </c>
    </row>
    <row r="124" spans="1:5" ht="127.5">
      <c r="A124" t="s">
        <v>60</v>
      </c>
      <c r="E124" s="39" t="s">
        <v>289</v>
      </c>
    </row>
    <row r="125" spans="1:16" ht="12.75">
      <c r="A125" t="s">
        <v>49</v>
      </c>
      <c s="34" t="s">
        <v>290</v>
      </c>
      <c s="34" t="s">
        <v>291</v>
      </c>
      <c s="35" t="s">
        <v>65</v>
      </c>
      <c s="6" t="s">
        <v>292</v>
      </c>
      <c s="36" t="s">
        <v>146</v>
      </c>
      <c s="37">
        <v>1</v>
      </c>
      <c s="36">
        <v>0</v>
      </c>
      <c s="36">
        <f>ROUND(G125*H125,6)</f>
      </c>
      <c r="L125" s="38">
        <v>0</v>
      </c>
      <c s="32">
        <f>ROUND(ROUND(L125,2)*ROUND(G125,3),2)</f>
      </c>
      <c s="36" t="s">
        <v>75</v>
      </c>
      <c>
        <f>(M125*21)/100</f>
      </c>
      <c t="s">
        <v>27</v>
      </c>
    </row>
    <row r="126" spans="1:5" ht="12.75">
      <c r="A126" s="35" t="s">
        <v>56</v>
      </c>
      <c r="E126" s="39" t="s">
        <v>65</v>
      </c>
    </row>
    <row r="127" spans="1:5" ht="12.75">
      <c r="A127" s="35" t="s">
        <v>58</v>
      </c>
      <c r="E127" s="40" t="s">
        <v>293</v>
      </c>
    </row>
    <row r="128" spans="1:5" ht="127.5">
      <c r="A128" t="s">
        <v>60</v>
      </c>
      <c r="E128" s="39" t="s">
        <v>289</v>
      </c>
    </row>
    <row r="129" spans="1:16" ht="12.75">
      <c r="A129" t="s">
        <v>49</v>
      </c>
      <c s="34" t="s">
        <v>294</v>
      </c>
      <c s="34" t="s">
        <v>295</v>
      </c>
      <c s="35" t="s">
        <v>65</v>
      </c>
      <c s="6" t="s">
        <v>296</v>
      </c>
      <c s="36" t="s">
        <v>146</v>
      </c>
      <c s="37">
        <v>6</v>
      </c>
      <c s="36">
        <v>0</v>
      </c>
      <c s="36">
        <f>ROUND(G129*H129,6)</f>
      </c>
      <c r="L129" s="38">
        <v>0</v>
      </c>
      <c s="32">
        <f>ROUND(ROUND(L129,2)*ROUND(G129,3),2)</f>
      </c>
      <c s="36" t="s">
        <v>75</v>
      </c>
      <c>
        <f>(M129*21)/100</f>
      </c>
      <c t="s">
        <v>27</v>
      </c>
    </row>
    <row r="130" spans="1:5" ht="12.75">
      <c r="A130" s="35" t="s">
        <v>56</v>
      </c>
      <c r="E130" s="39" t="s">
        <v>65</v>
      </c>
    </row>
    <row r="131" spans="1:5" ht="38.25">
      <c r="A131" s="35" t="s">
        <v>58</v>
      </c>
      <c r="E131" s="40" t="s">
        <v>297</v>
      </c>
    </row>
    <row r="132" spans="1:5" ht="127.5">
      <c r="A132" t="s">
        <v>60</v>
      </c>
      <c r="E132" s="39" t="s">
        <v>289</v>
      </c>
    </row>
    <row r="133" spans="1:16" ht="12.75">
      <c r="A133" t="s">
        <v>49</v>
      </c>
      <c s="34" t="s">
        <v>298</v>
      </c>
      <c s="34" t="s">
        <v>299</v>
      </c>
      <c s="35" t="s">
        <v>65</v>
      </c>
      <c s="6" t="s">
        <v>300</v>
      </c>
      <c s="36" t="s">
        <v>146</v>
      </c>
      <c s="37">
        <v>2</v>
      </c>
      <c s="36">
        <v>0</v>
      </c>
      <c s="36">
        <f>ROUND(G133*H133,6)</f>
      </c>
      <c r="L133" s="38">
        <v>0</v>
      </c>
      <c s="32">
        <f>ROUND(ROUND(L133,2)*ROUND(G133,3),2)</f>
      </c>
      <c s="36" t="s">
        <v>75</v>
      </c>
      <c>
        <f>(M133*21)/100</f>
      </c>
      <c t="s">
        <v>27</v>
      </c>
    </row>
    <row r="134" spans="1:5" ht="12.75">
      <c r="A134" s="35" t="s">
        <v>56</v>
      </c>
      <c r="E134" s="39" t="s">
        <v>65</v>
      </c>
    </row>
    <row r="135" spans="1:5" ht="25.5">
      <c r="A135" s="35" t="s">
        <v>58</v>
      </c>
      <c r="E135" s="40" t="s">
        <v>301</v>
      </c>
    </row>
    <row r="136" spans="1:5" ht="127.5">
      <c r="A136" t="s">
        <v>60</v>
      </c>
      <c r="E136" s="39" t="s">
        <v>289</v>
      </c>
    </row>
    <row r="137" spans="1:16" ht="12.75">
      <c r="A137" t="s">
        <v>49</v>
      </c>
      <c s="34" t="s">
        <v>302</v>
      </c>
      <c s="34" t="s">
        <v>303</v>
      </c>
      <c s="35" t="s">
        <v>65</v>
      </c>
      <c s="6" t="s">
        <v>304</v>
      </c>
      <c s="36" t="s">
        <v>146</v>
      </c>
      <c s="37">
        <v>4</v>
      </c>
      <c s="36">
        <v>0</v>
      </c>
      <c s="36">
        <f>ROUND(G137*H137,6)</f>
      </c>
      <c r="L137" s="38">
        <v>0</v>
      </c>
      <c s="32">
        <f>ROUND(ROUND(L137,2)*ROUND(G137,3),2)</f>
      </c>
      <c s="36" t="s">
        <v>75</v>
      </c>
      <c>
        <f>(M137*21)/100</f>
      </c>
      <c t="s">
        <v>27</v>
      </c>
    </row>
    <row r="138" spans="1:5" ht="12.75">
      <c r="A138" s="35" t="s">
        <v>56</v>
      </c>
      <c r="E138" s="39" t="s">
        <v>65</v>
      </c>
    </row>
    <row r="139" spans="1:5" ht="25.5">
      <c r="A139" s="35" t="s">
        <v>58</v>
      </c>
      <c r="E139" s="40" t="s">
        <v>305</v>
      </c>
    </row>
    <row r="140" spans="1:5" ht="114.75">
      <c r="A140" t="s">
        <v>60</v>
      </c>
      <c r="E140" s="39" t="s">
        <v>306</v>
      </c>
    </row>
    <row r="141" spans="1:16" ht="12.75">
      <c r="A141" t="s">
        <v>49</v>
      </c>
      <c s="34" t="s">
        <v>307</v>
      </c>
      <c s="34" t="s">
        <v>308</v>
      </c>
      <c s="35" t="s">
        <v>65</v>
      </c>
      <c s="6" t="s">
        <v>309</v>
      </c>
      <c s="36" t="s">
        <v>146</v>
      </c>
      <c s="37">
        <v>6</v>
      </c>
      <c s="36">
        <v>0</v>
      </c>
      <c s="36">
        <f>ROUND(G141*H141,6)</f>
      </c>
      <c r="L141" s="38">
        <v>0</v>
      </c>
      <c s="32">
        <f>ROUND(ROUND(L141,2)*ROUND(G141,3),2)</f>
      </c>
      <c s="36" t="s">
        <v>75</v>
      </c>
      <c>
        <f>(M141*21)/100</f>
      </c>
      <c t="s">
        <v>27</v>
      </c>
    </row>
    <row r="142" spans="1:5" ht="12.75">
      <c r="A142" s="35" t="s">
        <v>56</v>
      </c>
      <c r="E142" s="39" t="s">
        <v>65</v>
      </c>
    </row>
    <row r="143" spans="1:5" ht="63.75">
      <c r="A143" s="35" t="s">
        <v>58</v>
      </c>
      <c r="E143" s="40" t="s">
        <v>310</v>
      </c>
    </row>
    <row r="144" spans="1:5" ht="114.75">
      <c r="A144" t="s">
        <v>60</v>
      </c>
      <c r="E144" s="39" t="s">
        <v>306</v>
      </c>
    </row>
    <row r="145" spans="1:16" ht="12.75">
      <c r="A145" t="s">
        <v>49</v>
      </c>
      <c s="34" t="s">
        <v>311</v>
      </c>
      <c s="34" t="s">
        <v>312</v>
      </c>
      <c s="35" t="s">
        <v>65</v>
      </c>
      <c s="6" t="s">
        <v>313</v>
      </c>
      <c s="36" t="s">
        <v>146</v>
      </c>
      <c s="37">
        <v>1</v>
      </c>
      <c s="36">
        <v>0</v>
      </c>
      <c s="36">
        <f>ROUND(G145*H145,6)</f>
      </c>
      <c r="L145" s="38">
        <v>0</v>
      </c>
      <c s="32">
        <f>ROUND(ROUND(L145,2)*ROUND(G145,3),2)</f>
      </c>
      <c s="36" t="s">
        <v>75</v>
      </c>
      <c>
        <f>(M145*21)/100</f>
      </c>
      <c t="s">
        <v>27</v>
      </c>
    </row>
    <row r="146" spans="1:5" ht="12.75">
      <c r="A146" s="35" t="s">
        <v>56</v>
      </c>
      <c r="E146" s="39" t="s">
        <v>65</v>
      </c>
    </row>
    <row r="147" spans="1:5" ht="25.5">
      <c r="A147" s="35" t="s">
        <v>58</v>
      </c>
      <c r="E147" s="40" t="s">
        <v>314</v>
      </c>
    </row>
    <row r="148" spans="1:5" ht="114.75">
      <c r="A148" t="s">
        <v>60</v>
      </c>
      <c r="E148" s="39" t="s">
        <v>315</v>
      </c>
    </row>
    <row r="149" spans="1:16" ht="12.75">
      <c r="A149" t="s">
        <v>49</v>
      </c>
      <c s="34" t="s">
        <v>316</v>
      </c>
      <c s="34" t="s">
        <v>317</v>
      </c>
      <c s="35" t="s">
        <v>65</v>
      </c>
      <c s="6" t="s">
        <v>318</v>
      </c>
      <c s="36" t="s">
        <v>80</v>
      </c>
      <c s="37">
        <v>436</v>
      </c>
      <c s="36">
        <v>0</v>
      </c>
      <c s="36">
        <f>ROUND(G149*H149,6)</f>
      </c>
      <c r="L149" s="38">
        <v>0</v>
      </c>
      <c s="32">
        <f>ROUND(ROUND(L149,2)*ROUND(G149,3),2)</f>
      </c>
      <c s="36" t="s">
        <v>75</v>
      </c>
      <c>
        <f>(M149*21)/100</f>
      </c>
      <c t="s">
        <v>27</v>
      </c>
    </row>
    <row r="150" spans="1:5" ht="12.75">
      <c r="A150" s="35" t="s">
        <v>56</v>
      </c>
      <c r="E150" s="39" t="s">
        <v>65</v>
      </c>
    </row>
    <row r="151" spans="1:5" ht="12.75">
      <c r="A151" s="35" t="s">
        <v>58</v>
      </c>
      <c r="E151" s="40" t="s">
        <v>319</v>
      </c>
    </row>
    <row r="152" spans="1:5" ht="140.25">
      <c r="A152" t="s">
        <v>60</v>
      </c>
      <c r="E152" s="39" t="s">
        <v>320</v>
      </c>
    </row>
    <row r="153" spans="1:16" ht="25.5">
      <c r="A153" t="s">
        <v>49</v>
      </c>
      <c s="34" t="s">
        <v>321</v>
      </c>
      <c s="34" t="s">
        <v>322</v>
      </c>
      <c s="35" t="s">
        <v>65</v>
      </c>
      <c s="6" t="s">
        <v>323</v>
      </c>
      <c s="36" t="s">
        <v>324</v>
      </c>
      <c s="37">
        <v>2180</v>
      </c>
      <c s="36">
        <v>0</v>
      </c>
      <c s="36">
        <f>ROUND(G153*H153,6)</f>
      </c>
      <c r="L153" s="38">
        <v>0</v>
      </c>
      <c s="32">
        <f>ROUND(ROUND(L153,2)*ROUND(G153,3),2)</f>
      </c>
      <c s="36" t="s">
        <v>75</v>
      </c>
      <c>
        <f>(M153*21)/100</f>
      </c>
      <c t="s">
        <v>27</v>
      </c>
    </row>
    <row r="154" spans="1:5" ht="12.75">
      <c r="A154" s="35" t="s">
        <v>56</v>
      </c>
      <c r="E154" s="39" t="s">
        <v>65</v>
      </c>
    </row>
    <row r="155" spans="1:5" ht="12.75">
      <c r="A155" s="35" t="s">
        <v>58</v>
      </c>
      <c r="E155" s="40" t="s">
        <v>325</v>
      </c>
    </row>
    <row r="156" spans="1:5" ht="127.5">
      <c r="A156" t="s">
        <v>60</v>
      </c>
      <c r="E156" s="39" t="s">
        <v>326</v>
      </c>
    </row>
    <row r="157" spans="1:16" ht="25.5">
      <c r="A157" t="s">
        <v>49</v>
      </c>
      <c s="34" t="s">
        <v>327</v>
      </c>
      <c s="34" t="s">
        <v>328</v>
      </c>
      <c s="35" t="s">
        <v>65</v>
      </c>
      <c s="6" t="s">
        <v>329</v>
      </c>
      <c s="36" t="s">
        <v>141</v>
      </c>
      <c s="37">
        <v>44.979</v>
      </c>
      <c s="36">
        <v>0</v>
      </c>
      <c s="36">
        <f>ROUND(G157*H157,6)</f>
      </c>
      <c r="L157" s="38">
        <v>0</v>
      </c>
      <c s="32">
        <f>ROUND(ROUND(L157,2)*ROUND(G157,3),2)</f>
      </c>
      <c s="36" t="s">
        <v>75</v>
      </c>
      <c>
        <f>(M157*21)/100</f>
      </c>
      <c t="s">
        <v>27</v>
      </c>
    </row>
    <row r="158" spans="1:5" ht="12.75">
      <c r="A158" s="35" t="s">
        <v>56</v>
      </c>
      <c r="E158" s="39" t="s">
        <v>65</v>
      </c>
    </row>
    <row r="159" spans="1:5" ht="89.25">
      <c r="A159" s="35" t="s">
        <v>58</v>
      </c>
      <c r="E159" s="40" t="s">
        <v>330</v>
      </c>
    </row>
    <row r="160" spans="1:5" ht="204">
      <c r="A160" t="s">
        <v>60</v>
      </c>
      <c r="E160" s="39" t="s">
        <v>331</v>
      </c>
    </row>
    <row r="161" spans="1:16" ht="25.5">
      <c r="A161" t="s">
        <v>49</v>
      </c>
      <c s="34" t="s">
        <v>332</v>
      </c>
      <c s="34" t="s">
        <v>333</v>
      </c>
      <c s="35" t="s">
        <v>65</v>
      </c>
      <c s="6" t="s">
        <v>334</v>
      </c>
      <c s="36" t="s">
        <v>141</v>
      </c>
      <c s="37">
        <v>321.046</v>
      </c>
      <c s="36">
        <v>0</v>
      </c>
      <c s="36">
        <f>ROUND(G161*H161,6)</f>
      </c>
      <c r="L161" s="38">
        <v>0</v>
      </c>
      <c s="32">
        <f>ROUND(ROUND(L161,2)*ROUND(G161,3),2)</f>
      </c>
      <c s="36" t="s">
        <v>75</v>
      </c>
      <c>
        <f>(M161*21)/100</f>
      </c>
      <c t="s">
        <v>27</v>
      </c>
    </row>
    <row r="162" spans="1:5" ht="12.75">
      <c r="A162" s="35" t="s">
        <v>56</v>
      </c>
      <c r="E162" s="39" t="s">
        <v>65</v>
      </c>
    </row>
    <row r="163" spans="1:5" ht="51">
      <c r="A163" s="35" t="s">
        <v>58</v>
      </c>
      <c r="E163" s="40" t="s">
        <v>335</v>
      </c>
    </row>
    <row r="164" spans="1:5" ht="204">
      <c r="A164" t="s">
        <v>60</v>
      </c>
      <c r="E164" s="39" t="s">
        <v>336</v>
      </c>
    </row>
    <row r="165" spans="1:16" ht="25.5">
      <c r="A165" t="s">
        <v>49</v>
      </c>
      <c s="34" t="s">
        <v>337</v>
      </c>
      <c s="34" t="s">
        <v>338</v>
      </c>
      <c s="35" t="s">
        <v>65</v>
      </c>
      <c s="6" t="s">
        <v>339</v>
      </c>
      <c s="36" t="s">
        <v>141</v>
      </c>
      <c s="37">
        <v>109.335</v>
      </c>
      <c s="36">
        <v>0</v>
      </c>
      <c s="36">
        <f>ROUND(G165*H165,6)</f>
      </c>
      <c r="L165" s="38">
        <v>0</v>
      </c>
      <c s="32">
        <f>ROUND(ROUND(L165,2)*ROUND(G165,3),2)</f>
      </c>
      <c s="36" t="s">
        <v>75</v>
      </c>
      <c>
        <f>(M165*21)/100</f>
      </c>
      <c t="s">
        <v>27</v>
      </c>
    </row>
    <row r="166" spans="1:5" ht="12.75">
      <c r="A166" s="35" t="s">
        <v>56</v>
      </c>
      <c r="E166" s="39" t="s">
        <v>340</v>
      </c>
    </row>
    <row r="167" spans="1:5" ht="63.75">
      <c r="A167" s="35" t="s">
        <v>58</v>
      </c>
      <c r="E167" s="40" t="s">
        <v>341</v>
      </c>
    </row>
    <row r="168" spans="1:5" ht="216.75">
      <c r="A168" t="s">
        <v>60</v>
      </c>
      <c r="E168" s="39" t="s">
        <v>342</v>
      </c>
    </row>
    <row r="169" spans="1:16" ht="12.75">
      <c r="A169" t="s">
        <v>49</v>
      </c>
      <c s="34" t="s">
        <v>343</v>
      </c>
      <c s="34" t="s">
        <v>344</v>
      </c>
      <c s="35" t="s">
        <v>65</v>
      </c>
      <c s="6" t="s">
        <v>345</v>
      </c>
      <c s="36" t="s">
        <v>146</v>
      </c>
      <c s="37">
        <v>4</v>
      </c>
      <c s="36">
        <v>0</v>
      </c>
      <c s="36">
        <f>ROUND(G169*H169,6)</f>
      </c>
      <c r="L169" s="38">
        <v>0</v>
      </c>
      <c s="32">
        <f>ROUND(ROUND(L169,2)*ROUND(G169,3),2)</f>
      </c>
      <c s="36" t="s">
        <v>75</v>
      </c>
      <c>
        <f>(M169*21)/100</f>
      </c>
      <c t="s">
        <v>27</v>
      </c>
    </row>
    <row r="170" spans="1:5" ht="12.75">
      <c r="A170" s="35" t="s">
        <v>56</v>
      </c>
      <c r="E170" s="39" t="s">
        <v>65</v>
      </c>
    </row>
    <row r="171" spans="1:5" ht="12.75">
      <c r="A171" s="35" t="s">
        <v>58</v>
      </c>
      <c r="E171" s="40" t="s">
        <v>65</v>
      </c>
    </row>
    <row r="172" spans="1:5" ht="127.5">
      <c r="A172" t="s">
        <v>60</v>
      </c>
      <c r="E172" s="39" t="s">
        <v>346</v>
      </c>
    </row>
    <row r="173" spans="1:16" ht="25.5">
      <c r="A173" t="s">
        <v>49</v>
      </c>
      <c s="34" t="s">
        <v>347</v>
      </c>
      <c s="34" t="s">
        <v>348</v>
      </c>
      <c s="35" t="s">
        <v>65</v>
      </c>
      <c s="6" t="s">
        <v>349</v>
      </c>
      <c s="36" t="s">
        <v>350</v>
      </c>
      <c s="37">
        <v>3.14</v>
      </c>
      <c s="36">
        <v>0</v>
      </c>
      <c s="36">
        <f>ROUND(G173*H173,6)</f>
      </c>
      <c r="L173" s="38">
        <v>0</v>
      </c>
      <c s="32">
        <f>ROUND(ROUND(L173,2)*ROUND(G173,3),2)</f>
      </c>
      <c s="36" t="s">
        <v>75</v>
      </c>
      <c>
        <f>(M173*21)/100</f>
      </c>
      <c t="s">
        <v>27</v>
      </c>
    </row>
    <row r="174" spans="1:5" ht="12.75">
      <c r="A174" s="35" t="s">
        <v>56</v>
      </c>
      <c r="E174" s="39" t="s">
        <v>65</v>
      </c>
    </row>
    <row r="175" spans="1:5" ht="25.5">
      <c r="A175" s="35" t="s">
        <v>58</v>
      </c>
      <c r="E175" s="40" t="s">
        <v>351</v>
      </c>
    </row>
    <row r="176" spans="1:5" ht="127.5">
      <c r="A176" t="s">
        <v>60</v>
      </c>
      <c r="E176" s="39" t="s">
        <v>352</v>
      </c>
    </row>
    <row r="177" spans="1:16" ht="12.75">
      <c r="A177" t="s">
        <v>49</v>
      </c>
      <c s="34" t="s">
        <v>353</v>
      </c>
      <c s="34" t="s">
        <v>354</v>
      </c>
      <c s="35" t="s">
        <v>65</v>
      </c>
      <c s="6" t="s">
        <v>355</v>
      </c>
      <c s="36" t="s">
        <v>146</v>
      </c>
      <c s="37">
        <v>14</v>
      </c>
      <c s="36">
        <v>0</v>
      </c>
      <c s="36">
        <f>ROUND(G177*H177,6)</f>
      </c>
      <c r="L177" s="38">
        <v>0</v>
      </c>
      <c s="32">
        <f>ROUND(ROUND(L177,2)*ROUND(G177,3),2)</f>
      </c>
      <c s="36" t="s">
        <v>75</v>
      </c>
      <c>
        <f>(M177*21)/100</f>
      </c>
      <c t="s">
        <v>27</v>
      </c>
    </row>
    <row r="178" spans="1:5" ht="12.75">
      <c r="A178" s="35" t="s">
        <v>56</v>
      </c>
      <c r="E178" s="39" t="s">
        <v>65</v>
      </c>
    </row>
    <row r="179" spans="1:5" ht="127.5">
      <c r="A179" s="35" t="s">
        <v>58</v>
      </c>
      <c r="E179" s="40" t="s">
        <v>356</v>
      </c>
    </row>
    <row r="180" spans="1:5" ht="127.5">
      <c r="A180" t="s">
        <v>60</v>
      </c>
      <c r="E180" s="39" t="s">
        <v>346</v>
      </c>
    </row>
    <row r="181" spans="1:16" ht="25.5">
      <c r="A181" t="s">
        <v>49</v>
      </c>
      <c s="34" t="s">
        <v>357</v>
      </c>
      <c s="34" t="s">
        <v>358</v>
      </c>
      <c s="35" t="s">
        <v>65</v>
      </c>
      <c s="6" t="s">
        <v>359</v>
      </c>
      <c s="36" t="s">
        <v>350</v>
      </c>
      <c s="37">
        <v>1.5</v>
      </c>
      <c s="36">
        <v>0</v>
      </c>
      <c s="36">
        <f>ROUND(G181*H181,6)</f>
      </c>
      <c r="L181" s="38">
        <v>0</v>
      </c>
      <c s="32">
        <f>ROUND(ROUND(L181,2)*ROUND(G181,3),2)</f>
      </c>
      <c s="36" t="s">
        <v>75</v>
      </c>
      <c>
        <f>(M181*21)/100</f>
      </c>
      <c t="s">
        <v>27</v>
      </c>
    </row>
    <row r="182" spans="1:5" ht="12.75">
      <c r="A182" s="35" t="s">
        <v>56</v>
      </c>
      <c r="E182" s="39" t="s">
        <v>65</v>
      </c>
    </row>
    <row r="183" spans="1:5" ht="38.25">
      <c r="A183" s="35" t="s">
        <v>58</v>
      </c>
      <c r="E183" s="40" t="s">
        <v>360</v>
      </c>
    </row>
    <row r="184" spans="1:5" ht="127.5">
      <c r="A184" t="s">
        <v>60</v>
      </c>
      <c r="E184" s="39" t="s">
        <v>352</v>
      </c>
    </row>
    <row r="185" spans="1:16" ht="12.75">
      <c r="A185" t="s">
        <v>49</v>
      </c>
      <c s="34" t="s">
        <v>361</v>
      </c>
      <c s="34" t="s">
        <v>362</v>
      </c>
      <c s="35" t="s">
        <v>65</v>
      </c>
      <c s="6" t="s">
        <v>363</v>
      </c>
      <c s="36" t="s">
        <v>141</v>
      </c>
      <c s="37">
        <v>8.4</v>
      </c>
      <c s="36">
        <v>0</v>
      </c>
      <c s="36">
        <f>ROUND(G185*H185,6)</f>
      </c>
      <c r="L185" s="38">
        <v>0</v>
      </c>
      <c s="32">
        <f>ROUND(ROUND(L185,2)*ROUND(G185,3),2)</f>
      </c>
      <c s="36" t="s">
        <v>55</v>
      </c>
      <c>
        <f>(M185*21)/100</f>
      </c>
      <c t="s">
        <v>27</v>
      </c>
    </row>
    <row r="186" spans="1:5" ht="12.75">
      <c r="A186" s="35" t="s">
        <v>56</v>
      </c>
      <c r="E186" s="39" t="s">
        <v>65</v>
      </c>
    </row>
    <row r="187" spans="1:5" ht="63.75">
      <c r="A187" s="35" t="s">
        <v>58</v>
      </c>
      <c r="E187" s="40" t="s">
        <v>364</v>
      </c>
    </row>
    <row r="188" spans="1:5" ht="89.25">
      <c r="A188" t="s">
        <v>60</v>
      </c>
      <c r="E188" s="39" t="s">
        <v>365</v>
      </c>
    </row>
    <row r="189" spans="1:16" ht="12.75">
      <c r="A189" t="s">
        <v>49</v>
      </c>
      <c s="34" t="s">
        <v>366</v>
      </c>
      <c s="34" t="s">
        <v>367</v>
      </c>
      <c s="35" t="s">
        <v>65</v>
      </c>
      <c s="6" t="s">
        <v>368</v>
      </c>
      <c s="36" t="s">
        <v>141</v>
      </c>
      <c s="37">
        <v>13.635</v>
      </c>
      <c s="36">
        <v>0</v>
      </c>
      <c s="36">
        <f>ROUND(G189*H189,6)</f>
      </c>
      <c r="L189" s="38">
        <v>0</v>
      </c>
      <c s="32">
        <f>ROUND(ROUND(L189,2)*ROUND(G189,3),2)</f>
      </c>
      <c s="36" t="s">
        <v>55</v>
      </c>
      <c>
        <f>(M189*21)/100</f>
      </c>
      <c t="s">
        <v>27</v>
      </c>
    </row>
    <row r="190" spans="1:5" ht="12.75">
      <c r="A190" s="35" t="s">
        <v>56</v>
      </c>
      <c r="E190" s="39" t="s">
        <v>65</v>
      </c>
    </row>
    <row r="191" spans="1:5" ht="25.5">
      <c r="A191" s="35" t="s">
        <v>58</v>
      </c>
      <c r="E191" s="40" t="s">
        <v>369</v>
      </c>
    </row>
    <row r="192" spans="1:5" ht="89.25">
      <c r="A192" t="s">
        <v>60</v>
      </c>
      <c r="E192"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168</v>
      </c>
      <c s="41">
        <f>Rekapitulace!C12</f>
      </c>
      <c s="20" t="s">
        <v>0</v>
      </c>
      <c t="s">
        <v>22</v>
      </c>
      <c t="s">
        <v>27</v>
      </c>
    </row>
    <row r="4" spans="1:16" ht="32" customHeight="1">
      <c r="A4" s="24" t="s">
        <v>19</v>
      </c>
      <c s="25" t="s">
        <v>28</v>
      </c>
      <c s="27" t="s">
        <v>168</v>
      </c>
      <c r="E4" s="26" t="s">
        <v>169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372</v>
      </c>
      <c r="E8" s="30" t="s">
        <v>371</v>
      </c>
      <c r="J8" s="29">
        <f>0+J9</f>
      </c>
      <c s="29">
        <f>0+K9</f>
      </c>
      <c s="29">
        <f>0+L9</f>
      </c>
      <c s="29">
        <f>0+M9</f>
      </c>
    </row>
    <row r="9" spans="1:13" ht="12.75">
      <c r="A9" t="s">
        <v>46</v>
      </c>
      <c r="C9" s="31" t="s">
        <v>77</v>
      </c>
      <c r="E9" s="33" t="s">
        <v>131</v>
      </c>
      <c r="J9" s="32">
        <f>0</f>
      </c>
      <c s="32">
        <f>0</f>
      </c>
      <c s="32">
        <f>0+L10+L14+L18</f>
      </c>
      <c s="32">
        <f>0+M10+M14+M18</f>
      </c>
    </row>
    <row r="10" spans="1:16" ht="12.75">
      <c r="A10" t="s">
        <v>49</v>
      </c>
      <c s="34" t="s">
        <v>50</v>
      </c>
      <c s="34" t="s">
        <v>202</v>
      </c>
      <c s="35" t="s">
        <v>65</v>
      </c>
      <c s="6" t="s">
        <v>203</v>
      </c>
      <c s="36" t="s">
        <v>80</v>
      </c>
      <c s="37">
        <v>56.717</v>
      </c>
      <c s="36">
        <v>0</v>
      </c>
      <c s="36">
        <f>ROUND(G10*H10,6)</f>
      </c>
      <c r="L10" s="38">
        <v>0</v>
      </c>
      <c s="32">
        <f>ROUND(ROUND(L10,2)*ROUND(G10,3),2)</f>
      </c>
      <c s="36" t="s">
        <v>75</v>
      </c>
      <c>
        <f>(M10*0)/100</f>
      </c>
      <c t="s">
        <v>47</v>
      </c>
    </row>
    <row r="11" spans="1:5" ht="12.75">
      <c r="A11" s="35" t="s">
        <v>56</v>
      </c>
      <c r="E11" s="39" t="s">
        <v>65</v>
      </c>
    </row>
    <row r="12" spans="1:5" ht="25.5">
      <c r="A12" s="35" t="s">
        <v>58</v>
      </c>
      <c r="E12" s="40" t="s">
        <v>373</v>
      </c>
    </row>
    <row r="13" spans="1:5" ht="89.25">
      <c r="A13" t="s">
        <v>60</v>
      </c>
      <c r="E13" s="39" t="s">
        <v>201</v>
      </c>
    </row>
    <row r="14" spans="1:16" ht="25.5">
      <c r="A14" t="s">
        <v>49</v>
      </c>
      <c s="34" t="s">
        <v>27</v>
      </c>
      <c s="34" t="s">
        <v>374</v>
      </c>
      <c s="35" t="s">
        <v>65</v>
      </c>
      <c s="6" t="s">
        <v>375</v>
      </c>
      <c s="36" t="s">
        <v>141</v>
      </c>
      <c s="37">
        <v>44.4</v>
      </c>
      <c s="36">
        <v>0</v>
      </c>
      <c s="36">
        <f>ROUND(G14*H14,6)</f>
      </c>
      <c r="L14" s="38">
        <v>0</v>
      </c>
      <c s="32">
        <f>ROUND(ROUND(L14,2)*ROUND(G14,3),2)</f>
      </c>
      <c s="36" t="s">
        <v>75</v>
      </c>
      <c>
        <f>(M14*0)/100</f>
      </c>
      <c t="s">
        <v>47</v>
      </c>
    </row>
    <row r="15" spans="1:5" ht="12.75">
      <c r="A15" s="35" t="s">
        <v>56</v>
      </c>
      <c r="E15" s="39" t="s">
        <v>65</v>
      </c>
    </row>
    <row r="16" spans="1:5" ht="38.25">
      <c r="A16" s="35" t="s">
        <v>58</v>
      </c>
      <c r="E16" s="40" t="s">
        <v>376</v>
      </c>
    </row>
    <row r="17" spans="1:5" ht="255">
      <c r="A17" t="s">
        <v>60</v>
      </c>
      <c r="E17" s="39" t="s">
        <v>377</v>
      </c>
    </row>
    <row r="18" spans="1:16" ht="25.5">
      <c r="A18" t="s">
        <v>49</v>
      </c>
      <c s="34" t="s">
        <v>25</v>
      </c>
      <c s="34" t="s">
        <v>378</v>
      </c>
      <c s="35" t="s">
        <v>65</v>
      </c>
      <c s="6" t="s">
        <v>379</v>
      </c>
      <c s="36" t="s">
        <v>141</v>
      </c>
      <c s="37">
        <v>333.71</v>
      </c>
      <c s="36">
        <v>0</v>
      </c>
      <c s="36">
        <f>ROUND(G18*H18,6)</f>
      </c>
      <c r="L18" s="38">
        <v>0</v>
      </c>
      <c s="32">
        <f>ROUND(ROUND(L18,2)*ROUND(G18,3),2)</f>
      </c>
      <c s="36" t="s">
        <v>85</v>
      </c>
      <c>
        <f>(M18*21)/100</f>
      </c>
      <c t="s">
        <v>27</v>
      </c>
    </row>
    <row r="19" spans="1:5" ht="12.75">
      <c r="A19" s="35" t="s">
        <v>56</v>
      </c>
      <c r="E19" s="39" t="s">
        <v>65</v>
      </c>
    </row>
    <row r="20" spans="1:5" ht="38.25">
      <c r="A20" s="35" t="s">
        <v>58</v>
      </c>
      <c r="E20" s="40" t="s">
        <v>380</v>
      </c>
    </row>
    <row r="21" spans="1:5" ht="255">
      <c r="A21" t="s">
        <v>60</v>
      </c>
      <c r="E21" s="39" t="s">
        <v>377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381</v>
      </c>
      <c s="41">
        <f>Rekapitulace!C15</f>
      </c>
      <c s="20" t="s">
        <v>0</v>
      </c>
      <c t="s">
        <v>22</v>
      </c>
      <c t="s">
        <v>27</v>
      </c>
    </row>
    <row r="4" spans="1:16" ht="32" customHeight="1">
      <c r="A4" s="24" t="s">
        <v>19</v>
      </c>
      <c s="25" t="s">
        <v>28</v>
      </c>
      <c s="27" t="s">
        <v>381</v>
      </c>
      <c r="E4" s="26" t="s">
        <v>382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385</v>
      </c>
      <c r="E8" s="30" t="s">
        <v>384</v>
      </c>
      <c r="J8" s="29">
        <f>0+J9+J58+J83+J116+J141+J190+J195+J220+J233</f>
      </c>
      <c s="29">
        <f>0+K9+K58+K83+K116+K141+K190+K195+K220+K233</f>
      </c>
      <c s="29">
        <f>0+L9+L58+L83+L116+L141+L190+L195+L220+L233</f>
      </c>
      <c s="29">
        <f>0+M9+M58+M83+M116+M141+M190+M195+M220+M233</f>
      </c>
    </row>
    <row r="9" spans="1:13" ht="12.75">
      <c r="A9" t="s">
        <v>46</v>
      </c>
      <c r="C9" s="31" t="s">
        <v>47</v>
      </c>
      <c r="E9" s="33" t="s">
        <v>48</v>
      </c>
      <c r="J9" s="32">
        <f>0</f>
      </c>
      <c s="32">
        <f>0</f>
      </c>
      <c s="32">
        <f>0+L10+L14+L18+L22+L26+L30+L34+L38+L42+L46+L50+L54</f>
      </c>
      <c s="32">
        <f>0+M10+M14+M18+M22+M26+M30+M34+M38+M42+M46+M50+M54</f>
      </c>
    </row>
    <row r="10" spans="1:16" ht="12.75">
      <c r="A10" t="s">
        <v>49</v>
      </c>
      <c s="34" t="s">
        <v>50</v>
      </c>
      <c s="34" t="s">
        <v>386</v>
      </c>
      <c s="35" t="s">
        <v>65</v>
      </c>
      <c s="6" t="s">
        <v>387</v>
      </c>
      <c s="36" t="s">
        <v>388</v>
      </c>
      <c s="37">
        <v>1</v>
      </c>
      <c s="36">
        <v>0</v>
      </c>
      <c s="36">
        <f>ROUND(G10*H10,6)</f>
      </c>
      <c r="L10" s="38">
        <v>0</v>
      </c>
      <c s="32">
        <f>ROUND(ROUND(L10,2)*ROUND(G10,3),2)</f>
      </c>
      <c s="36" t="s">
        <v>75</v>
      </c>
      <c>
        <f>(M10*21)/100</f>
      </c>
      <c t="s">
        <v>27</v>
      </c>
    </row>
    <row r="11" spans="1:5" ht="25.5">
      <c r="A11" s="35" t="s">
        <v>56</v>
      </c>
      <c r="E11" s="39" t="s">
        <v>389</v>
      </c>
    </row>
    <row r="12" spans="1:5" ht="12.75">
      <c r="A12" s="35" t="s">
        <v>58</v>
      </c>
      <c r="E12" s="40" t="s">
        <v>65</v>
      </c>
    </row>
    <row r="13" spans="1:5" ht="12.75">
      <c r="A13" t="s">
        <v>60</v>
      </c>
      <c r="E13" s="39" t="s">
        <v>390</v>
      </c>
    </row>
    <row r="14" spans="1:16" ht="12.75">
      <c r="A14" t="s">
        <v>49</v>
      </c>
      <c s="34" t="s">
        <v>27</v>
      </c>
      <c s="34" t="s">
        <v>386</v>
      </c>
      <c s="35" t="s">
        <v>27</v>
      </c>
      <c s="6" t="s">
        <v>387</v>
      </c>
      <c s="36" t="s">
        <v>388</v>
      </c>
      <c s="37">
        <v>1</v>
      </c>
      <c s="36">
        <v>0</v>
      </c>
      <c s="36">
        <f>ROUND(G14*H14,6)</f>
      </c>
      <c r="L14" s="38">
        <v>0</v>
      </c>
      <c s="32">
        <f>ROUND(ROUND(L14,2)*ROUND(G14,3),2)</f>
      </c>
      <c s="36" t="s">
        <v>75</v>
      </c>
      <c>
        <f>(M14*21)/100</f>
      </c>
      <c t="s">
        <v>27</v>
      </c>
    </row>
    <row r="15" spans="1:5" ht="25.5">
      <c r="A15" s="35" t="s">
        <v>56</v>
      </c>
      <c r="E15" s="39" t="s">
        <v>391</v>
      </c>
    </row>
    <row r="16" spans="1:5" ht="102">
      <c r="A16" s="35" t="s">
        <v>58</v>
      </c>
      <c r="E16" s="40" t="s">
        <v>392</v>
      </c>
    </row>
    <row r="17" spans="1:5" ht="12.75">
      <c r="A17" t="s">
        <v>60</v>
      </c>
      <c r="E17" s="39" t="s">
        <v>390</v>
      </c>
    </row>
    <row r="18" spans="1:16" ht="12.75">
      <c r="A18" t="s">
        <v>49</v>
      </c>
      <c s="34" t="s">
        <v>25</v>
      </c>
      <c s="34" t="s">
        <v>393</v>
      </c>
      <c s="35" t="s">
        <v>50</v>
      </c>
      <c s="6" t="s">
        <v>394</v>
      </c>
      <c s="36" t="s">
        <v>388</v>
      </c>
      <c s="37">
        <v>1</v>
      </c>
      <c s="36">
        <v>0</v>
      </c>
      <c s="36">
        <f>ROUND(G18*H18,6)</f>
      </c>
      <c r="L18" s="38">
        <v>0</v>
      </c>
      <c s="32">
        <f>ROUND(ROUND(L18,2)*ROUND(G18,3),2)</f>
      </c>
      <c s="36" t="s">
        <v>75</v>
      </c>
      <c>
        <f>(M18*21)/100</f>
      </c>
      <c t="s">
        <v>27</v>
      </c>
    </row>
    <row r="19" spans="1:5" ht="12.75">
      <c r="A19" s="35" t="s">
        <v>56</v>
      </c>
      <c r="E19" s="39" t="s">
        <v>395</v>
      </c>
    </row>
    <row r="20" spans="1:5" ht="12.75">
      <c r="A20" s="35" t="s">
        <v>58</v>
      </c>
      <c r="E20" s="40" t="s">
        <v>65</v>
      </c>
    </row>
    <row r="21" spans="1:5" ht="12.75">
      <c r="A21" t="s">
        <v>60</v>
      </c>
      <c r="E21" s="39" t="s">
        <v>396</v>
      </c>
    </row>
    <row r="22" spans="1:16" ht="12.75">
      <c r="A22" t="s">
        <v>49</v>
      </c>
      <c s="34" t="s">
        <v>71</v>
      </c>
      <c s="34" t="s">
        <v>393</v>
      </c>
      <c s="35" t="s">
        <v>27</v>
      </c>
      <c s="6" t="s">
        <v>394</v>
      </c>
      <c s="36" t="s">
        <v>388</v>
      </c>
      <c s="37">
        <v>1</v>
      </c>
      <c s="36">
        <v>0</v>
      </c>
      <c s="36">
        <f>ROUND(G22*H22,6)</f>
      </c>
      <c r="L22" s="38">
        <v>0</v>
      </c>
      <c s="32">
        <f>ROUND(ROUND(L22,2)*ROUND(G22,3),2)</f>
      </c>
      <c s="36" t="s">
        <v>75</v>
      </c>
      <c>
        <f>(M22*21)/100</f>
      </c>
      <c t="s">
        <v>27</v>
      </c>
    </row>
    <row r="23" spans="1:5" ht="12.75">
      <c r="A23" s="35" t="s">
        <v>56</v>
      </c>
      <c r="E23" s="39" t="s">
        <v>397</v>
      </c>
    </row>
    <row r="24" spans="1:5" ht="12.75">
      <c r="A24" s="35" t="s">
        <v>58</v>
      </c>
      <c r="E24" s="40" t="s">
        <v>65</v>
      </c>
    </row>
    <row r="25" spans="1:5" ht="12.75">
      <c r="A25" t="s">
        <v>60</v>
      </c>
      <c r="E25" s="39" t="s">
        <v>396</v>
      </c>
    </row>
    <row r="26" spans="1:16" ht="12.75">
      <c r="A26" t="s">
        <v>49</v>
      </c>
      <c s="34" t="s">
        <v>77</v>
      </c>
      <c s="34" t="s">
        <v>398</v>
      </c>
      <c s="35" t="s">
        <v>65</v>
      </c>
      <c s="6" t="s">
        <v>399</v>
      </c>
      <c s="36" t="s">
        <v>388</v>
      </c>
      <c s="37">
        <v>1</v>
      </c>
      <c s="36">
        <v>0</v>
      </c>
      <c s="36">
        <f>ROUND(G26*H26,6)</f>
      </c>
      <c r="L26" s="38">
        <v>0</v>
      </c>
      <c s="32">
        <f>ROUND(ROUND(L26,2)*ROUND(G26,3),2)</f>
      </c>
      <c s="36" t="s">
        <v>75</v>
      </c>
      <c>
        <f>(M26*0)/100</f>
      </c>
      <c t="s">
        <v>47</v>
      </c>
    </row>
    <row r="27" spans="1:5" ht="25.5">
      <c r="A27" s="35" t="s">
        <v>56</v>
      </c>
      <c r="E27" s="39" t="s">
        <v>400</v>
      </c>
    </row>
    <row r="28" spans="1:5" ht="12.75">
      <c r="A28" s="35" t="s">
        <v>58</v>
      </c>
      <c r="E28" s="40" t="s">
        <v>65</v>
      </c>
    </row>
    <row r="29" spans="1:5" ht="63.75">
      <c r="A29" t="s">
        <v>60</v>
      </c>
      <c r="E29" s="39" t="s">
        <v>401</v>
      </c>
    </row>
    <row r="30" spans="1:16" ht="12.75">
      <c r="A30" t="s">
        <v>49</v>
      </c>
      <c s="34" t="s">
        <v>26</v>
      </c>
      <c s="34" t="s">
        <v>402</v>
      </c>
      <c s="35" t="s">
        <v>65</v>
      </c>
      <c s="6" t="s">
        <v>403</v>
      </c>
      <c s="36" t="s">
        <v>388</v>
      </c>
      <c s="37">
        <v>1</v>
      </c>
      <c s="36">
        <v>0</v>
      </c>
      <c s="36">
        <f>ROUND(G30*H30,6)</f>
      </c>
      <c r="L30" s="38">
        <v>0</v>
      </c>
      <c s="32">
        <f>ROUND(ROUND(L30,2)*ROUND(G30,3),2)</f>
      </c>
      <c s="36" t="s">
        <v>75</v>
      </c>
      <c>
        <f>(M30*0)/100</f>
      </c>
      <c t="s">
        <v>47</v>
      </c>
    </row>
    <row r="31" spans="1:5" ht="25.5">
      <c r="A31" s="35" t="s">
        <v>56</v>
      </c>
      <c r="E31" s="39" t="s">
        <v>404</v>
      </c>
    </row>
    <row r="32" spans="1:5" ht="12.75">
      <c r="A32" s="35" t="s">
        <v>58</v>
      </c>
      <c r="E32" s="40" t="s">
        <v>65</v>
      </c>
    </row>
    <row r="33" spans="1:5" ht="25.5">
      <c r="A33" t="s">
        <v>60</v>
      </c>
      <c r="E33" s="39" t="s">
        <v>405</v>
      </c>
    </row>
    <row r="34" spans="1:16" ht="12.75">
      <c r="A34" t="s">
        <v>49</v>
      </c>
      <c s="34" t="s">
        <v>88</v>
      </c>
      <c s="34" t="s">
        <v>406</v>
      </c>
      <c s="35" t="s">
        <v>65</v>
      </c>
      <c s="6" t="s">
        <v>407</v>
      </c>
      <c s="36" t="s">
        <v>388</v>
      </c>
      <c s="37">
        <v>1</v>
      </c>
      <c s="36">
        <v>0</v>
      </c>
      <c s="36">
        <f>ROUND(G34*H34,6)</f>
      </c>
      <c r="L34" s="38">
        <v>0</v>
      </c>
      <c s="32">
        <f>ROUND(ROUND(L34,2)*ROUND(G34,3),2)</f>
      </c>
      <c s="36" t="s">
        <v>75</v>
      </c>
      <c>
        <f>(M34*21)/100</f>
      </c>
      <c t="s">
        <v>27</v>
      </c>
    </row>
    <row r="35" spans="1:5" ht="12.75">
      <c r="A35" s="35" t="s">
        <v>56</v>
      </c>
      <c r="E35" s="39" t="s">
        <v>408</v>
      </c>
    </row>
    <row r="36" spans="1:5" ht="12.75">
      <c r="A36" s="35" t="s">
        <v>58</v>
      </c>
      <c r="E36" s="40" t="s">
        <v>65</v>
      </c>
    </row>
    <row r="37" spans="1:5" ht="12.75">
      <c r="A37" t="s">
        <v>60</v>
      </c>
      <c r="E37" s="39" t="s">
        <v>409</v>
      </c>
    </row>
    <row r="38" spans="1:16" ht="25.5">
      <c r="A38" t="s">
        <v>49</v>
      </c>
      <c s="34" t="s">
        <v>93</v>
      </c>
      <c s="34" t="s">
        <v>51</v>
      </c>
      <c s="35" t="s">
        <v>52</v>
      </c>
      <c s="6" t="s">
        <v>410</v>
      </c>
      <c s="36" t="s">
        <v>54</v>
      </c>
      <c s="37">
        <v>70.98</v>
      </c>
      <c s="36">
        <v>0</v>
      </c>
      <c s="36">
        <f>ROUND(G38*H38,6)</f>
      </c>
      <c r="L38" s="38">
        <v>0</v>
      </c>
      <c s="32">
        <f>ROUND(ROUND(L38,2)*ROUND(G38,3),2)</f>
      </c>
      <c s="36" t="s">
        <v>55</v>
      </c>
      <c>
        <f>(M38*0)/100</f>
      </c>
      <c t="s">
        <v>47</v>
      </c>
    </row>
    <row r="39" spans="1:5" ht="12.75">
      <c r="A39" s="35" t="s">
        <v>56</v>
      </c>
      <c r="E39" s="39" t="s">
        <v>411</v>
      </c>
    </row>
    <row r="40" spans="1:5" ht="12.75">
      <c r="A40" s="35" t="s">
        <v>58</v>
      </c>
      <c r="E40" s="40" t="s">
        <v>412</v>
      </c>
    </row>
    <row r="41" spans="1:5" ht="12.75">
      <c r="A41" t="s">
        <v>60</v>
      </c>
      <c r="E41" s="39" t="s">
        <v>61</v>
      </c>
    </row>
    <row r="42" spans="1:16" ht="25.5">
      <c r="A42" t="s">
        <v>49</v>
      </c>
      <c s="34" t="s">
        <v>98</v>
      </c>
      <c s="34" t="s">
        <v>181</v>
      </c>
      <c s="35" t="s">
        <v>182</v>
      </c>
      <c s="6" t="s">
        <v>413</v>
      </c>
      <c s="36" t="s">
        <v>54</v>
      </c>
      <c s="37">
        <v>232.495</v>
      </c>
      <c s="36">
        <v>0</v>
      </c>
      <c s="36">
        <f>ROUND(G42*H42,6)</f>
      </c>
      <c r="L42" s="38">
        <v>0</v>
      </c>
      <c s="32">
        <f>ROUND(ROUND(L42,2)*ROUND(G42,3),2)</f>
      </c>
      <c s="36" t="s">
        <v>55</v>
      </c>
      <c>
        <f>(M42*21)/100</f>
      </c>
      <c t="s">
        <v>27</v>
      </c>
    </row>
    <row r="43" spans="1:5" ht="12.75">
      <c r="A43" s="35" t="s">
        <v>56</v>
      </c>
      <c r="E43" s="39" t="s">
        <v>414</v>
      </c>
    </row>
    <row r="44" spans="1:5" ht="89.25">
      <c r="A44" s="35" t="s">
        <v>58</v>
      </c>
      <c r="E44" s="40" t="s">
        <v>415</v>
      </c>
    </row>
    <row r="45" spans="1:5" ht="12.75">
      <c r="A45" t="s">
        <v>60</v>
      </c>
      <c r="E45" s="39" t="s">
        <v>61</v>
      </c>
    </row>
    <row r="46" spans="1:16" ht="25.5">
      <c r="A46" t="s">
        <v>49</v>
      </c>
      <c s="34" t="s">
        <v>103</v>
      </c>
      <c s="34" t="s">
        <v>62</v>
      </c>
      <c s="35" t="s">
        <v>63</v>
      </c>
      <c s="6" t="s">
        <v>64</v>
      </c>
      <c s="36" t="s">
        <v>54</v>
      </c>
      <c s="37">
        <v>2</v>
      </c>
      <c s="36">
        <v>0</v>
      </c>
      <c s="36">
        <f>ROUND(G46*H46,6)</f>
      </c>
      <c r="L46" s="38">
        <v>0</v>
      </c>
      <c s="32">
        <f>ROUND(ROUND(L46,2)*ROUND(G46,3),2)</f>
      </c>
      <c s="36" t="s">
        <v>55</v>
      </c>
      <c>
        <f>(M46*21)/100</f>
      </c>
      <c t="s">
        <v>27</v>
      </c>
    </row>
    <row r="47" spans="1:5" ht="12.75">
      <c r="A47" s="35" t="s">
        <v>56</v>
      </c>
      <c r="E47" s="39" t="s">
        <v>416</v>
      </c>
    </row>
    <row r="48" spans="1:5" ht="12.75">
      <c r="A48" s="35" t="s">
        <v>58</v>
      </c>
      <c r="E48" s="40" t="s">
        <v>65</v>
      </c>
    </row>
    <row r="49" spans="1:5" ht="12.75">
      <c r="A49" t="s">
        <v>60</v>
      </c>
      <c r="E49" s="39" t="s">
        <v>61</v>
      </c>
    </row>
    <row r="50" spans="1:16" ht="25.5">
      <c r="A50" t="s">
        <v>49</v>
      </c>
      <c s="34" t="s">
        <v>109</v>
      </c>
      <c s="34" t="s">
        <v>417</v>
      </c>
      <c s="35" t="s">
        <v>418</v>
      </c>
      <c s="6" t="s">
        <v>419</v>
      </c>
      <c s="36" t="s">
        <v>54</v>
      </c>
      <c s="37">
        <v>37.65</v>
      </c>
      <c s="36">
        <v>0</v>
      </c>
      <c s="36">
        <f>ROUND(G50*H50,6)</f>
      </c>
      <c r="L50" s="38">
        <v>0</v>
      </c>
      <c s="32">
        <f>ROUND(ROUND(L50,2)*ROUND(G50,3),2)</f>
      </c>
      <c s="36" t="s">
        <v>55</v>
      </c>
      <c>
        <f>(M50*0)/100</f>
      </c>
      <c t="s">
        <v>47</v>
      </c>
    </row>
    <row r="51" spans="1:5" ht="12.75">
      <c r="A51" s="35" t="s">
        <v>56</v>
      </c>
      <c r="E51" s="39" t="s">
        <v>420</v>
      </c>
    </row>
    <row r="52" spans="1:5" ht="63.75">
      <c r="A52" s="35" t="s">
        <v>58</v>
      </c>
      <c r="E52" s="40" t="s">
        <v>421</v>
      </c>
    </row>
    <row r="53" spans="1:5" ht="12.75">
      <c r="A53" t="s">
        <v>60</v>
      </c>
      <c r="E53" s="39" t="s">
        <v>61</v>
      </c>
    </row>
    <row r="54" spans="1:16" ht="25.5">
      <c r="A54" t="s">
        <v>49</v>
      </c>
      <c s="34" t="s">
        <v>114</v>
      </c>
      <c s="34" t="s">
        <v>422</v>
      </c>
      <c s="35" t="s">
        <v>423</v>
      </c>
      <c s="6" t="s">
        <v>424</v>
      </c>
      <c s="36" t="s">
        <v>54</v>
      </c>
      <c s="37">
        <v>23.1</v>
      </c>
      <c s="36">
        <v>0</v>
      </c>
      <c s="36">
        <f>ROUND(G54*H54,6)</f>
      </c>
      <c r="L54" s="38">
        <v>0</v>
      </c>
      <c s="32">
        <f>ROUND(ROUND(L54,2)*ROUND(G54,3),2)</f>
      </c>
      <c s="36" t="s">
        <v>55</v>
      </c>
      <c>
        <f>(M54*21)/100</f>
      </c>
      <c t="s">
        <v>27</v>
      </c>
    </row>
    <row r="55" spans="1:5" ht="12.75">
      <c r="A55" s="35" t="s">
        <v>56</v>
      </c>
      <c r="E55" s="39" t="s">
        <v>425</v>
      </c>
    </row>
    <row r="56" spans="1:5" ht="12.75">
      <c r="A56" s="35" t="s">
        <v>58</v>
      </c>
      <c r="E56" s="40" t="s">
        <v>426</v>
      </c>
    </row>
    <row r="57" spans="1:5" ht="12.75">
      <c r="A57" t="s">
        <v>60</v>
      </c>
      <c r="E57" s="39" t="s">
        <v>61</v>
      </c>
    </row>
    <row r="58" spans="1:13" ht="12.75">
      <c r="A58" t="s">
        <v>46</v>
      </c>
      <c r="C58" s="31" t="s">
        <v>50</v>
      </c>
      <c r="E58" s="33" t="s">
        <v>70</v>
      </c>
      <c r="J58" s="32">
        <f>0</f>
      </c>
      <c s="32">
        <f>0</f>
      </c>
      <c s="32">
        <f>0+L59+L63+L67+L71+L75+L79</f>
      </c>
      <c s="32">
        <f>0+M59+M63+M67+M71+M75+M79</f>
      </c>
    </row>
    <row r="59" spans="1:16" ht="12.75">
      <c r="A59" t="s">
        <v>49</v>
      </c>
      <c s="34" t="s">
        <v>120</v>
      </c>
      <c s="34" t="s">
        <v>72</v>
      </c>
      <c s="35" t="s">
        <v>65</v>
      </c>
      <c s="6" t="s">
        <v>73</v>
      </c>
      <c s="36" t="s">
        <v>74</v>
      </c>
      <c s="37">
        <v>220</v>
      </c>
      <c s="36">
        <v>0</v>
      </c>
      <c s="36">
        <f>ROUND(G59*H59,6)</f>
      </c>
      <c r="L59" s="38">
        <v>0</v>
      </c>
      <c s="32">
        <f>ROUND(ROUND(L59,2)*ROUND(G59,3),2)</f>
      </c>
      <c s="36" t="s">
        <v>75</v>
      </c>
      <c>
        <f>(M59*21)/100</f>
      </c>
      <c t="s">
        <v>27</v>
      </c>
    </row>
    <row r="60" spans="1:5" ht="12.75">
      <c r="A60" s="35" t="s">
        <v>56</v>
      </c>
      <c r="E60" s="39" t="s">
        <v>427</v>
      </c>
    </row>
    <row r="61" spans="1:5" ht="12.75">
      <c r="A61" s="35" t="s">
        <v>58</v>
      </c>
      <c r="E61" s="40" t="s">
        <v>65</v>
      </c>
    </row>
    <row r="62" spans="1:5" ht="38.25">
      <c r="A62" t="s">
        <v>60</v>
      </c>
      <c r="E62" s="39" t="s">
        <v>76</v>
      </c>
    </row>
    <row r="63" spans="1:16" ht="12.75">
      <c r="A63" t="s">
        <v>49</v>
      </c>
      <c s="34" t="s">
        <v>126</v>
      </c>
      <c s="34" t="s">
        <v>428</v>
      </c>
      <c s="35" t="s">
        <v>50</v>
      </c>
      <c s="6" t="s">
        <v>429</v>
      </c>
      <c s="36" t="s">
        <v>80</v>
      </c>
      <c s="37">
        <v>47.448</v>
      </c>
      <c s="36">
        <v>0</v>
      </c>
      <c s="36">
        <f>ROUND(G63*H63,6)</f>
      </c>
      <c r="L63" s="38">
        <v>0</v>
      </c>
      <c s="32">
        <f>ROUND(ROUND(L63,2)*ROUND(G63,3),2)</f>
      </c>
      <c s="36" t="s">
        <v>75</v>
      </c>
      <c>
        <f>(M63*21)/100</f>
      </c>
      <c t="s">
        <v>27</v>
      </c>
    </row>
    <row r="64" spans="1:5" ht="25.5">
      <c r="A64" s="35" t="s">
        <v>56</v>
      </c>
      <c r="E64" s="39" t="s">
        <v>430</v>
      </c>
    </row>
    <row r="65" spans="1:5" ht="89.25">
      <c r="A65" s="35" t="s">
        <v>58</v>
      </c>
      <c r="E65" s="40" t="s">
        <v>431</v>
      </c>
    </row>
    <row r="66" spans="1:5" ht="318.75">
      <c r="A66" t="s">
        <v>60</v>
      </c>
      <c r="E66" s="39" t="s">
        <v>432</v>
      </c>
    </row>
    <row r="67" spans="1:16" ht="12.75">
      <c r="A67" t="s">
        <v>49</v>
      </c>
      <c s="34" t="s">
        <v>132</v>
      </c>
      <c s="34" t="s">
        <v>428</v>
      </c>
      <c s="35" t="s">
        <v>27</v>
      </c>
      <c s="6" t="s">
        <v>429</v>
      </c>
      <c s="36" t="s">
        <v>80</v>
      </c>
      <c s="37">
        <v>110.712</v>
      </c>
      <c s="36">
        <v>0</v>
      </c>
      <c s="36">
        <f>ROUND(G67*H67,6)</f>
      </c>
      <c r="L67" s="38">
        <v>0</v>
      </c>
      <c s="32">
        <f>ROUND(ROUND(L67,2)*ROUND(G67,3),2)</f>
      </c>
      <c s="36" t="s">
        <v>75</v>
      </c>
      <c>
        <f>(M67*21)/100</f>
      </c>
      <c t="s">
        <v>27</v>
      </c>
    </row>
    <row r="68" spans="1:5" ht="12.75">
      <c r="A68" s="35" t="s">
        <v>56</v>
      </c>
      <c r="E68" s="39" t="s">
        <v>433</v>
      </c>
    </row>
    <row r="69" spans="1:5" ht="89.25">
      <c r="A69" s="35" t="s">
        <v>58</v>
      </c>
      <c r="E69" s="40" t="s">
        <v>434</v>
      </c>
    </row>
    <row r="70" spans="1:5" ht="318.75">
      <c r="A70" t="s">
        <v>60</v>
      </c>
      <c r="E70" s="39" t="s">
        <v>432</v>
      </c>
    </row>
    <row r="71" spans="1:16" ht="12.75">
      <c r="A71" t="s">
        <v>49</v>
      </c>
      <c s="34" t="s">
        <v>138</v>
      </c>
      <c s="34" t="s">
        <v>435</v>
      </c>
      <c s="35" t="s">
        <v>65</v>
      </c>
      <c s="6" t="s">
        <v>436</v>
      </c>
      <c s="36" t="s">
        <v>80</v>
      </c>
      <c s="37">
        <v>47.5</v>
      </c>
      <c s="36">
        <v>0</v>
      </c>
      <c s="36">
        <f>ROUND(G71*H71,6)</f>
      </c>
      <c r="L71" s="38">
        <v>0</v>
      </c>
      <c s="32">
        <f>ROUND(ROUND(L71,2)*ROUND(G71,3),2)</f>
      </c>
      <c s="36" t="s">
        <v>75</v>
      </c>
      <c>
        <f>(M71*21)/100</f>
      </c>
      <c t="s">
        <v>27</v>
      </c>
    </row>
    <row r="72" spans="1:5" ht="12.75">
      <c r="A72" s="35" t="s">
        <v>56</v>
      </c>
      <c r="E72" s="39" t="s">
        <v>437</v>
      </c>
    </row>
    <row r="73" spans="1:5" ht="12.75">
      <c r="A73" s="35" t="s">
        <v>58</v>
      </c>
      <c r="E73" s="40" t="s">
        <v>438</v>
      </c>
    </row>
    <row r="74" spans="1:5" ht="267.75">
      <c r="A74" t="s">
        <v>60</v>
      </c>
      <c r="E74" s="39" t="s">
        <v>439</v>
      </c>
    </row>
    <row r="75" spans="1:16" ht="12.75">
      <c r="A75" t="s">
        <v>49</v>
      </c>
      <c s="34" t="s">
        <v>143</v>
      </c>
      <c s="34" t="s">
        <v>440</v>
      </c>
      <c s="35" t="s">
        <v>65</v>
      </c>
      <c s="6" t="s">
        <v>441</v>
      </c>
      <c s="36" t="s">
        <v>74</v>
      </c>
      <c s="37">
        <v>800</v>
      </c>
      <c s="36">
        <v>0</v>
      </c>
      <c s="36">
        <f>ROUND(G75*H75,6)</f>
      </c>
      <c r="L75" s="38">
        <v>0</v>
      </c>
      <c s="32">
        <f>ROUND(ROUND(L75,2)*ROUND(G75,3),2)</f>
      </c>
      <c s="36" t="s">
        <v>75</v>
      </c>
      <c>
        <f>(M75*21)/100</f>
      </c>
      <c t="s">
        <v>27</v>
      </c>
    </row>
    <row r="76" spans="1:5" ht="12.75">
      <c r="A76" s="35" t="s">
        <v>56</v>
      </c>
      <c r="E76" s="39" t="s">
        <v>442</v>
      </c>
    </row>
    <row r="77" spans="1:5" ht="12.75">
      <c r="A77" s="35" t="s">
        <v>58</v>
      </c>
      <c r="E77" s="40" t="s">
        <v>65</v>
      </c>
    </row>
    <row r="78" spans="1:5" ht="38.25">
      <c r="A78" t="s">
        <v>60</v>
      </c>
      <c r="E78" s="39" t="s">
        <v>443</v>
      </c>
    </row>
    <row r="79" spans="1:16" ht="12.75">
      <c r="A79" t="s">
        <v>49</v>
      </c>
      <c s="34" t="s">
        <v>150</v>
      </c>
      <c s="34" t="s">
        <v>444</v>
      </c>
      <c s="35" t="s">
        <v>65</v>
      </c>
      <c s="6" t="s">
        <v>445</v>
      </c>
      <c s="36" t="s">
        <v>74</v>
      </c>
      <c s="37">
        <v>236.619</v>
      </c>
      <c s="36">
        <v>0</v>
      </c>
      <c s="36">
        <f>ROUND(G79*H79,6)</f>
      </c>
      <c r="L79" s="38">
        <v>0</v>
      </c>
      <c s="32">
        <f>ROUND(ROUND(L79,2)*ROUND(G79,3),2)</f>
      </c>
      <c s="36" t="s">
        <v>55</v>
      </c>
      <c>
        <f>(M79*0)/100</f>
      </c>
      <c t="s">
        <v>47</v>
      </c>
    </row>
    <row r="80" spans="1:5" ht="25.5">
      <c r="A80" s="35" t="s">
        <v>56</v>
      </c>
      <c r="E80" s="39" t="s">
        <v>446</v>
      </c>
    </row>
    <row r="81" spans="1:5" ht="38.25">
      <c r="A81" s="35" t="s">
        <v>58</v>
      </c>
      <c r="E81" s="40" t="s">
        <v>447</v>
      </c>
    </row>
    <row r="82" spans="1:5" ht="63.75">
      <c r="A82" t="s">
        <v>60</v>
      </c>
      <c r="E82" s="39" t="s">
        <v>448</v>
      </c>
    </row>
    <row r="83" spans="1:13" ht="12.75">
      <c r="A83" t="s">
        <v>46</v>
      </c>
      <c r="C83" s="31" t="s">
        <v>27</v>
      </c>
      <c r="E83" s="33" t="s">
        <v>108</v>
      </c>
      <c r="J83" s="32">
        <f>0</f>
      </c>
      <c s="32">
        <f>0</f>
      </c>
      <c s="32">
        <f>0+L84+L88+L92+L96+L100+L104+L108+L112</f>
      </c>
      <c s="32">
        <f>0+M84+M88+M92+M96+M100+M104+M108+M112</f>
      </c>
    </row>
    <row r="84" spans="1:16" ht="12.75">
      <c r="A84" t="s">
        <v>49</v>
      </c>
      <c s="34" t="s">
        <v>154</v>
      </c>
      <c s="34" t="s">
        <v>449</v>
      </c>
      <c s="35" t="s">
        <v>65</v>
      </c>
      <c s="6" t="s">
        <v>450</v>
      </c>
      <c s="36" t="s">
        <v>141</v>
      </c>
      <c s="37">
        <v>15.7</v>
      </c>
      <c s="36">
        <v>0</v>
      </c>
      <c s="36">
        <f>ROUND(G84*H84,6)</f>
      </c>
      <c r="L84" s="38">
        <v>0</v>
      </c>
      <c s="32">
        <f>ROUND(ROUND(L84,2)*ROUND(G84,3),2)</f>
      </c>
      <c s="36" t="s">
        <v>75</v>
      </c>
      <c>
        <f>(M84*21)/100</f>
      </c>
      <c t="s">
        <v>27</v>
      </c>
    </row>
    <row r="85" spans="1:5" ht="12.75">
      <c r="A85" s="35" t="s">
        <v>56</v>
      </c>
      <c r="E85" s="39" t="s">
        <v>451</v>
      </c>
    </row>
    <row r="86" spans="1:5" ht="12.75">
      <c r="A86" s="35" t="s">
        <v>58</v>
      </c>
      <c r="E86" s="40" t="s">
        <v>452</v>
      </c>
    </row>
    <row r="87" spans="1:5" ht="165.75">
      <c r="A87" t="s">
        <v>60</v>
      </c>
      <c r="E87" s="39" t="s">
        <v>453</v>
      </c>
    </row>
    <row r="88" spans="1:16" ht="12.75">
      <c r="A88" t="s">
        <v>49</v>
      </c>
      <c s="34" t="s">
        <v>159</v>
      </c>
      <c s="34" t="s">
        <v>454</v>
      </c>
      <c s="35" t="s">
        <v>65</v>
      </c>
      <c s="6" t="s">
        <v>455</v>
      </c>
      <c s="36" t="s">
        <v>141</v>
      </c>
      <c s="37">
        <v>278</v>
      </c>
      <c s="36">
        <v>0</v>
      </c>
      <c s="36">
        <f>ROUND(G88*H88,6)</f>
      </c>
      <c r="L88" s="38">
        <v>0</v>
      </c>
      <c s="32">
        <f>ROUND(ROUND(L88,2)*ROUND(G88,3),2)</f>
      </c>
      <c s="36" t="s">
        <v>75</v>
      </c>
      <c>
        <f>(M88*21)/100</f>
      </c>
      <c t="s">
        <v>27</v>
      </c>
    </row>
    <row r="89" spans="1:5" ht="12.75">
      <c r="A89" s="35" t="s">
        <v>56</v>
      </c>
      <c r="E89" s="39" t="s">
        <v>456</v>
      </c>
    </row>
    <row r="90" spans="1:5" ht="12.75">
      <c r="A90" s="35" t="s">
        <v>58</v>
      </c>
      <c r="E90" s="40" t="s">
        <v>457</v>
      </c>
    </row>
    <row r="91" spans="1:5" ht="63.75">
      <c r="A91" t="s">
        <v>60</v>
      </c>
      <c r="E91" s="39" t="s">
        <v>458</v>
      </c>
    </row>
    <row r="92" spans="1:16" ht="12.75">
      <c r="A92" t="s">
        <v>49</v>
      </c>
      <c s="34" t="s">
        <v>163</v>
      </c>
      <c s="34" t="s">
        <v>459</v>
      </c>
      <c s="35" t="s">
        <v>65</v>
      </c>
      <c s="6" t="s">
        <v>460</v>
      </c>
      <c s="36" t="s">
        <v>141</v>
      </c>
      <c s="37">
        <v>121.6</v>
      </c>
      <c s="36">
        <v>0</v>
      </c>
      <c s="36">
        <f>ROUND(G92*H92,6)</f>
      </c>
      <c r="L92" s="38">
        <v>0</v>
      </c>
      <c s="32">
        <f>ROUND(ROUND(L92,2)*ROUND(G92,3),2)</f>
      </c>
      <c s="36" t="s">
        <v>75</v>
      </c>
      <c>
        <f>(M92*0)/100</f>
      </c>
      <c t="s">
        <v>47</v>
      </c>
    </row>
    <row r="93" spans="1:5" ht="12.75">
      <c r="A93" s="35" t="s">
        <v>56</v>
      </c>
      <c r="E93" s="39" t="s">
        <v>461</v>
      </c>
    </row>
    <row r="94" spans="1:5" ht="51">
      <c r="A94" s="35" t="s">
        <v>58</v>
      </c>
      <c r="E94" s="40" t="s">
        <v>462</v>
      </c>
    </row>
    <row r="95" spans="1:5" ht="63.75">
      <c r="A95" t="s">
        <v>60</v>
      </c>
      <c r="E95" s="39" t="s">
        <v>458</v>
      </c>
    </row>
    <row r="96" spans="1:16" ht="12.75">
      <c r="A96" t="s">
        <v>49</v>
      </c>
      <c s="34" t="s">
        <v>256</v>
      </c>
      <c s="34" t="s">
        <v>463</v>
      </c>
      <c s="35" t="s">
        <v>65</v>
      </c>
      <c s="6" t="s">
        <v>464</v>
      </c>
      <c s="36" t="s">
        <v>80</v>
      </c>
      <c s="37">
        <v>276.835</v>
      </c>
      <c s="36">
        <v>0</v>
      </c>
      <c s="36">
        <f>ROUND(G96*H96,6)</f>
      </c>
      <c r="L96" s="38">
        <v>0</v>
      </c>
      <c s="32">
        <f>ROUND(ROUND(L96,2)*ROUND(G96,3),2)</f>
      </c>
      <c s="36" t="s">
        <v>75</v>
      </c>
      <c>
        <f>(M96*21)/100</f>
      </c>
      <c t="s">
        <v>27</v>
      </c>
    </row>
    <row r="97" spans="1:5" ht="12.75">
      <c r="A97" s="35" t="s">
        <v>56</v>
      </c>
      <c r="E97" s="39" t="s">
        <v>465</v>
      </c>
    </row>
    <row r="98" spans="1:5" ht="89.25">
      <c r="A98" s="35" t="s">
        <v>58</v>
      </c>
      <c r="E98" s="40" t="s">
        <v>466</v>
      </c>
    </row>
    <row r="99" spans="1:5" ht="89.25">
      <c r="A99" t="s">
        <v>60</v>
      </c>
      <c r="E99" s="39" t="s">
        <v>467</v>
      </c>
    </row>
    <row r="100" spans="1:16" ht="12.75">
      <c r="A100" t="s">
        <v>49</v>
      </c>
      <c s="34" t="s">
        <v>261</v>
      </c>
      <c s="34" t="s">
        <v>468</v>
      </c>
      <c s="35" t="s">
        <v>65</v>
      </c>
      <c s="6" t="s">
        <v>469</v>
      </c>
      <c s="36" t="s">
        <v>80</v>
      </c>
      <c s="37">
        <v>10.437</v>
      </c>
      <c s="36">
        <v>0</v>
      </c>
      <c s="36">
        <f>ROUND(G100*H100,6)</f>
      </c>
      <c r="L100" s="38">
        <v>0</v>
      </c>
      <c s="32">
        <f>ROUND(ROUND(L100,2)*ROUND(G100,3),2)</f>
      </c>
      <c s="36" t="s">
        <v>75</v>
      </c>
      <c>
        <f>(M100*0)/100</f>
      </c>
      <c t="s">
        <v>47</v>
      </c>
    </row>
    <row r="101" spans="1:5" ht="12.75">
      <c r="A101" s="35" t="s">
        <v>56</v>
      </c>
      <c r="E101" s="39" t="s">
        <v>470</v>
      </c>
    </row>
    <row r="102" spans="1:5" ht="12.75">
      <c r="A102" s="35" t="s">
        <v>58</v>
      </c>
      <c r="E102" s="40" t="s">
        <v>471</v>
      </c>
    </row>
    <row r="103" spans="1:5" ht="76.5">
      <c r="A103" t="s">
        <v>60</v>
      </c>
      <c r="E103" s="39" t="s">
        <v>472</v>
      </c>
    </row>
    <row r="104" spans="1:16" ht="12.75">
      <c r="A104" t="s">
        <v>49</v>
      </c>
      <c s="34" t="s">
        <v>265</v>
      </c>
      <c s="34" t="s">
        <v>473</v>
      </c>
      <c s="35" t="s">
        <v>65</v>
      </c>
      <c s="6" t="s">
        <v>474</v>
      </c>
      <c s="36" t="s">
        <v>146</v>
      </c>
      <c s="37">
        <v>130</v>
      </c>
      <c s="36">
        <v>0</v>
      </c>
      <c s="36">
        <f>ROUND(G104*H104,6)</f>
      </c>
      <c r="L104" s="38">
        <v>0</v>
      </c>
      <c s="32">
        <f>ROUND(ROUND(L104,2)*ROUND(G104,3),2)</f>
      </c>
      <c s="36" t="s">
        <v>75</v>
      </c>
      <c>
        <f>(M104*0)/100</f>
      </c>
      <c t="s">
        <v>47</v>
      </c>
    </row>
    <row r="105" spans="1:5" ht="12.75">
      <c r="A105" s="35" t="s">
        <v>56</v>
      </c>
      <c r="E105" s="39" t="s">
        <v>475</v>
      </c>
    </row>
    <row r="106" spans="1:5" ht="51">
      <c r="A106" s="35" t="s">
        <v>58</v>
      </c>
      <c r="E106" s="40" t="s">
        <v>476</v>
      </c>
    </row>
    <row r="107" spans="1:5" ht="38.25">
      <c r="A107" t="s">
        <v>60</v>
      </c>
      <c r="E107" s="39" t="s">
        <v>477</v>
      </c>
    </row>
    <row r="108" spans="1:16" ht="12.75">
      <c r="A108" t="s">
        <v>49</v>
      </c>
      <c s="34" t="s">
        <v>271</v>
      </c>
      <c s="34" t="s">
        <v>478</v>
      </c>
      <c s="35" t="s">
        <v>65</v>
      </c>
      <c s="6" t="s">
        <v>479</v>
      </c>
      <c s="36" t="s">
        <v>141</v>
      </c>
      <c s="37">
        <v>6430</v>
      </c>
      <c s="36">
        <v>0</v>
      </c>
      <c s="36">
        <f>ROUND(G108*H108,6)</f>
      </c>
      <c r="L108" s="38">
        <v>0</v>
      </c>
      <c s="32">
        <f>ROUND(ROUND(L108,2)*ROUND(G108,3),2)</f>
      </c>
      <c s="36" t="s">
        <v>55</v>
      </c>
      <c>
        <f>(M108*21)/100</f>
      </c>
      <c t="s">
        <v>27</v>
      </c>
    </row>
    <row r="109" spans="1:5" ht="12.75">
      <c r="A109" s="35" t="s">
        <v>56</v>
      </c>
      <c r="E109" s="39" t="s">
        <v>480</v>
      </c>
    </row>
    <row r="110" spans="1:5" ht="51">
      <c r="A110" s="35" t="s">
        <v>58</v>
      </c>
      <c r="E110" s="40" t="s">
        <v>481</v>
      </c>
    </row>
    <row r="111" spans="1:5" ht="63.75">
      <c r="A111" t="s">
        <v>60</v>
      </c>
      <c r="E111" s="39" t="s">
        <v>458</v>
      </c>
    </row>
    <row r="112" spans="1:16" ht="25.5">
      <c r="A112" t="s">
        <v>49</v>
      </c>
      <c s="34" t="s">
        <v>276</v>
      </c>
      <c s="34" t="s">
        <v>482</v>
      </c>
      <c s="35" t="s">
        <v>65</v>
      </c>
      <c s="6" t="s">
        <v>483</v>
      </c>
      <c s="36" t="s">
        <v>146</v>
      </c>
      <c s="37">
        <v>24</v>
      </c>
      <c s="36">
        <v>0</v>
      </c>
      <c s="36">
        <f>ROUND(G112*H112,6)</f>
      </c>
      <c r="L112" s="38">
        <v>0</v>
      </c>
      <c s="32">
        <f>ROUND(ROUND(L112,2)*ROUND(G112,3),2)</f>
      </c>
      <c s="36" t="s">
        <v>55</v>
      </c>
      <c>
        <f>(M112*21)/100</f>
      </c>
      <c t="s">
        <v>27</v>
      </c>
    </row>
    <row r="113" spans="1:5" ht="12.75">
      <c r="A113" s="35" t="s">
        <v>56</v>
      </c>
      <c r="E113" s="39" t="s">
        <v>484</v>
      </c>
    </row>
    <row r="114" spans="1:5" ht="25.5">
      <c r="A114" s="35" t="s">
        <v>58</v>
      </c>
      <c r="E114" s="40" t="s">
        <v>485</v>
      </c>
    </row>
    <row r="115" spans="1:5" ht="63.75">
      <c r="A115" t="s">
        <v>60</v>
      </c>
      <c r="E115" s="39" t="s">
        <v>486</v>
      </c>
    </row>
    <row r="116" spans="1:13" ht="12.75">
      <c r="A116" t="s">
        <v>46</v>
      </c>
      <c r="C116" s="31" t="s">
        <v>25</v>
      </c>
      <c r="E116" s="33" t="s">
        <v>119</v>
      </c>
      <c r="J116" s="32">
        <f>0</f>
      </c>
      <c s="32">
        <f>0</f>
      </c>
      <c s="32">
        <f>0+L117+L121+L125+L129+L133+L137</f>
      </c>
      <c s="32">
        <f>0+M117+M121+M125+M129+M133+M137</f>
      </c>
    </row>
    <row r="117" spans="1:16" ht="12.75">
      <c r="A117" t="s">
        <v>49</v>
      </c>
      <c s="34" t="s">
        <v>281</v>
      </c>
      <c s="34" t="s">
        <v>487</v>
      </c>
      <c s="35" t="s">
        <v>65</v>
      </c>
      <c s="6" t="s">
        <v>488</v>
      </c>
      <c s="36" t="s">
        <v>80</v>
      </c>
      <c s="37">
        <v>3.6</v>
      </c>
      <c s="36">
        <v>0</v>
      </c>
      <c s="36">
        <f>ROUND(G117*H117,6)</f>
      </c>
      <c r="L117" s="38">
        <v>0</v>
      </c>
      <c s="32">
        <f>ROUND(ROUND(L117,2)*ROUND(G117,3),2)</f>
      </c>
      <c s="36" t="s">
        <v>75</v>
      </c>
      <c>
        <f>(M117*0)/100</f>
      </c>
      <c t="s">
        <v>47</v>
      </c>
    </row>
    <row r="118" spans="1:5" ht="12.75">
      <c r="A118" s="35" t="s">
        <v>56</v>
      </c>
      <c r="E118" s="39" t="s">
        <v>489</v>
      </c>
    </row>
    <row r="119" spans="1:5" ht="51">
      <c r="A119" s="35" t="s">
        <v>58</v>
      </c>
      <c r="E119" s="40" t="s">
        <v>490</v>
      </c>
    </row>
    <row r="120" spans="1:5" ht="25.5">
      <c r="A120" t="s">
        <v>60</v>
      </c>
      <c r="E120" s="39" t="s">
        <v>491</v>
      </c>
    </row>
    <row r="121" spans="1:16" ht="25.5">
      <c r="A121" t="s">
        <v>49</v>
      </c>
      <c s="34" t="s">
        <v>285</v>
      </c>
      <c s="34" t="s">
        <v>492</v>
      </c>
      <c s="35" t="s">
        <v>65</v>
      </c>
      <c s="6" t="s">
        <v>493</v>
      </c>
      <c s="36" t="s">
        <v>80</v>
      </c>
      <c s="37">
        <v>11.74</v>
      </c>
      <c s="36">
        <v>0</v>
      </c>
      <c s="36">
        <f>ROUND(G121*H121,6)</f>
      </c>
      <c r="L121" s="38">
        <v>0</v>
      </c>
      <c s="32">
        <f>ROUND(ROUND(L121,2)*ROUND(G121,3),2)</f>
      </c>
      <c s="36" t="s">
        <v>75</v>
      </c>
      <c>
        <f>(M121*21)/100</f>
      </c>
      <c t="s">
        <v>27</v>
      </c>
    </row>
    <row r="122" spans="1:5" ht="12.75">
      <c r="A122" s="35" t="s">
        <v>56</v>
      </c>
      <c r="E122" s="39" t="s">
        <v>494</v>
      </c>
    </row>
    <row r="123" spans="1:5" ht="38.25">
      <c r="A123" s="35" t="s">
        <v>58</v>
      </c>
      <c r="E123" s="40" t="s">
        <v>495</v>
      </c>
    </row>
    <row r="124" spans="1:5" ht="25.5">
      <c r="A124" t="s">
        <v>60</v>
      </c>
      <c r="E124" s="39" t="s">
        <v>496</v>
      </c>
    </row>
    <row r="125" spans="1:16" ht="12.75">
      <c r="A125" t="s">
        <v>49</v>
      </c>
      <c s="34" t="s">
        <v>290</v>
      </c>
      <c s="34" t="s">
        <v>497</v>
      </c>
      <c s="35" t="s">
        <v>65</v>
      </c>
      <c s="6" t="s">
        <v>498</v>
      </c>
      <c s="36" t="s">
        <v>80</v>
      </c>
      <c s="37">
        <v>1.326</v>
      </c>
      <c s="36">
        <v>0</v>
      </c>
      <c s="36">
        <f>ROUND(G125*H125,6)</f>
      </c>
      <c r="L125" s="38">
        <v>0</v>
      </c>
      <c s="32">
        <f>ROUND(ROUND(L125,2)*ROUND(G125,3),2)</f>
      </c>
      <c s="36" t="s">
        <v>75</v>
      </c>
      <c>
        <f>(M125*0)/100</f>
      </c>
      <c t="s">
        <v>47</v>
      </c>
    </row>
    <row r="126" spans="1:5" ht="12.75">
      <c r="A126" s="35" t="s">
        <v>56</v>
      </c>
      <c r="E126" s="39" t="s">
        <v>499</v>
      </c>
    </row>
    <row r="127" spans="1:5" ht="12.75">
      <c r="A127" s="35" t="s">
        <v>58</v>
      </c>
      <c r="E127" s="40" t="s">
        <v>500</v>
      </c>
    </row>
    <row r="128" spans="1:5" ht="38.25">
      <c r="A128" t="s">
        <v>60</v>
      </c>
      <c r="E128" s="39" t="s">
        <v>501</v>
      </c>
    </row>
    <row r="129" spans="1:16" ht="12.75">
      <c r="A129" t="s">
        <v>49</v>
      </c>
      <c s="34" t="s">
        <v>294</v>
      </c>
      <c s="34" t="s">
        <v>502</v>
      </c>
      <c s="35" t="s">
        <v>65</v>
      </c>
      <c s="6" t="s">
        <v>503</v>
      </c>
      <c s="36" t="s">
        <v>80</v>
      </c>
      <c s="37">
        <v>9.376</v>
      </c>
      <c s="36">
        <v>0</v>
      </c>
      <c s="36">
        <f>ROUND(G129*H129,6)</f>
      </c>
      <c r="L129" s="38">
        <v>0</v>
      </c>
      <c s="32">
        <f>ROUND(ROUND(L129,2)*ROUND(G129,3),2)</f>
      </c>
      <c s="36" t="s">
        <v>75</v>
      </c>
      <c>
        <f>(M129*21)/100</f>
      </c>
      <c t="s">
        <v>27</v>
      </c>
    </row>
    <row r="130" spans="1:5" ht="12.75">
      <c r="A130" s="35" t="s">
        <v>56</v>
      </c>
      <c r="E130" s="39" t="s">
        <v>504</v>
      </c>
    </row>
    <row r="131" spans="1:5" ht="25.5">
      <c r="A131" s="35" t="s">
        <v>58</v>
      </c>
      <c r="E131" s="40" t="s">
        <v>505</v>
      </c>
    </row>
    <row r="132" spans="1:5" ht="369.75">
      <c r="A132" t="s">
        <v>60</v>
      </c>
      <c r="E132" s="39" t="s">
        <v>130</v>
      </c>
    </row>
    <row r="133" spans="1:16" ht="12.75">
      <c r="A133" t="s">
        <v>49</v>
      </c>
      <c s="34" t="s">
        <v>298</v>
      </c>
      <c s="34" t="s">
        <v>506</v>
      </c>
      <c s="35" t="s">
        <v>65</v>
      </c>
      <c s="6" t="s">
        <v>507</v>
      </c>
      <c s="36" t="s">
        <v>54</v>
      </c>
      <c s="37">
        <v>1.23</v>
      </c>
      <c s="36">
        <v>0</v>
      </c>
      <c s="36">
        <f>ROUND(G133*H133,6)</f>
      </c>
      <c r="L133" s="38">
        <v>0</v>
      </c>
      <c s="32">
        <f>ROUND(ROUND(L133,2)*ROUND(G133,3),2)</f>
      </c>
      <c s="36" t="s">
        <v>75</v>
      </c>
      <c>
        <f>(M133*21)/100</f>
      </c>
      <c t="s">
        <v>27</v>
      </c>
    </row>
    <row r="134" spans="1:5" ht="12.75">
      <c r="A134" s="35" t="s">
        <v>56</v>
      </c>
      <c r="E134" s="39" t="s">
        <v>65</v>
      </c>
    </row>
    <row r="135" spans="1:5" ht="12.75">
      <c r="A135" s="35" t="s">
        <v>58</v>
      </c>
      <c r="E135" s="40" t="s">
        <v>508</v>
      </c>
    </row>
    <row r="136" spans="1:5" ht="267.75">
      <c r="A136" t="s">
        <v>60</v>
      </c>
      <c r="E136" s="39" t="s">
        <v>509</v>
      </c>
    </row>
    <row r="137" spans="1:16" ht="12.75">
      <c r="A137" t="s">
        <v>49</v>
      </c>
      <c s="34" t="s">
        <v>302</v>
      </c>
      <c s="34" t="s">
        <v>510</v>
      </c>
      <c s="35" t="s">
        <v>65</v>
      </c>
      <c s="6" t="s">
        <v>488</v>
      </c>
      <c s="36" t="s">
        <v>80</v>
      </c>
      <c s="37">
        <v>14.212</v>
      </c>
      <c s="36">
        <v>0</v>
      </c>
      <c s="36">
        <f>ROUND(G137*H137,6)</f>
      </c>
      <c r="L137" s="38">
        <v>0</v>
      </c>
      <c s="32">
        <f>ROUND(ROUND(L137,2)*ROUND(G137,3),2)</f>
      </c>
      <c s="36" t="s">
        <v>55</v>
      </c>
      <c>
        <f>(M137*0)/100</f>
      </c>
      <c t="s">
        <v>47</v>
      </c>
    </row>
    <row r="138" spans="1:5" ht="12.75">
      <c r="A138" s="35" t="s">
        <v>56</v>
      </c>
      <c r="E138" s="39" t="s">
        <v>511</v>
      </c>
    </row>
    <row r="139" spans="1:5" ht="191.25">
      <c r="A139" s="35" t="s">
        <v>58</v>
      </c>
      <c r="E139" s="40" t="s">
        <v>512</v>
      </c>
    </row>
    <row r="140" spans="1:5" ht="25.5">
      <c r="A140" t="s">
        <v>60</v>
      </c>
      <c r="E140" s="39" t="s">
        <v>491</v>
      </c>
    </row>
    <row r="141" spans="1:13" ht="12.75">
      <c r="A141" t="s">
        <v>46</v>
      </c>
      <c r="C141" s="31" t="s">
        <v>71</v>
      </c>
      <c r="E141" s="33" t="s">
        <v>125</v>
      </c>
      <c r="J141" s="32">
        <f>0</f>
      </c>
      <c s="32">
        <f>0</f>
      </c>
      <c s="32">
        <f>0+L142+L146+L150+L154+L158+L162+L166+L170+L174+L178+L182+L186</f>
      </c>
      <c s="32">
        <f>0+M142+M146+M150+M154+M158+M162+M166+M170+M174+M178+M182+M186</f>
      </c>
    </row>
    <row r="142" spans="1:16" ht="12.75">
      <c r="A142" t="s">
        <v>49</v>
      </c>
      <c s="34" t="s">
        <v>307</v>
      </c>
      <c s="34" t="s">
        <v>513</v>
      </c>
      <c s="35" t="s">
        <v>65</v>
      </c>
      <c s="6" t="s">
        <v>514</v>
      </c>
      <c s="36" t="s">
        <v>80</v>
      </c>
      <c s="37">
        <v>10.298</v>
      </c>
      <c s="36">
        <v>0</v>
      </c>
      <c s="36">
        <f>ROUND(G142*H142,6)</f>
      </c>
      <c r="L142" s="38">
        <v>0</v>
      </c>
      <c s="32">
        <f>ROUND(ROUND(L142,2)*ROUND(G142,3),2)</f>
      </c>
      <c s="36" t="s">
        <v>75</v>
      </c>
      <c>
        <f>(M142*21)/100</f>
      </c>
      <c t="s">
        <v>27</v>
      </c>
    </row>
    <row r="143" spans="1:5" ht="12.75">
      <c r="A143" s="35" t="s">
        <v>56</v>
      </c>
      <c r="E143" s="39" t="s">
        <v>65</v>
      </c>
    </row>
    <row r="144" spans="1:5" ht="51">
      <c r="A144" s="35" t="s">
        <v>58</v>
      </c>
      <c r="E144" s="40" t="s">
        <v>515</v>
      </c>
    </row>
    <row r="145" spans="1:5" ht="369.75">
      <c r="A145" t="s">
        <v>60</v>
      </c>
      <c r="E145" s="39" t="s">
        <v>130</v>
      </c>
    </row>
    <row r="146" spans="1:16" ht="12.75">
      <c r="A146" t="s">
        <v>49</v>
      </c>
      <c s="34" t="s">
        <v>311</v>
      </c>
      <c s="34" t="s">
        <v>516</v>
      </c>
      <c s="35" t="s">
        <v>65</v>
      </c>
      <c s="6" t="s">
        <v>517</v>
      </c>
      <c s="36" t="s">
        <v>80</v>
      </c>
      <c s="37">
        <v>16.985</v>
      </c>
      <c s="36">
        <v>0</v>
      </c>
      <c s="36">
        <f>ROUND(G146*H146,6)</f>
      </c>
      <c r="L146" s="38">
        <v>0</v>
      </c>
      <c s="32">
        <f>ROUND(ROUND(L146,2)*ROUND(G146,3),2)</f>
      </c>
      <c s="36" t="s">
        <v>75</v>
      </c>
      <c>
        <f>(M146*21)/100</f>
      </c>
      <c t="s">
        <v>27</v>
      </c>
    </row>
    <row r="147" spans="1:5" ht="12.75">
      <c r="A147" s="35" t="s">
        <v>56</v>
      </c>
      <c r="E147" s="39" t="s">
        <v>65</v>
      </c>
    </row>
    <row r="148" spans="1:5" ht="38.25">
      <c r="A148" s="35" t="s">
        <v>58</v>
      </c>
      <c r="E148" s="40" t="s">
        <v>518</v>
      </c>
    </row>
    <row r="149" spans="1:5" ht="369.75">
      <c r="A149" t="s">
        <v>60</v>
      </c>
      <c r="E149" s="39" t="s">
        <v>130</v>
      </c>
    </row>
    <row r="150" spans="1:16" ht="12.75">
      <c r="A150" t="s">
        <v>49</v>
      </c>
      <c s="34" t="s">
        <v>316</v>
      </c>
      <c s="34" t="s">
        <v>519</v>
      </c>
      <c s="35" t="s">
        <v>65</v>
      </c>
      <c s="6" t="s">
        <v>520</v>
      </c>
      <c s="36" t="s">
        <v>80</v>
      </c>
      <c s="37">
        <v>1.128</v>
      </c>
      <c s="36">
        <v>0</v>
      </c>
      <c s="36">
        <f>ROUND(G150*H150,6)</f>
      </c>
      <c r="L150" s="38">
        <v>0</v>
      </c>
      <c s="32">
        <f>ROUND(ROUND(L150,2)*ROUND(G150,3),2)</f>
      </c>
      <c s="36" t="s">
        <v>75</v>
      </c>
      <c>
        <f>(M150*21)/100</f>
      </c>
      <c t="s">
        <v>27</v>
      </c>
    </row>
    <row r="151" spans="1:5" ht="12.75">
      <c r="A151" s="35" t="s">
        <v>56</v>
      </c>
      <c r="E151" s="39" t="s">
        <v>65</v>
      </c>
    </row>
    <row r="152" spans="1:5" ht="38.25">
      <c r="A152" s="35" t="s">
        <v>58</v>
      </c>
      <c r="E152" s="40" t="s">
        <v>521</v>
      </c>
    </row>
    <row r="153" spans="1:5" ht="38.25">
      <c r="A153" t="s">
        <v>60</v>
      </c>
      <c r="E153" s="39" t="s">
        <v>522</v>
      </c>
    </row>
    <row r="154" spans="1:16" ht="12.75">
      <c r="A154" t="s">
        <v>49</v>
      </c>
      <c s="34" t="s">
        <v>321</v>
      </c>
      <c s="34" t="s">
        <v>523</v>
      </c>
      <c s="35" t="s">
        <v>65</v>
      </c>
      <c s="6" t="s">
        <v>524</v>
      </c>
      <c s="36" t="s">
        <v>80</v>
      </c>
      <c s="37">
        <v>3.196</v>
      </c>
      <c s="36">
        <v>0</v>
      </c>
      <c s="36">
        <f>ROUND(G154*H154,6)</f>
      </c>
      <c r="L154" s="38">
        <v>0</v>
      </c>
      <c s="32">
        <f>ROUND(ROUND(L154,2)*ROUND(G154,3),2)</f>
      </c>
      <c s="36" t="s">
        <v>75</v>
      </c>
      <c>
        <f>(M154*21)/100</f>
      </c>
      <c t="s">
        <v>27</v>
      </c>
    </row>
    <row r="155" spans="1:5" ht="12.75">
      <c r="A155" s="35" t="s">
        <v>56</v>
      </c>
      <c r="E155" s="39" t="s">
        <v>65</v>
      </c>
    </row>
    <row r="156" spans="1:5" ht="38.25">
      <c r="A156" s="35" t="s">
        <v>58</v>
      </c>
      <c r="E156" s="40" t="s">
        <v>525</v>
      </c>
    </row>
    <row r="157" spans="1:5" ht="38.25">
      <c r="A157" t="s">
        <v>60</v>
      </c>
      <c r="E157" s="39" t="s">
        <v>526</v>
      </c>
    </row>
    <row r="158" spans="1:16" ht="12.75">
      <c r="A158" t="s">
        <v>49</v>
      </c>
      <c s="34" t="s">
        <v>327</v>
      </c>
      <c s="34" t="s">
        <v>527</v>
      </c>
      <c s="35" t="s">
        <v>65</v>
      </c>
      <c s="6" t="s">
        <v>528</v>
      </c>
      <c s="36" t="s">
        <v>54</v>
      </c>
      <c s="37">
        <v>0.13</v>
      </c>
      <c s="36">
        <v>0</v>
      </c>
      <c s="36">
        <f>ROUND(G158*H158,6)</f>
      </c>
      <c r="L158" s="38">
        <v>0</v>
      </c>
      <c s="32">
        <f>ROUND(ROUND(L158,2)*ROUND(G158,3),2)</f>
      </c>
      <c s="36" t="s">
        <v>75</v>
      </c>
      <c>
        <f>(M158*0)/100</f>
      </c>
      <c t="s">
        <v>47</v>
      </c>
    </row>
    <row r="159" spans="1:5" ht="12.75">
      <c r="A159" s="35" t="s">
        <v>56</v>
      </c>
      <c r="E159" s="39" t="s">
        <v>65</v>
      </c>
    </row>
    <row r="160" spans="1:5" ht="12.75">
      <c r="A160" s="35" t="s">
        <v>58</v>
      </c>
      <c r="E160" s="40" t="s">
        <v>529</v>
      </c>
    </row>
    <row r="161" spans="1:5" ht="178.5">
      <c r="A161" t="s">
        <v>60</v>
      </c>
      <c r="E161" s="39" t="s">
        <v>530</v>
      </c>
    </row>
    <row r="162" spans="1:16" ht="25.5">
      <c r="A162" t="s">
        <v>49</v>
      </c>
      <c s="34" t="s">
        <v>332</v>
      </c>
      <c s="34" t="s">
        <v>531</v>
      </c>
      <c s="35" t="s">
        <v>65</v>
      </c>
      <c s="6" t="s">
        <v>532</v>
      </c>
      <c s="36" t="s">
        <v>80</v>
      </c>
      <c s="37">
        <v>394.445</v>
      </c>
      <c s="36">
        <v>0</v>
      </c>
      <c s="36">
        <f>ROUND(G162*H162,6)</f>
      </c>
      <c r="L162" s="38">
        <v>0</v>
      </c>
      <c s="32">
        <f>ROUND(ROUND(L162,2)*ROUND(G162,3),2)</f>
      </c>
      <c s="36" t="s">
        <v>75</v>
      </c>
      <c>
        <f>(M162*21)/100</f>
      </c>
      <c t="s">
        <v>27</v>
      </c>
    </row>
    <row r="163" spans="1:5" ht="12.75">
      <c r="A163" s="35" t="s">
        <v>56</v>
      </c>
      <c r="E163" s="39" t="s">
        <v>65</v>
      </c>
    </row>
    <row r="164" spans="1:5" ht="38.25">
      <c r="A164" s="35" t="s">
        <v>58</v>
      </c>
      <c r="E164" s="40" t="s">
        <v>533</v>
      </c>
    </row>
    <row r="165" spans="1:5" ht="38.25">
      <c r="A165" t="s">
        <v>60</v>
      </c>
      <c r="E165" s="39" t="s">
        <v>526</v>
      </c>
    </row>
    <row r="166" spans="1:16" ht="12.75">
      <c r="A166" t="s">
        <v>49</v>
      </c>
      <c s="34" t="s">
        <v>337</v>
      </c>
      <c s="34" t="s">
        <v>534</v>
      </c>
      <c s="35" t="s">
        <v>65</v>
      </c>
      <c s="6" t="s">
        <v>535</v>
      </c>
      <c s="36" t="s">
        <v>80</v>
      </c>
      <c s="37">
        <v>15.055</v>
      </c>
      <c s="36">
        <v>0</v>
      </c>
      <c s="36">
        <f>ROUND(G166*H166,6)</f>
      </c>
      <c r="L166" s="38">
        <v>0</v>
      </c>
      <c s="32">
        <f>ROUND(ROUND(L166,2)*ROUND(G166,3),2)</f>
      </c>
      <c s="36" t="s">
        <v>75</v>
      </c>
      <c>
        <f>(M166*21)/100</f>
      </c>
      <c t="s">
        <v>27</v>
      </c>
    </row>
    <row r="167" spans="1:5" ht="12.75">
      <c r="A167" s="35" t="s">
        <v>56</v>
      </c>
      <c r="E167" s="39" t="s">
        <v>65</v>
      </c>
    </row>
    <row r="168" spans="1:5" ht="76.5">
      <c r="A168" s="35" t="s">
        <v>58</v>
      </c>
      <c r="E168" s="40" t="s">
        <v>536</v>
      </c>
    </row>
    <row r="169" spans="1:5" ht="102">
      <c r="A169" t="s">
        <v>60</v>
      </c>
      <c r="E169" s="39" t="s">
        <v>537</v>
      </c>
    </row>
    <row r="170" spans="1:16" ht="12.75">
      <c r="A170" t="s">
        <v>49</v>
      </c>
      <c s="34" t="s">
        <v>343</v>
      </c>
      <c s="34" t="s">
        <v>538</v>
      </c>
      <c s="35" t="s">
        <v>50</v>
      </c>
      <c s="6" t="s">
        <v>539</v>
      </c>
      <c s="36" t="s">
        <v>54</v>
      </c>
      <c s="37">
        <v>80.648</v>
      </c>
      <c s="36">
        <v>0</v>
      </c>
      <c s="36">
        <f>ROUND(G170*H170,6)</f>
      </c>
      <c r="L170" s="38">
        <v>0</v>
      </c>
      <c s="32">
        <f>ROUND(ROUND(L170,2)*ROUND(G170,3),2)</f>
      </c>
      <c s="36" t="s">
        <v>55</v>
      </c>
      <c>
        <f>(M170*21)/100</f>
      </c>
      <c t="s">
        <v>27</v>
      </c>
    </row>
    <row r="171" spans="1:5" ht="12.75">
      <c r="A171" s="35" t="s">
        <v>56</v>
      </c>
      <c r="E171" s="39" t="s">
        <v>540</v>
      </c>
    </row>
    <row r="172" spans="1:5" ht="76.5">
      <c r="A172" s="35" t="s">
        <v>58</v>
      </c>
      <c r="E172" s="40" t="s">
        <v>541</v>
      </c>
    </row>
    <row r="173" spans="1:5" ht="293.25">
      <c r="A173" t="s">
        <v>60</v>
      </c>
      <c r="E173" s="39" t="s">
        <v>542</v>
      </c>
    </row>
    <row r="174" spans="1:16" ht="12.75">
      <c r="A174" t="s">
        <v>49</v>
      </c>
      <c s="34" t="s">
        <v>347</v>
      </c>
      <c s="34" t="s">
        <v>543</v>
      </c>
      <c s="35" t="s">
        <v>65</v>
      </c>
      <c s="6" t="s">
        <v>544</v>
      </c>
      <c s="36" t="s">
        <v>54</v>
      </c>
      <c s="37">
        <v>22.953</v>
      </c>
      <c s="36">
        <v>0</v>
      </c>
      <c s="36">
        <f>ROUND(G174*H174,6)</f>
      </c>
      <c r="L174" s="38">
        <v>0</v>
      </c>
      <c s="32">
        <f>ROUND(ROUND(L174,2)*ROUND(G174,3),2)</f>
      </c>
      <c s="36" t="s">
        <v>55</v>
      </c>
      <c>
        <f>(M174*0)/100</f>
      </c>
      <c t="s">
        <v>47</v>
      </c>
    </row>
    <row r="175" spans="1:5" ht="12.75">
      <c r="A175" s="35" t="s">
        <v>56</v>
      </c>
      <c r="E175" s="39" t="s">
        <v>65</v>
      </c>
    </row>
    <row r="176" spans="1:5" ht="114.75">
      <c r="A176" s="35" t="s">
        <v>58</v>
      </c>
      <c r="E176" s="40" t="s">
        <v>545</v>
      </c>
    </row>
    <row r="177" spans="1:5" ht="293.25">
      <c r="A177" t="s">
        <v>60</v>
      </c>
      <c r="E177" s="39" t="s">
        <v>542</v>
      </c>
    </row>
    <row r="178" spans="1:16" ht="12.75">
      <c r="A178" t="s">
        <v>49</v>
      </c>
      <c s="34" t="s">
        <v>353</v>
      </c>
      <c s="34" t="s">
        <v>546</v>
      </c>
      <c s="35" t="s">
        <v>65</v>
      </c>
      <c s="6" t="s">
        <v>547</v>
      </c>
      <c s="36" t="s">
        <v>548</v>
      </c>
      <c s="37">
        <v>112.7</v>
      </c>
      <c s="36">
        <v>0</v>
      </c>
      <c s="36">
        <f>ROUND(G178*H178,6)</f>
      </c>
      <c r="L178" s="38">
        <v>0</v>
      </c>
      <c s="32">
        <f>ROUND(ROUND(L178,2)*ROUND(G178,3),2)</f>
      </c>
      <c s="36" t="s">
        <v>55</v>
      </c>
      <c>
        <f>(M178*0)/100</f>
      </c>
      <c t="s">
        <v>47</v>
      </c>
    </row>
    <row r="179" spans="1:5" ht="12.75">
      <c r="A179" s="35" t="s">
        <v>56</v>
      </c>
      <c r="E179" s="39" t="s">
        <v>549</v>
      </c>
    </row>
    <row r="180" spans="1:5" ht="12.75">
      <c r="A180" s="35" t="s">
        <v>58</v>
      </c>
      <c r="E180" s="40" t="s">
        <v>550</v>
      </c>
    </row>
    <row r="181" spans="1:5" ht="229.5">
      <c r="A181" t="s">
        <v>60</v>
      </c>
      <c r="E181" s="39" t="s">
        <v>551</v>
      </c>
    </row>
    <row r="182" spans="1:16" ht="12.75">
      <c r="A182" t="s">
        <v>49</v>
      </c>
      <c s="34" t="s">
        <v>357</v>
      </c>
      <c s="34" t="s">
        <v>552</v>
      </c>
      <c s="35" t="s">
        <v>65</v>
      </c>
      <c s="6" t="s">
        <v>553</v>
      </c>
      <c s="36" t="s">
        <v>146</v>
      </c>
      <c s="37">
        <v>12</v>
      </c>
      <c s="36">
        <v>0</v>
      </c>
      <c s="36">
        <f>ROUND(G182*H182,6)</f>
      </c>
      <c r="L182" s="38">
        <v>0</v>
      </c>
      <c s="32">
        <f>ROUND(ROUND(L182,2)*ROUND(G182,3),2)</f>
      </c>
      <c s="36" t="s">
        <v>55</v>
      </c>
      <c>
        <f>(M182*21)/100</f>
      </c>
      <c t="s">
        <v>27</v>
      </c>
    </row>
    <row r="183" spans="1:5" ht="12.75">
      <c r="A183" s="35" t="s">
        <v>56</v>
      </c>
      <c r="E183" s="39" t="s">
        <v>554</v>
      </c>
    </row>
    <row r="184" spans="1:5" ht="12.75">
      <c r="A184" s="35" t="s">
        <v>58</v>
      </c>
      <c r="E184" s="40" t="s">
        <v>555</v>
      </c>
    </row>
    <row r="185" spans="1:5" ht="51">
      <c r="A185" t="s">
        <v>60</v>
      </c>
      <c r="E185" s="39" t="s">
        <v>556</v>
      </c>
    </row>
    <row r="186" spans="1:16" ht="12.75">
      <c r="A186" t="s">
        <v>49</v>
      </c>
      <c s="34" t="s">
        <v>361</v>
      </c>
      <c s="34" t="s">
        <v>557</v>
      </c>
      <c s="35" t="s">
        <v>65</v>
      </c>
      <c s="6" t="s">
        <v>558</v>
      </c>
      <c s="36" t="s">
        <v>80</v>
      </c>
      <c s="37">
        <v>0.071</v>
      </c>
      <c s="36">
        <v>0</v>
      </c>
      <c s="36">
        <f>ROUND(G186*H186,6)</f>
      </c>
      <c r="L186" s="38">
        <v>0</v>
      </c>
      <c s="32">
        <f>ROUND(ROUND(L186,2)*ROUND(G186,3),2)</f>
      </c>
      <c s="36" t="s">
        <v>55</v>
      </c>
      <c>
        <f>(M186*0)/100</f>
      </c>
      <c t="s">
        <v>47</v>
      </c>
    </row>
    <row r="187" spans="1:5" ht="25.5">
      <c r="A187" s="35" t="s">
        <v>56</v>
      </c>
      <c r="E187" s="39" t="s">
        <v>559</v>
      </c>
    </row>
    <row r="188" spans="1:5" ht="12.75">
      <c r="A188" s="35" t="s">
        <v>58</v>
      </c>
      <c r="E188" s="40" t="s">
        <v>560</v>
      </c>
    </row>
    <row r="189" spans="1:5" ht="38.25">
      <c r="A189" t="s">
        <v>60</v>
      </c>
      <c r="E189" s="39" t="s">
        <v>561</v>
      </c>
    </row>
    <row r="190" spans="1:13" ht="12.75">
      <c r="A190" t="s">
        <v>46</v>
      </c>
      <c r="C190" s="31" t="s">
        <v>26</v>
      </c>
      <c r="E190" s="33" t="s">
        <v>562</v>
      </c>
      <c r="J190" s="32">
        <f>0</f>
      </c>
      <c s="32">
        <f>0</f>
      </c>
      <c s="32">
        <f>0+L191</f>
      </c>
      <c s="32">
        <f>0+M191</f>
      </c>
    </row>
    <row r="191" spans="1:16" ht="12.75">
      <c r="A191" t="s">
        <v>49</v>
      </c>
      <c s="34" t="s">
        <v>366</v>
      </c>
      <c s="34" t="s">
        <v>563</v>
      </c>
      <c s="35" t="s">
        <v>65</v>
      </c>
      <c s="6" t="s">
        <v>564</v>
      </c>
      <c s="36" t="s">
        <v>74</v>
      </c>
      <c s="37">
        <v>1428.74</v>
      </c>
      <c s="36">
        <v>0</v>
      </c>
      <c s="36">
        <f>ROUND(G191*H191,6)</f>
      </c>
      <c r="L191" s="38">
        <v>0</v>
      </c>
      <c s="32">
        <f>ROUND(ROUND(L191,2)*ROUND(G191,3),2)</f>
      </c>
      <c s="36" t="s">
        <v>75</v>
      </c>
      <c>
        <f>(M191*21)/100</f>
      </c>
      <c t="s">
        <v>27</v>
      </c>
    </row>
    <row r="192" spans="1:5" ht="12.75">
      <c r="A192" s="35" t="s">
        <v>56</v>
      </c>
      <c r="E192" s="39" t="s">
        <v>65</v>
      </c>
    </row>
    <row r="193" spans="1:5" ht="51">
      <c r="A193" s="35" t="s">
        <v>58</v>
      </c>
      <c r="E193" s="40" t="s">
        <v>565</v>
      </c>
    </row>
    <row r="194" spans="1:5" ht="89.25">
      <c r="A194" t="s">
        <v>60</v>
      </c>
      <c r="E194" s="39" t="s">
        <v>566</v>
      </c>
    </row>
    <row r="195" spans="1:13" ht="12.75">
      <c r="A195" t="s">
        <v>46</v>
      </c>
      <c r="C195" s="31" t="s">
        <v>88</v>
      </c>
      <c r="E195" s="33" t="s">
        <v>270</v>
      </c>
      <c r="J195" s="32">
        <f>0</f>
      </c>
      <c s="32">
        <f>0</f>
      </c>
      <c s="32">
        <f>0+L196+L200+L204+L208+L212+L216</f>
      </c>
      <c s="32">
        <f>0+M196+M200+M204+M208+M212+M216</f>
      </c>
    </row>
    <row r="196" spans="1:16" ht="12.75">
      <c r="A196" t="s">
        <v>49</v>
      </c>
      <c s="34" t="s">
        <v>567</v>
      </c>
      <c s="34" t="s">
        <v>568</v>
      </c>
      <c s="35" t="s">
        <v>65</v>
      </c>
      <c s="6" t="s">
        <v>569</v>
      </c>
      <c s="36" t="s">
        <v>74</v>
      </c>
      <c s="37">
        <v>110.88</v>
      </c>
      <c s="36">
        <v>0</v>
      </c>
      <c s="36">
        <f>ROUND(G196*H196,6)</f>
      </c>
      <c r="L196" s="38">
        <v>0</v>
      </c>
      <c s="32">
        <f>ROUND(ROUND(L196,2)*ROUND(G196,3),2)</f>
      </c>
      <c s="36" t="s">
        <v>75</v>
      </c>
      <c>
        <f>(M196*0)/100</f>
      </c>
      <c t="s">
        <v>47</v>
      </c>
    </row>
    <row r="197" spans="1:5" ht="12.75">
      <c r="A197" s="35" t="s">
        <v>56</v>
      </c>
      <c r="E197" s="39" t="s">
        <v>65</v>
      </c>
    </row>
    <row r="198" spans="1:5" ht="12.75">
      <c r="A198" s="35" t="s">
        <v>58</v>
      </c>
      <c r="E198" s="40" t="s">
        <v>570</v>
      </c>
    </row>
    <row r="199" spans="1:5" ht="38.25">
      <c r="A199" t="s">
        <v>60</v>
      </c>
      <c r="E199" s="39" t="s">
        <v>571</v>
      </c>
    </row>
    <row r="200" spans="1:16" ht="12.75">
      <c r="A200" t="s">
        <v>49</v>
      </c>
      <c s="34" t="s">
        <v>572</v>
      </c>
      <c s="34" t="s">
        <v>573</v>
      </c>
      <c s="35" t="s">
        <v>65</v>
      </c>
      <c s="6" t="s">
        <v>574</v>
      </c>
      <c s="36" t="s">
        <v>74</v>
      </c>
      <c s="37">
        <v>1150.68</v>
      </c>
      <c s="36">
        <v>0</v>
      </c>
      <c s="36">
        <f>ROUND(G200*H200,6)</f>
      </c>
      <c r="L200" s="38">
        <v>0</v>
      </c>
      <c s="32">
        <f>ROUND(ROUND(L200,2)*ROUND(G200,3),2)</f>
      </c>
      <c s="36" t="s">
        <v>75</v>
      </c>
      <c>
        <f>(M200*0)/100</f>
      </c>
      <c t="s">
        <v>47</v>
      </c>
    </row>
    <row r="201" spans="1:5" ht="12.75">
      <c r="A201" s="35" t="s">
        <v>56</v>
      </c>
      <c r="E201" s="39" t="s">
        <v>575</v>
      </c>
    </row>
    <row r="202" spans="1:5" ht="89.25">
      <c r="A202" s="35" t="s">
        <v>58</v>
      </c>
      <c r="E202" s="40" t="s">
        <v>576</v>
      </c>
    </row>
    <row r="203" spans="1:5" ht="51">
      <c r="A203" t="s">
        <v>60</v>
      </c>
      <c r="E203" s="39" t="s">
        <v>577</v>
      </c>
    </row>
    <row r="204" spans="1:16" ht="12.75">
      <c r="A204" t="s">
        <v>49</v>
      </c>
      <c s="34" t="s">
        <v>578</v>
      </c>
      <c s="34" t="s">
        <v>579</v>
      </c>
      <c s="35" t="s">
        <v>50</v>
      </c>
      <c s="6" t="s">
        <v>580</v>
      </c>
      <c s="36" t="s">
        <v>74</v>
      </c>
      <c s="37">
        <v>3900</v>
      </c>
      <c s="36">
        <v>0</v>
      </c>
      <c s="36">
        <f>ROUND(G204*H204,6)</f>
      </c>
      <c r="L204" s="38">
        <v>0</v>
      </c>
      <c s="32">
        <f>ROUND(ROUND(L204,2)*ROUND(G204,3),2)</f>
      </c>
      <c s="36" t="s">
        <v>75</v>
      </c>
      <c>
        <f>(M204*21)/100</f>
      </c>
      <c t="s">
        <v>27</v>
      </c>
    </row>
    <row r="205" spans="1:5" ht="12.75">
      <c r="A205" s="35" t="s">
        <v>56</v>
      </c>
      <c r="E205" s="39" t="s">
        <v>581</v>
      </c>
    </row>
    <row r="206" spans="1:5" ht="38.25">
      <c r="A206" s="35" t="s">
        <v>58</v>
      </c>
      <c r="E206" s="40" t="s">
        <v>582</v>
      </c>
    </row>
    <row r="207" spans="1:5" ht="51">
      <c r="A207" t="s">
        <v>60</v>
      </c>
      <c r="E207" s="39" t="s">
        <v>577</v>
      </c>
    </row>
    <row r="208" spans="1:16" ht="12.75">
      <c r="A208" t="s">
        <v>49</v>
      </c>
      <c s="34" t="s">
        <v>583</v>
      </c>
      <c s="34" t="s">
        <v>579</v>
      </c>
      <c s="35" t="s">
        <v>27</v>
      </c>
      <c s="6" t="s">
        <v>580</v>
      </c>
      <c s="36" t="s">
        <v>74</v>
      </c>
      <c s="37">
        <v>1995</v>
      </c>
      <c s="36">
        <v>0</v>
      </c>
      <c s="36">
        <f>ROUND(G208*H208,6)</f>
      </c>
      <c r="L208" s="38">
        <v>0</v>
      </c>
      <c s="32">
        <f>ROUND(ROUND(L208,2)*ROUND(G208,3),2)</f>
      </c>
      <c s="36" t="s">
        <v>75</v>
      </c>
      <c>
        <f>(M208*21)/100</f>
      </c>
      <c t="s">
        <v>27</v>
      </c>
    </row>
    <row r="209" spans="1:5" ht="12.75">
      <c r="A209" s="35" t="s">
        <v>56</v>
      </c>
      <c r="E209" s="39" t="s">
        <v>584</v>
      </c>
    </row>
    <row r="210" spans="1:5" ht="114.75">
      <c r="A210" s="35" t="s">
        <v>58</v>
      </c>
      <c r="E210" s="40" t="s">
        <v>585</v>
      </c>
    </row>
    <row r="211" spans="1:5" ht="51">
      <c r="A211" t="s">
        <v>60</v>
      </c>
      <c r="E211" s="39" t="s">
        <v>577</v>
      </c>
    </row>
    <row r="212" spans="1:16" ht="25.5">
      <c r="A212" t="s">
        <v>49</v>
      </c>
      <c s="34" t="s">
        <v>586</v>
      </c>
      <c s="34" t="s">
        <v>587</v>
      </c>
      <c s="35" t="s">
        <v>65</v>
      </c>
      <c s="6" t="s">
        <v>588</v>
      </c>
      <c s="36" t="s">
        <v>74</v>
      </c>
      <c s="37">
        <v>110.88</v>
      </c>
      <c s="36">
        <v>0</v>
      </c>
      <c s="36">
        <f>ROUND(G212*H212,6)</f>
      </c>
      <c r="L212" s="38">
        <v>0</v>
      </c>
      <c s="32">
        <f>ROUND(ROUND(L212,2)*ROUND(G212,3),2)</f>
      </c>
      <c s="36" t="s">
        <v>55</v>
      </c>
      <c>
        <f>(M212*21)/100</f>
      </c>
      <c t="s">
        <v>27</v>
      </c>
    </row>
    <row r="213" spans="1:5" ht="12.75">
      <c r="A213" s="35" t="s">
        <v>56</v>
      </c>
      <c r="E213" s="39" t="s">
        <v>65</v>
      </c>
    </row>
    <row r="214" spans="1:5" ht="12.75">
      <c r="A214" s="35" t="s">
        <v>58</v>
      </c>
      <c r="E214" s="40" t="s">
        <v>570</v>
      </c>
    </row>
    <row r="215" spans="1:5" ht="191.25">
      <c r="A215" t="s">
        <v>60</v>
      </c>
      <c r="E215" s="39" t="s">
        <v>589</v>
      </c>
    </row>
    <row r="216" spans="1:16" ht="12.75">
      <c r="A216" t="s">
        <v>49</v>
      </c>
      <c s="34" t="s">
        <v>590</v>
      </c>
      <c s="34" t="s">
        <v>591</v>
      </c>
      <c s="35" t="s">
        <v>65</v>
      </c>
      <c s="6" t="s">
        <v>592</v>
      </c>
      <c s="36" t="s">
        <v>146</v>
      </c>
      <c s="37">
        <v>3</v>
      </c>
      <c s="36">
        <v>0</v>
      </c>
      <c s="36">
        <f>ROUND(G216*H216,6)</f>
      </c>
      <c r="L216" s="38">
        <v>0</v>
      </c>
      <c s="32">
        <f>ROUND(ROUND(L216,2)*ROUND(G216,3),2)</f>
      </c>
      <c s="36" t="s">
        <v>55</v>
      </c>
      <c>
        <f>(M216*21)/100</f>
      </c>
      <c t="s">
        <v>27</v>
      </c>
    </row>
    <row r="217" spans="1:5" ht="12.75">
      <c r="A217" s="35" t="s">
        <v>56</v>
      </c>
      <c r="E217" s="39" t="s">
        <v>65</v>
      </c>
    </row>
    <row r="218" spans="1:5" ht="12.75">
      <c r="A218" s="35" t="s">
        <v>58</v>
      </c>
      <c r="E218" s="40" t="s">
        <v>65</v>
      </c>
    </row>
    <row r="219" spans="1:5" ht="12.75">
      <c r="A219" t="s">
        <v>60</v>
      </c>
      <c r="E219" s="39" t="s">
        <v>65</v>
      </c>
    </row>
    <row r="220" spans="1:13" ht="12.75">
      <c r="A220" t="s">
        <v>46</v>
      </c>
      <c r="C220" s="31" t="s">
        <v>93</v>
      </c>
      <c r="E220" s="33" t="s">
        <v>137</v>
      </c>
      <c r="J220" s="32">
        <f>0</f>
      </c>
      <c s="32">
        <f>0</f>
      </c>
      <c s="32">
        <f>0+L221+L225+L229</f>
      </c>
      <c s="32">
        <f>0+M221+M225+M229</f>
      </c>
    </row>
    <row r="221" spans="1:16" ht="12.75">
      <c r="A221" t="s">
        <v>49</v>
      </c>
      <c s="34" t="s">
        <v>593</v>
      </c>
      <c s="34" t="s">
        <v>594</v>
      </c>
      <c s="35" t="s">
        <v>65</v>
      </c>
      <c s="6" t="s">
        <v>595</v>
      </c>
      <c s="36" t="s">
        <v>141</v>
      </c>
      <c s="37">
        <v>1.75</v>
      </c>
      <c s="36">
        <v>0</v>
      </c>
      <c s="36">
        <f>ROUND(G221*H221,6)</f>
      </c>
      <c r="L221" s="38">
        <v>0</v>
      </c>
      <c s="32">
        <f>ROUND(ROUND(L221,2)*ROUND(G221,3),2)</f>
      </c>
      <c s="36" t="s">
        <v>75</v>
      </c>
      <c>
        <f>(M221*0)/100</f>
      </c>
      <c t="s">
        <v>47</v>
      </c>
    </row>
    <row r="222" spans="1:5" ht="12.75">
      <c r="A222" s="35" t="s">
        <v>56</v>
      </c>
      <c r="E222" s="39" t="s">
        <v>596</v>
      </c>
    </row>
    <row r="223" spans="1:5" ht="12.75">
      <c r="A223" s="35" t="s">
        <v>58</v>
      </c>
      <c r="E223" s="40" t="s">
        <v>597</v>
      </c>
    </row>
    <row r="224" spans="1:5" ht="255">
      <c r="A224" t="s">
        <v>60</v>
      </c>
      <c r="E224" s="39" t="s">
        <v>598</v>
      </c>
    </row>
    <row r="225" spans="1:16" ht="12.75">
      <c r="A225" t="s">
        <v>49</v>
      </c>
      <c s="34" t="s">
        <v>599</v>
      </c>
      <c s="34" t="s">
        <v>600</v>
      </c>
      <c s="35" t="s">
        <v>65</v>
      </c>
      <c s="6" t="s">
        <v>601</v>
      </c>
      <c s="36" t="s">
        <v>141</v>
      </c>
      <c s="37">
        <v>3</v>
      </c>
      <c s="36">
        <v>0</v>
      </c>
      <c s="36">
        <f>ROUND(G225*H225,6)</f>
      </c>
      <c r="L225" s="38">
        <v>0</v>
      </c>
      <c s="32">
        <f>ROUND(ROUND(L225,2)*ROUND(G225,3),2)</f>
      </c>
      <c s="36" t="s">
        <v>75</v>
      </c>
      <c>
        <f>(M225*21)/100</f>
      </c>
      <c t="s">
        <v>27</v>
      </c>
    </row>
    <row r="226" spans="1:5" ht="12.75">
      <c r="A226" s="35" t="s">
        <v>56</v>
      </c>
      <c r="E226" s="39" t="s">
        <v>602</v>
      </c>
    </row>
    <row r="227" spans="1:5" ht="12.75">
      <c r="A227" s="35" t="s">
        <v>58</v>
      </c>
      <c r="E227" s="40" t="s">
        <v>603</v>
      </c>
    </row>
    <row r="228" spans="1:5" ht="255">
      <c r="A228" t="s">
        <v>60</v>
      </c>
      <c r="E228" s="39" t="s">
        <v>604</v>
      </c>
    </row>
    <row r="229" spans="1:16" ht="12.75">
      <c r="A229" t="s">
        <v>49</v>
      </c>
      <c s="34" t="s">
        <v>605</v>
      </c>
      <c s="34" t="s">
        <v>606</v>
      </c>
      <c s="35" t="s">
        <v>65</v>
      </c>
      <c s="6" t="s">
        <v>607</v>
      </c>
      <c s="36" t="s">
        <v>141</v>
      </c>
      <c s="37">
        <v>1.9</v>
      </c>
      <c s="36">
        <v>0</v>
      </c>
      <c s="36">
        <f>ROUND(G229*H229,6)</f>
      </c>
      <c r="L229" s="38">
        <v>0</v>
      </c>
      <c s="32">
        <f>ROUND(ROUND(L229,2)*ROUND(G229,3),2)</f>
      </c>
      <c s="36" t="s">
        <v>75</v>
      </c>
      <c>
        <f>(M229*0)/100</f>
      </c>
      <c t="s">
        <v>47</v>
      </c>
    </row>
    <row r="230" spans="1:5" ht="12.75">
      <c r="A230" s="35" t="s">
        <v>56</v>
      </c>
      <c r="E230" s="39" t="s">
        <v>608</v>
      </c>
    </row>
    <row r="231" spans="1:5" ht="12.75">
      <c r="A231" s="35" t="s">
        <v>58</v>
      </c>
      <c r="E231" s="40" t="s">
        <v>609</v>
      </c>
    </row>
    <row r="232" spans="1:5" ht="255">
      <c r="A232" t="s">
        <v>60</v>
      </c>
      <c r="E232" s="39" t="s">
        <v>598</v>
      </c>
    </row>
    <row r="233" spans="1:13" ht="12.75">
      <c r="A233" t="s">
        <v>46</v>
      </c>
      <c r="C233" s="31" t="s">
        <v>98</v>
      </c>
      <c r="E233" s="33" t="s">
        <v>149</v>
      </c>
      <c r="J233" s="32">
        <f>0</f>
      </c>
      <c s="32">
        <f>0</f>
      </c>
      <c s="32">
        <f>0+L234+L238+L242+L246+L250+L254+L258+L262+L266+L270+L274+L278+L282+L286</f>
      </c>
      <c s="32">
        <f>0+M234+M238+M242+M246+M250+M254+M258+M262+M266+M270+M274+M278+M282+M286</f>
      </c>
    </row>
    <row r="234" spans="1:16" ht="12.75">
      <c r="A234" t="s">
        <v>49</v>
      </c>
      <c s="34" t="s">
        <v>610</v>
      </c>
      <c s="34" t="s">
        <v>611</v>
      </c>
      <c s="35" t="s">
        <v>65</v>
      </c>
      <c s="6" t="s">
        <v>612</v>
      </c>
      <c s="36" t="s">
        <v>74</v>
      </c>
      <c s="37">
        <v>451.9</v>
      </c>
      <c s="36">
        <v>0</v>
      </c>
      <c s="36">
        <f>ROUND(G234*H234,6)</f>
      </c>
      <c r="L234" s="38">
        <v>0</v>
      </c>
      <c s="32">
        <f>ROUND(ROUND(L234,2)*ROUND(G234,3),2)</f>
      </c>
      <c s="36" t="s">
        <v>75</v>
      </c>
      <c>
        <f>(M234*0)/100</f>
      </c>
      <c t="s">
        <v>47</v>
      </c>
    </row>
    <row r="235" spans="1:5" ht="12.75">
      <c r="A235" s="35" t="s">
        <v>56</v>
      </c>
      <c r="E235" s="39" t="s">
        <v>613</v>
      </c>
    </row>
    <row r="236" spans="1:5" ht="63.75">
      <c r="A236" s="35" t="s">
        <v>58</v>
      </c>
      <c r="E236" s="40" t="s">
        <v>614</v>
      </c>
    </row>
    <row r="237" spans="1:5" ht="63.75">
      <c r="A237" t="s">
        <v>60</v>
      </c>
      <c r="E237" s="39" t="s">
        <v>615</v>
      </c>
    </row>
    <row r="238" spans="1:16" ht="12.75">
      <c r="A238" t="s">
        <v>49</v>
      </c>
      <c s="34" t="s">
        <v>616</v>
      </c>
      <c s="34" t="s">
        <v>617</v>
      </c>
      <c s="35" t="s">
        <v>65</v>
      </c>
      <c s="6" t="s">
        <v>618</v>
      </c>
      <c s="36" t="s">
        <v>80</v>
      </c>
      <c s="37">
        <v>0.43</v>
      </c>
      <c s="36">
        <v>0</v>
      </c>
      <c s="36">
        <f>ROUND(G238*H238,6)</f>
      </c>
      <c r="L238" s="38">
        <v>0</v>
      </c>
      <c s="32">
        <f>ROUND(ROUND(L238,2)*ROUND(G238,3),2)</f>
      </c>
      <c s="36" t="s">
        <v>75</v>
      </c>
      <c>
        <f>(M238*0)/100</f>
      </c>
      <c t="s">
        <v>47</v>
      </c>
    </row>
    <row r="239" spans="1:5" ht="12.75">
      <c r="A239" s="35" t="s">
        <v>56</v>
      </c>
      <c r="E239" s="39" t="s">
        <v>619</v>
      </c>
    </row>
    <row r="240" spans="1:5" ht="12.75">
      <c r="A240" s="35" t="s">
        <v>58</v>
      </c>
      <c r="E240" s="40" t="s">
        <v>620</v>
      </c>
    </row>
    <row r="241" spans="1:5" ht="369.75">
      <c r="A241" t="s">
        <v>60</v>
      </c>
      <c r="E241" s="39" t="s">
        <v>130</v>
      </c>
    </row>
    <row r="242" spans="1:16" ht="12.75">
      <c r="A242" t="s">
        <v>49</v>
      </c>
      <c s="34" t="s">
        <v>621</v>
      </c>
      <c s="34" t="s">
        <v>622</v>
      </c>
      <c s="35" t="s">
        <v>65</v>
      </c>
      <c s="6" t="s">
        <v>623</v>
      </c>
      <c s="36" t="s">
        <v>548</v>
      </c>
      <c s="37">
        <v>20</v>
      </c>
      <c s="36">
        <v>0</v>
      </c>
      <c s="36">
        <f>ROUND(G242*H242,6)</f>
      </c>
      <c r="L242" s="38">
        <v>0</v>
      </c>
      <c s="32">
        <f>ROUND(ROUND(L242,2)*ROUND(G242,3),2)</f>
      </c>
      <c s="36" t="s">
        <v>75</v>
      </c>
      <c>
        <f>(M242*0)/100</f>
      </c>
      <c t="s">
        <v>47</v>
      </c>
    </row>
    <row r="243" spans="1:5" ht="12.75">
      <c r="A243" s="35" t="s">
        <v>56</v>
      </c>
      <c r="E243" s="39" t="s">
        <v>624</v>
      </c>
    </row>
    <row r="244" spans="1:5" ht="12.75">
      <c r="A244" s="35" t="s">
        <v>58</v>
      </c>
      <c r="E244" s="40" t="s">
        <v>625</v>
      </c>
    </row>
    <row r="245" spans="1:5" ht="357">
      <c r="A245" t="s">
        <v>60</v>
      </c>
      <c r="E245" s="39" t="s">
        <v>626</v>
      </c>
    </row>
    <row r="246" spans="1:16" ht="12.75">
      <c r="A246" t="s">
        <v>49</v>
      </c>
      <c s="34" t="s">
        <v>627</v>
      </c>
      <c s="34" t="s">
        <v>628</v>
      </c>
      <c s="35" t="s">
        <v>65</v>
      </c>
      <c s="6" t="s">
        <v>629</v>
      </c>
      <c s="36" t="s">
        <v>74</v>
      </c>
      <c s="37">
        <v>1428.74</v>
      </c>
      <c s="36">
        <v>0</v>
      </c>
      <c s="36">
        <f>ROUND(G246*H246,6)</f>
      </c>
      <c r="L246" s="38">
        <v>0</v>
      </c>
      <c s="32">
        <f>ROUND(ROUND(L246,2)*ROUND(G246,3),2)</f>
      </c>
      <c s="36" t="s">
        <v>75</v>
      </c>
      <c>
        <f>(M246*21)/100</f>
      </c>
      <c t="s">
        <v>27</v>
      </c>
    </row>
    <row r="247" spans="1:5" ht="25.5">
      <c r="A247" s="35" t="s">
        <v>56</v>
      </c>
      <c r="E247" s="39" t="s">
        <v>630</v>
      </c>
    </row>
    <row r="248" spans="1:5" ht="51">
      <c r="A248" s="35" t="s">
        <v>58</v>
      </c>
      <c r="E248" s="40" t="s">
        <v>565</v>
      </c>
    </row>
    <row r="249" spans="1:5" ht="25.5">
      <c r="A249" t="s">
        <v>60</v>
      </c>
      <c r="E249" s="39" t="s">
        <v>631</v>
      </c>
    </row>
    <row r="250" spans="1:16" ht="12.75">
      <c r="A250" t="s">
        <v>49</v>
      </c>
      <c s="34" t="s">
        <v>632</v>
      </c>
      <c s="34" t="s">
        <v>633</v>
      </c>
      <c s="35" t="s">
        <v>65</v>
      </c>
      <c s="6" t="s">
        <v>634</v>
      </c>
      <c s="36" t="s">
        <v>74</v>
      </c>
      <c s="37">
        <v>3900</v>
      </c>
      <c s="36">
        <v>0</v>
      </c>
      <c s="36">
        <f>ROUND(G250*H250,6)</f>
      </c>
      <c r="L250" s="38">
        <v>0</v>
      </c>
      <c s="32">
        <f>ROUND(ROUND(L250,2)*ROUND(G250,3),2)</f>
      </c>
      <c s="36" t="s">
        <v>75</v>
      </c>
      <c>
        <f>(M250*0)/100</f>
      </c>
      <c t="s">
        <v>47</v>
      </c>
    </row>
    <row r="251" spans="1:5" ht="25.5">
      <c r="A251" s="35" t="s">
        <v>56</v>
      </c>
      <c r="E251" s="39" t="s">
        <v>635</v>
      </c>
    </row>
    <row r="252" spans="1:5" ht="38.25">
      <c r="A252" s="35" t="s">
        <v>58</v>
      </c>
      <c r="E252" s="40" t="s">
        <v>582</v>
      </c>
    </row>
    <row r="253" spans="1:5" ht="25.5">
      <c r="A253" t="s">
        <v>60</v>
      </c>
      <c r="E253" s="39" t="s">
        <v>631</v>
      </c>
    </row>
    <row r="254" spans="1:16" ht="12.75">
      <c r="A254" t="s">
        <v>49</v>
      </c>
      <c s="34" t="s">
        <v>636</v>
      </c>
      <c s="34" t="s">
        <v>637</v>
      </c>
      <c s="35" t="s">
        <v>65</v>
      </c>
      <c s="6" t="s">
        <v>638</v>
      </c>
      <c s="36" t="s">
        <v>80</v>
      </c>
      <c s="37">
        <v>15.06</v>
      </c>
      <c s="36">
        <v>0</v>
      </c>
      <c s="36">
        <f>ROUND(G254*H254,6)</f>
      </c>
      <c r="L254" s="38">
        <v>0</v>
      </c>
      <c s="32">
        <f>ROUND(ROUND(L254,2)*ROUND(G254,3),2)</f>
      </c>
      <c s="36" t="s">
        <v>75</v>
      </c>
      <c>
        <f>(M254*21)/100</f>
      </c>
      <c t="s">
        <v>27</v>
      </c>
    </row>
    <row r="255" spans="1:5" ht="12.75">
      <c r="A255" s="35" t="s">
        <v>56</v>
      </c>
      <c r="E255" s="39" t="s">
        <v>65</v>
      </c>
    </row>
    <row r="256" spans="1:5" ht="63.75">
      <c r="A256" s="35" t="s">
        <v>58</v>
      </c>
      <c r="E256" s="40" t="s">
        <v>639</v>
      </c>
    </row>
    <row r="257" spans="1:5" ht="102">
      <c r="A257" t="s">
        <v>60</v>
      </c>
      <c r="E257" s="39" t="s">
        <v>640</v>
      </c>
    </row>
    <row r="258" spans="1:16" ht="12.75">
      <c r="A258" t="s">
        <v>49</v>
      </c>
      <c s="34" t="s">
        <v>641</v>
      </c>
      <c s="34" t="s">
        <v>642</v>
      </c>
      <c s="35" t="s">
        <v>65</v>
      </c>
      <c s="6" t="s">
        <v>643</v>
      </c>
      <c s="36" t="s">
        <v>80</v>
      </c>
      <c s="37">
        <v>33.776</v>
      </c>
      <c s="36">
        <v>0</v>
      </c>
      <c s="36">
        <f>ROUND(G258*H258,6)</f>
      </c>
      <c r="L258" s="38">
        <v>0</v>
      </c>
      <c s="32">
        <f>ROUND(ROUND(L258,2)*ROUND(G258,3),2)</f>
      </c>
      <c s="36" t="s">
        <v>75</v>
      </c>
      <c>
        <f>(M258*21)/100</f>
      </c>
      <c t="s">
        <v>27</v>
      </c>
    </row>
    <row r="259" spans="1:5" ht="12.75">
      <c r="A259" s="35" t="s">
        <v>56</v>
      </c>
      <c r="E259" s="39" t="s">
        <v>644</v>
      </c>
    </row>
    <row r="260" spans="1:5" ht="12.75">
      <c r="A260" s="35" t="s">
        <v>58</v>
      </c>
      <c r="E260" s="40" t="s">
        <v>645</v>
      </c>
    </row>
    <row r="261" spans="1:5" ht="102">
      <c r="A261" t="s">
        <v>60</v>
      </c>
      <c r="E261" s="39" t="s">
        <v>640</v>
      </c>
    </row>
    <row r="262" spans="1:16" ht="12.75">
      <c r="A262" t="s">
        <v>49</v>
      </c>
      <c s="34" t="s">
        <v>646</v>
      </c>
      <c s="34" t="s">
        <v>647</v>
      </c>
      <c s="35" t="s">
        <v>65</v>
      </c>
      <c s="6" t="s">
        <v>648</v>
      </c>
      <c s="36" t="s">
        <v>54</v>
      </c>
      <c s="37">
        <v>34.564</v>
      </c>
      <c s="36">
        <v>0</v>
      </c>
      <c s="36">
        <f>ROUND(G262*H262,6)</f>
      </c>
      <c r="L262" s="38">
        <v>0</v>
      </c>
      <c s="32">
        <f>ROUND(ROUND(L262,2)*ROUND(G262,3),2)</f>
      </c>
      <c s="36" t="s">
        <v>75</v>
      </c>
      <c>
        <f>(M262*0)/100</f>
      </c>
      <c t="s">
        <v>47</v>
      </c>
    </row>
    <row r="263" spans="1:5" ht="12.75">
      <c r="A263" s="35" t="s">
        <v>56</v>
      </c>
      <c r="E263" s="39" t="s">
        <v>649</v>
      </c>
    </row>
    <row r="264" spans="1:5" ht="76.5">
      <c r="A264" s="35" t="s">
        <v>58</v>
      </c>
      <c r="E264" s="40" t="s">
        <v>650</v>
      </c>
    </row>
    <row r="265" spans="1:5" ht="76.5">
      <c r="A265" t="s">
        <v>60</v>
      </c>
      <c r="E265" s="39" t="s">
        <v>651</v>
      </c>
    </row>
    <row r="266" spans="1:16" ht="12.75">
      <c r="A266" t="s">
        <v>49</v>
      </c>
      <c s="34" t="s">
        <v>652</v>
      </c>
      <c s="34" t="s">
        <v>653</v>
      </c>
      <c s="35" t="s">
        <v>65</v>
      </c>
      <c s="6" t="s">
        <v>654</v>
      </c>
      <c s="36" t="s">
        <v>146</v>
      </c>
      <c s="37">
        <v>6</v>
      </c>
      <c s="36">
        <v>0</v>
      </c>
      <c s="36">
        <f>ROUND(G266*H266,6)</f>
      </c>
      <c r="L266" s="38">
        <v>0</v>
      </c>
      <c s="32">
        <f>ROUND(ROUND(L266,2)*ROUND(G266,3),2)</f>
      </c>
      <c s="36" t="s">
        <v>75</v>
      </c>
      <c>
        <f>(M266*21)/100</f>
      </c>
      <c t="s">
        <v>27</v>
      </c>
    </row>
    <row r="267" spans="1:5" ht="12.75">
      <c r="A267" s="35" t="s">
        <v>56</v>
      </c>
      <c r="E267" s="39" t="s">
        <v>65</v>
      </c>
    </row>
    <row r="268" spans="1:5" ht="12.75">
      <c r="A268" s="35" t="s">
        <v>58</v>
      </c>
      <c r="E268" s="40" t="s">
        <v>655</v>
      </c>
    </row>
    <row r="269" spans="1:5" ht="76.5">
      <c r="A269" t="s">
        <v>60</v>
      </c>
      <c r="E269" s="39" t="s">
        <v>167</v>
      </c>
    </row>
    <row r="270" spans="1:16" ht="12.75">
      <c r="A270" t="s">
        <v>49</v>
      </c>
      <c s="34" t="s">
        <v>656</v>
      </c>
      <c s="34" t="s">
        <v>657</v>
      </c>
      <c s="35" t="s">
        <v>65</v>
      </c>
      <c s="6" t="s">
        <v>658</v>
      </c>
      <c s="36" t="s">
        <v>388</v>
      </c>
      <c s="37">
        <v>1</v>
      </c>
      <c s="36">
        <v>0</v>
      </c>
      <c s="36">
        <f>ROUND(G270*H270,6)</f>
      </c>
      <c r="L270" s="38">
        <v>0</v>
      </c>
      <c s="32">
        <f>ROUND(ROUND(L270,2)*ROUND(G270,3),2)</f>
      </c>
      <c s="36" t="s">
        <v>55</v>
      </c>
      <c>
        <f>(M270*0)/100</f>
      </c>
      <c t="s">
        <v>47</v>
      </c>
    </row>
    <row r="271" spans="1:5" ht="51">
      <c r="A271" s="35" t="s">
        <v>56</v>
      </c>
      <c r="E271" s="39" t="s">
        <v>659</v>
      </c>
    </row>
    <row r="272" spans="1:5" ht="12.75">
      <c r="A272" s="35" t="s">
        <v>58</v>
      </c>
      <c r="E272" s="40" t="s">
        <v>660</v>
      </c>
    </row>
    <row r="273" spans="1:5" ht="140.25">
      <c r="A273" t="s">
        <v>60</v>
      </c>
      <c r="E273" s="39" t="s">
        <v>661</v>
      </c>
    </row>
    <row r="274" spans="1:16" ht="12.75">
      <c r="A274" t="s">
        <v>49</v>
      </c>
      <c s="34" t="s">
        <v>662</v>
      </c>
      <c s="34" t="s">
        <v>663</v>
      </c>
      <c s="35" t="s">
        <v>65</v>
      </c>
      <c s="6" t="s">
        <v>664</v>
      </c>
      <c s="36" t="s">
        <v>665</v>
      </c>
      <c s="37">
        <v>10</v>
      </c>
      <c s="36">
        <v>0</v>
      </c>
      <c s="36">
        <f>ROUND(G274*H274,6)</f>
      </c>
      <c r="L274" s="38">
        <v>0</v>
      </c>
      <c s="32">
        <f>ROUND(ROUND(L274,2)*ROUND(G274,3),2)</f>
      </c>
      <c s="36" t="s">
        <v>55</v>
      </c>
      <c>
        <f>(M274*0)/100</f>
      </c>
      <c t="s">
        <v>47</v>
      </c>
    </row>
    <row r="275" spans="1:5" ht="25.5">
      <c r="A275" s="35" t="s">
        <v>56</v>
      </c>
      <c r="E275" s="39" t="s">
        <v>666</v>
      </c>
    </row>
    <row r="276" spans="1:5" ht="12.75">
      <c r="A276" s="35" t="s">
        <v>58</v>
      </c>
      <c r="E276" s="40" t="s">
        <v>667</v>
      </c>
    </row>
    <row r="277" spans="1:5" ht="409.5">
      <c r="A277" t="s">
        <v>60</v>
      </c>
      <c r="E277" s="39" t="s">
        <v>668</v>
      </c>
    </row>
    <row r="278" spans="1:16" ht="12.75">
      <c r="A278" t="s">
        <v>49</v>
      </c>
      <c s="34" t="s">
        <v>669</v>
      </c>
      <c s="34" t="s">
        <v>670</v>
      </c>
      <c s="35" t="s">
        <v>65</v>
      </c>
      <c s="6" t="s">
        <v>671</v>
      </c>
      <c s="36" t="s">
        <v>388</v>
      </c>
      <c s="37">
        <v>1</v>
      </c>
      <c s="36">
        <v>0</v>
      </c>
      <c s="36">
        <f>ROUND(G278*H278,6)</f>
      </c>
      <c r="L278" s="38">
        <v>0</v>
      </c>
      <c s="32">
        <f>ROUND(ROUND(L278,2)*ROUND(G278,3),2)</f>
      </c>
      <c s="36" t="s">
        <v>55</v>
      </c>
      <c>
        <f>(M278*0)/100</f>
      </c>
      <c t="s">
        <v>47</v>
      </c>
    </row>
    <row r="279" spans="1:5" ht="12.75">
      <c r="A279" s="35" t="s">
        <v>56</v>
      </c>
      <c r="E279" s="39" t="s">
        <v>672</v>
      </c>
    </row>
    <row r="280" spans="1:5" ht="12.75">
      <c r="A280" s="35" t="s">
        <v>58</v>
      </c>
      <c r="E280" s="40" t="s">
        <v>65</v>
      </c>
    </row>
    <row r="281" spans="1:5" ht="25.5">
      <c r="A281" t="s">
        <v>60</v>
      </c>
      <c r="E281" s="39" t="s">
        <v>673</v>
      </c>
    </row>
    <row r="282" spans="1:16" ht="12.75">
      <c r="A282" t="s">
        <v>49</v>
      </c>
      <c s="34" t="s">
        <v>674</v>
      </c>
      <c s="34" t="s">
        <v>675</v>
      </c>
      <c s="35" t="s">
        <v>65</v>
      </c>
      <c s="6" t="s">
        <v>676</v>
      </c>
      <c s="36" t="s">
        <v>74</v>
      </c>
      <c s="37">
        <v>1862.5</v>
      </c>
      <c s="36">
        <v>0</v>
      </c>
      <c s="36">
        <f>ROUND(G282*H282,6)</f>
      </c>
      <c r="L282" s="38">
        <v>0</v>
      </c>
      <c s="32">
        <f>ROUND(ROUND(L282,2)*ROUND(G282,3),2)</f>
      </c>
      <c s="36" t="s">
        <v>55</v>
      </c>
      <c>
        <f>(M282*0)/100</f>
      </c>
      <c t="s">
        <v>47</v>
      </c>
    </row>
    <row r="283" spans="1:5" ht="12.75">
      <c r="A283" s="35" t="s">
        <v>56</v>
      </c>
      <c r="E283" s="39" t="s">
        <v>677</v>
      </c>
    </row>
    <row r="284" spans="1:5" ht="25.5">
      <c r="A284" s="35" t="s">
        <v>58</v>
      </c>
      <c r="E284" s="40" t="s">
        <v>678</v>
      </c>
    </row>
    <row r="285" spans="1:5" ht="25.5">
      <c r="A285" t="s">
        <v>60</v>
      </c>
      <c r="E285" s="39" t="s">
        <v>673</v>
      </c>
    </row>
    <row r="286" spans="1:16" ht="12.75">
      <c r="A286" t="s">
        <v>49</v>
      </c>
      <c s="34" t="s">
        <v>679</v>
      </c>
      <c s="34" t="s">
        <v>680</v>
      </c>
      <c s="35" t="s">
        <v>65</v>
      </c>
      <c s="6" t="s">
        <v>681</v>
      </c>
      <c s="36" t="s">
        <v>74</v>
      </c>
      <c s="37">
        <v>1862.5</v>
      </c>
      <c s="36">
        <v>0</v>
      </c>
      <c s="36">
        <f>ROUND(G286*H286,6)</f>
      </c>
      <c r="L286" s="38">
        <v>0</v>
      </c>
      <c s="32">
        <f>ROUND(ROUND(L286,2)*ROUND(G286,3),2)</f>
      </c>
      <c s="36" t="s">
        <v>55</v>
      </c>
      <c>
        <f>(M286*0)/100</f>
      </c>
      <c t="s">
        <v>47</v>
      </c>
    </row>
    <row r="287" spans="1:5" ht="12.75">
      <c r="A287" s="35" t="s">
        <v>56</v>
      </c>
      <c r="E287" s="39" t="s">
        <v>682</v>
      </c>
    </row>
    <row r="288" spans="1:5" ht="12.75">
      <c r="A288" s="35" t="s">
        <v>58</v>
      </c>
      <c r="E288" s="40" t="s">
        <v>683</v>
      </c>
    </row>
    <row r="289" spans="1:5" ht="25.5">
      <c r="A289" t="s">
        <v>60</v>
      </c>
      <c r="E289" s="39" t="s">
        <v>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684</v>
      </c>
      <c s="41">
        <f>Rekapitulace!C17</f>
      </c>
      <c s="20" t="s">
        <v>0</v>
      </c>
      <c t="s">
        <v>22</v>
      </c>
      <c t="s">
        <v>27</v>
      </c>
    </row>
    <row r="4" spans="1:16" ht="32" customHeight="1">
      <c r="A4" s="24" t="s">
        <v>19</v>
      </c>
      <c s="25" t="s">
        <v>28</v>
      </c>
      <c s="27" t="s">
        <v>684</v>
      </c>
      <c r="E4" s="26" t="s">
        <v>685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687</v>
      </c>
      <c r="E8" s="30" t="s">
        <v>685</v>
      </c>
      <c r="J8" s="29">
        <f>0+J9+J22</f>
      </c>
      <c s="29">
        <f>0+K9+K22</f>
      </c>
      <c s="29">
        <f>0+L9+L22</f>
      </c>
      <c s="29">
        <f>0+M9+M22</f>
      </c>
    </row>
    <row r="9" spans="1:13" ht="12.75">
      <c r="A9" t="s">
        <v>46</v>
      </c>
      <c r="C9" s="31" t="s">
        <v>50</v>
      </c>
      <c r="E9" s="33" t="s">
        <v>688</v>
      </c>
      <c r="J9" s="32">
        <f>0</f>
      </c>
      <c s="32">
        <f>0</f>
      </c>
      <c s="32">
        <f>0+L10+L14+L18</f>
      </c>
      <c s="32">
        <f>0+M10+M14+M18</f>
      </c>
    </row>
    <row r="10" spans="1:16" ht="12.75">
      <c r="A10" t="s">
        <v>49</v>
      </c>
      <c s="34" t="s">
        <v>50</v>
      </c>
      <c s="34" t="s">
        <v>689</v>
      </c>
      <c s="35" t="s">
        <v>65</v>
      </c>
      <c s="6" t="s">
        <v>690</v>
      </c>
      <c s="36" t="s">
        <v>388</v>
      </c>
      <c s="37">
        <v>1</v>
      </c>
      <c s="36">
        <v>0</v>
      </c>
      <c s="36">
        <f>ROUND(G10*H10,6)</f>
      </c>
      <c r="L10" s="38">
        <v>0</v>
      </c>
      <c s="32">
        <f>ROUND(ROUND(L10,2)*ROUND(G10,3),2)</f>
      </c>
      <c s="36" t="s">
        <v>55</v>
      </c>
      <c>
        <f>(M10*21)/100</f>
      </c>
      <c t="s">
        <v>27</v>
      </c>
    </row>
    <row r="11" spans="1:5" ht="12.75">
      <c r="A11" s="35" t="s">
        <v>56</v>
      </c>
      <c r="E11" s="39" t="s">
        <v>691</v>
      </c>
    </row>
    <row r="12" spans="1:5" ht="12.75">
      <c r="A12" s="35" t="s">
        <v>58</v>
      </c>
      <c r="E12" s="40" t="s">
        <v>65</v>
      </c>
    </row>
    <row r="13" spans="1:5" ht="51">
      <c r="A13" t="s">
        <v>60</v>
      </c>
      <c r="E13" s="39" t="s">
        <v>692</v>
      </c>
    </row>
    <row r="14" spans="1:16" ht="12.75">
      <c r="A14" t="s">
        <v>49</v>
      </c>
      <c s="34" t="s">
        <v>27</v>
      </c>
      <c s="34" t="s">
        <v>693</v>
      </c>
      <c s="35" t="s">
        <v>65</v>
      </c>
      <c s="6" t="s">
        <v>694</v>
      </c>
      <c s="36" t="s">
        <v>388</v>
      </c>
      <c s="37">
        <v>1</v>
      </c>
      <c s="36">
        <v>0</v>
      </c>
      <c s="36">
        <f>ROUND(G14*H14,6)</f>
      </c>
      <c r="L14" s="38">
        <v>0</v>
      </c>
      <c s="32">
        <f>ROUND(ROUND(L14,2)*ROUND(G14,3),2)</f>
      </c>
      <c s="36" t="s">
        <v>55</v>
      </c>
      <c>
        <f>(M14*21)/100</f>
      </c>
      <c t="s">
        <v>27</v>
      </c>
    </row>
    <row r="15" spans="1:5" ht="25.5">
      <c r="A15" s="35" t="s">
        <v>56</v>
      </c>
      <c r="E15" s="39" t="s">
        <v>695</v>
      </c>
    </row>
    <row r="16" spans="1:5" ht="12.75">
      <c r="A16" s="35" t="s">
        <v>58</v>
      </c>
      <c r="E16" s="40" t="s">
        <v>65</v>
      </c>
    </row>
    <row r="17" spans="1:5" ht="51">
      <c r="A17" t="s">
        <v>60</v>
      </c>
      <c r="E17" s="39" t="s">
        <v>696</v>
      </c>
    </row>
    <row r="18" spans="1:16" ht="12.75">
      <c r="A18" t="s">
        <v>49</v>
      </c>
      <c s="34" t="s">
        <v>25</v>
      </c>
      <c s="34" t="s">
        <v>697</v>
      </c>
      <c s="35" t="s">
        <v>65</v>
      </c>
      <c s="6" t="s">
        <v>698</v>
      </c>
      <c s="36" t="s">
        <v>388</v>
      </c>
      <c s="37">
        <v>1</v>
      </c>
      <c s="36">
        <v>0</v>
      </c>
      <c s="36">
        <f>ROUND(G18*H18,6)</f>
      </c>
      <c r="L18" s="38">
        <v>0</v>
      </c>
      <c s="32">
        <f>ROUND(ROUND(L18,2)*ROUND(G18,3),2)</f>
      </c>
      <c s="36" t="s">
        <v>55</v>
      </c>
      <c>
        <f>(M18*21)/100</f>
      </c>
      <c t="s">
        <v>27</v>
      </c>
    </row>
    <row r="19" spans="1:5" ht="12.75">
      <c r="A19" s="35" t="s">
        <v>56</v>
      </c>
      <c r="E19" s="39" t="s">
        <v>699</v>
      </c>
    </row>
    <row r="20" spans="1:5" ht="12.75">
      <c r="A20" s="35" t="s">
        <v>58</v>
      </c>
      <c r="E20" s="40" t="s">
        <v>65</v>
      </c>
    </row>
    <row r="21" spans="1:5" ht="51">
      <c r="A21" t="s">
        <v>60</v>
      </c>
      <c r="E21" s="39" t="s">
        <v>700</v>
      </c>
    </row>
    <row r="22" spans="1:13" ht="12.75">
      <c r="A22" t="s">
        <v>46</v>
      </c>
      <c r="C22" s="31" t="s">
        <v>27</v>
      </c>
      <c r="E22" s="33" t="s">
        <v>701</v>
      </c>
      <c r="J22" s="32">
        <f>0</f>
      </c>
      <c s="32">
        <f>0</f>
      </c>
      <c s="32">
        <f>0+L23+L27+L31+L35</f>
      </c>
      <c s="32">
        <f>0+M23+M27+M31+M35</f>
      </c>
    </row>
    <row r="23" spans="1:16" ht="12.75">
      <c r="A23" t="s">
        <v>49</v>
      </c>
      <c s="34" t="s">
        <v>71</v>
      </c>
      <c s="34" t="s">
        <v>702</v>
      </c>
      <c s="35" t="s">
        <v>65</v>
      </c>
      <c s="6" t="s">
        <v>703</v>
      </c>
      <c s="36" t="s">
        <v>388</v>
      </c>
      <c s="37">
        <v>1</v>
      </c>
      <c s="36">
        <v>0</v>
      </c>
      <c s="36">
        <f>ROUND(G23*H23,6)</f>
      </c>
      <c r="L23" s="38">
        <v>0</v>
      </c>
      <c s="32">
        <f>ROUND(ROUND(L23,2)*ROUND(G23,3),2)</f>
      </c>
      <c s="36" t="s">
        <v>55</v>
      </c>
      <c>
        <f>(M23*21)/100</f>
      </c>
      <c t="s">
        <v>27</v>
      </c>
    </row>
    <row r="24" spans="1:5" ht="12.75">
      <c r="A24" s="35" t="s">
        <v>56</v>
      </c>
      <c r="E24" s="39" t="s">
        <v>691</v>
      </c>
    </row>
    <row r="25" spans="1:5" ht="12.75">
      <c r="A25" s="35" t="s">
        <v>58</v>
      </c>
      <c r="E25" s="40" t="s">
        <v>65</v>
      </c>
    </row>
    <row r="26" spans="1:5" ht="114.75">
      <c r="A26" t="s">
        <v>60</v>
      </c>
      <c r="E26" s="39" t="s">
        <v>704</v>
      </c>
    </row>
    <row r="27" spans="1:16" ht="12.75">
      <c r="A27" t="s">
        <v>49</v>
      </c>
      <c s="34" t="s">
        <v>77</v>
      </c>
      <c s="34" t="s">
        <v>705</v>
      </c>
      <c s="35" t="s">
        <v>65</v>
      </c>
      <c s="6" t="s">
        <v>706</v>
      </c>
      <c s="36" t="s">
        <v>388</v>
      </c>
      <c s="37">
        <v>1</v>
      </c>
      <c s="36">
        <v>0</v>
      </c>
      <c s="36">
        <f>ROUND(G27*H27,6)</f>
      </c>
      <c r="L27" s="38">
        <v>0</v>
      </c>
      <c s="32">
        <f>ROUND(ROUND(L27,2)*ROUND(G27,3),2)</f>
      </c>
      <c s="36" t="s">
        <v>55</v>
      </c>
      <c>
        <f>(M27*21)/100</f>
      </c>
      <c t="s">
        <v>27</v>
      </c>
    </row>
    <row r="28" spans="1:5" ht="12.75">
      <c r="A28" s="35" t="s">
        <v>56</v>
      </c>
      <c r="E28" s="39" t="s">
        <v>691</v>
      </c>
    </row>
    <row r="29" spans="1:5" ht="12.75">
      <c r="A29" s="35" t="s">
        <v>58</v>
      </c>
      <c r="E29" s="40" t="s">
        <v>65</v>
      </c>
    </row>
    <row r="30" spans="1:5" ht="102">
      <c r="A30" t="s">
        <v>60</v>
      </c>
      <c r="E30" s="39" t="s">
        <v>707</v>
      </c>
    </row>
    <row r="31" spans="1:16" ht="12.75">
      <c r="A31" t="s">
        <v>49</v>
      </c>
      <c s="34" t="s">
        <v>26</v>
      </c>
      <c s="34" t="s">
        <v>708</v>
      </c>
      <c s="35" t="s">
        <v>65</v>
      </c>
      <c s="6" t="s">
        <v>709</v>
      </c>
      <c s="36" t="s">
        <v>388</v>
      </c>
      <c s="37">
        <v>1</v>
      </c>
      <c s="36">
        <v>0</v>
      </c>
      <c s="36">
        <f>ROUND(G31*H31,6)</f>
      </c>
      <c r="L31" s="38">
        <v>0</v>
      </c>
      <c s="32">
        <f>ROUND(ROUND(L31,2)*ROUND(G31,3),2)</f>
      </c>
      <c s="36" t="s">
        <v>55</v>
      </c>
      <c>
        <f>(M31*21)/100</f>
      </c>
      <c t="s">
        <v>27</v>
      </c>
    </row>
    <row r="32" spans="1:5" ht="12.75">
      <c r="A32" s="35" t="s">
        <v>56</v>
      </c>
      <c r="E32" s="39" t="s">
        <v>710</v>
      </c>
    </row>
    <row r="33" spans="1:5" ht="12.75">
      <c r="A33" s="35" t="s">
        <v>58</v>
      </c>
      <c r="E33" s="40" t="s">
        <v>65</v>
      </c>
    </row>
    <row r="34" spans="1:5" ht="12.75">
      <c r="A34" t="s">
        <v>60</v>
      </c>
      <c r="E34" s="39" t="s">
        <v>65</v>
      </c>
    </row>
    <row r="35" spans="1:16" ht="12.75">
      <c r="A35" t="s">
        <v>49</v>
      </c>
      <c s="34" t="s">
        <v>88</v>
      </c>
      <c s="34" t="s">
        <v>711</v>
      </c>
      <c s="35" t="s">
        <v>65</v>
      </c>
      <c s="6" t="s">
        <v>712</v>
      </c>
      <c s="36" t="s">
        <v>388</v>
      </c>
      <c s="37">
        <v>1</v>
      </c>
      <c s="36">
        <v>0</v>
      </c>
      <c s="36">
        <f>ROUND(G35*H35,6)</f>
      </c>
      <c r="L35" s="38">
        <v>0</v>
      </c>
      <c s="32">
        <f>ROUND(ROUND(L35,2)*ROUND(G35,3),2)</f>
      </c>
      <c s="36" t="s">
        <v>55</v>
      </c>
      <c>
        <f>(M35*21)/100</f>
      </c>
      <c t="s">
        <v>27</v>
      </c>
    </row>
    <row r="36" spans="1:5" ht="12.75">
      <c r="A36" s="35" t="s">
        <v>56</v>
      </c>
      <c r="E36" s="39" t="s">
        <v>65</v>
      </c>
    </row>
    <row r="37" spans="1:5" ht="12.75">
      <c r="A37" s="35" t="s">
        <v>58</v>
      </c>
      <c r="E37" s="40" t="s">
        <v>65</v>
      </c>
    </row>
    <row r="38" spans="1:5" ht="12.75">
      <c r="A38" t="s">
        <v>60</v>
      </c>
      <c r="E38" s="39" t="s">
        <v>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713</v>
      </c>
      <c s="41">
        <f>Rekapitulace!C19</f>
      </c>
      <c s="20" t="s">
        <v>0</v>
      </c>
      <c t="s">
        <v>22</v>
      </c>
      <c t="s">
        <v>27</v>
      </c>
    </row>
    <row r="4" spans="1:16" ht="32" customHeight="1">
      <c r="A4" s="24" t="s">
        <v>19</v>
      </c>
      <c s="25" t="s">
        <v>28</v>
      </c>
      <c s="27" t="s">
        <v>713</v>
      </c>
      <c r="E4" s="26" t="s">
        <v>714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716</v>
      </c>
      <c r="E8" s="30" t="s">
        <v>714</v>
      </c>
      <c r="J8" s="29">
        <f>0+J9</f>
      </c>
      <c s="29">
        <f>0+K9</f>
      </c>
      <c s="29">
        <f>0+L9</f>
      </c>
      <c s="29">
        <f>0+M9</f>
      </c>
    </row>
    <row r="9" spans="1:13" ht="12.75">
      <c r="A9" t="s">
        <v>46</v>
      </c>
      <c r="C9" s="31" t="s">
        <v>47</v>
      </c>
      <c r="E9" s="33" t="s">
        <v>48</v>
      </c>
      <c r="J9" s="32">
        <f>0</f>
      </c>
      <c s="32">
        <f>0</f>
      </c>
      <c s="32">
        <f>0+L10+L14+L18+L22+L26+L30+L34+L38+L42+L46</f>
      </c>
      <c s="32">
        <f>0+M10+M14+M18+M22+M26+M30+M34+M38+M42+M46</f>
      </c>
    </row>
    <row r="10" spans="1:16" ht="25.5">
      <c r="A10" t="s">
        <v>49</v>
      </c>
      <c s="34" t="s">
        <v>50</v>
      </c>
      <c s="34" t="s">
        <v>51</v>
      </c>
      <c s="35" t="s">
        <v>52</v>
      </c>
      <c s="6" t="s">
        <v>717</v>
      </c>
      <c s="36" t="s">
        <v>54</v>
      </c>
      <c s="37">
        <v>2815.98</v>
      </c>
      <c s="36">
        <v>0</v>
      </c>
      <c s="36">
        <f>ROUND(G10*H10,6)</f>
      </c>
      <c r="L10" s="38">
        <v>0</v>
      </c>
      <c s="32">
        <f>ROUND(ROUND(L10,2)*ROUND(G10,3),2)</f>
      </c>
      <c s="36" t="s">
        <v>55</v>
      </c>
      <c>
        <f>(M10*0)/100</f>
      </c>
      <c t="s">
        <v>47</v>
      </c>
    </row>
    <row r="11" spans="1:5" ht="12.75">
      <c r="A11" s="35" t="s">
        <v>56</v>
      </c>
      <c r="E11" s="39" t="s">
        <v>718</v>
      </c>
    </row>
    <row r="12" spans="1:5" ht="38.25">
      <c r="A12" s="35" t="s">
        <v>58</v>
      </c>
      <c r="E12" s="40" t="s">
        <v>719</v>
      </c>
    </row>
    <row r="13" spans="1:5" ht="12.75">
      <c r="A13" t="s">
        <v>60</v>
      </c>
      <c r="E13" s="39" t="s">
        <v>61</v>
      </c>
    </row>
    <row r="14" spans="1:16" ht="25.5">
      <c r="A14" t="s">
        <v>49</v>
      </c>
      <c s="34" t="s">
        <v>27</v>
      </c>
      <c s="34" t="s">
        <v>176</v>
      </c>
      <c s="35" t="s">
        <v>177</v>
      </c>
      <c s="6" t="s">
        <v>720</v>
      </c>
      <c s="36" t="s">
        <v>54</v>
      </c>
      <c s="37">
        <v>1.398</v>
      </c>
      <c s="36">
        <v>0</v>
      </c>
      <c s="36">
        <f>ROUND(G14*H14,6)</f>
      </c>
      <c r="L14" s="38">
        <v>0</v>
      </c>
      <c s="32">
        <f>ROUND(ROUND(L14,2)*ROUND(G14,3),2)</f>
      </c>
      <c s="36" t="s">
        <v>55</v>
      </c>
      <c>
        <f>(M14*21)/100</f>
      </c>
      <c t="s">
        <v>27</v>
      </c>
    </row>
    <row r="15" spans="1:5" ht="12.75">
      <c r="A15" s="35" t="s">
        <v>56</v>
      </c>
      <c r="E15" s="39" t="s">
        <v>65</v>
      </c>
    </row>
    <row r="16" spans="1:5" ht="38.25">
      <c r="A16" s="35" t="s">
        <v>58</v>
      </c>
      <c r="E16" s="40" t="s">
        <v>180</v>
      </c>
    </row>
    <row r="17" spans="1:5" ht="12.75">
      <c r="A17" t="s">
        <v>60</v>
      </c>
      <c r="E17" s="39" t="s">
        <v>61</v>
      </c>
    </row>
    <row r="18" spans="1:16" ht="25.5">
      <c r="A18" t="s">
        <v>49</v>
      </c>
      <c s="34" t="s">
        <v>25</v>
      </c>
      <c s="34" t="s">
        <v>181</v>
      </c>
      <c s="35" t="s">
        <v>182</v>
      </c>
      <c s="6" t="s">
        <v>721</v>
      </c>
      <c s="36" t="s">
        <v>54</v>
      </c>
      <c s="37">
        <v>1119.755</v>
      </c>
      <c s="36">
        <v>0</v>
      </c>
      <c s="36">
        <f>ROUND(G18*H18,6)</f>
      </c>
      <c r="L18" s="38">
        <v>0</v>
      </c>
      <c s="32">
        <f>ROUND(ROUND(L18,2)*ROUND(G18,3),2)</f>
      </c>
      <c s="36" t="s">
        <v>55</v>
      </c>
      <c>
        <f>(M18*21)/100</f>
      </c>
      <c t="s">
        <v>27</v>
      </c>
    </row>
    <row r="19" spans="1:5" ht="12.75">
      <c r="A19" s="35" t="s">
        <v>56</v>
      </c>
      <c r="E19" s="39" t="s">
        <v>65</v>
      </c>
    </row>
    <row r="20" spans="1:5" ht="89.25">
      <c r="A20" s="35" t="s">
        <v>58</v>
      </c>
      <c r="E20" s="40" t="s">
        <v>722</v>
      </c>
    </row>
    <row r="21" spans="1:5" ht="12.75">
      <c r="A21" t="s">
        <v>60</v>
      </c>
      <c r="E21" s="39" t="s">
        <v>61</v>
      </c>
    </row>
    <row r="22" spans="1:16" ht="25.5">
      <c r="A22" t="s">
        <v>49</v>
      </c>
      <c s="34" t="s">
        <v>71</v>
      </c>
      <c s="34" t="s">
        <v>62</v>
      </c>
      <c s="35" t="s">
        <v>63</v>
      </c>
      <c s="6" t="s">
        <v>723</v>
      </c>
      <c s="36" t="s">
        <v>54</v>
      </c>
      <c s="37">
        <v>4.5</v>
      </c>
      <c s="36">
        <v>0</v>
      </c>
      <c s="36">
        <f>ROUND(G22*H22,6)</f>
      </c>
      <c r="L22" s="38">
        <v>0</v>
      </c>
      <c s="32">
        <f>ROUND(ROUND(L22,2)*ROUND(G22,3),2)</f>
      </c>
      <c s="36" t="s">
        <v>55</v>
      </c>
      <c>
        <f>(M22*21)/100</f>
      </c>
      <c t="s">
        <v>27</v>
      </c>
    </row>
    <row r="23" spans="1:5" ht="12.75">
      <c r="A23" s="35" t="s">
        <v>56</v>
      </c>
      <c r="E23" s="39" t="s">
        <v>65</v>
      </c>
    </row>
    <row r="24" spans="1:5" ht="12.75">
      <c r="A24" s="35" t="s">
        <v>58</v>
      </c>
      <c r="E24" s="40" t="s">
        <v>724</v>
      </c>
    </row>
    <row r="25" spans="1:5" ht="12.75">
      <c r="A25" t="s">
        <v>60</v>
      </c>
      <c r="E25" s="39" t="s">
        <v>61</v>
      </c>
    </row>
    <row r="26" spans="1:16" ht="25.5">
      <c r="A26" t="s">
        <v>49</v>
      </c>
      <c s="34" t="s">
        <v>77</v>
      </c>
      <c s="34" t="s">
        <v>66</v>
      </c>
      <c s="35" t="s">
        <v>67</v>
      </c>
      <c s="6" t="s">
        <v>725</v>
      </c>
      <c s="36" t="s">
        <v>54</v>
      </c>
      <c s="37">
        <v>1.5</v>
      </c>
      <c s="36">
        <v>0</v>
      </c>
      <c s="36">
        <f>ROUND(G26*H26,6)</f>
      </c>
      <c r="L26" s="38">
        <v>0</v>
      </c>
      <c s="32">
        <f>ROUND(ROUND(L26,2)*ROUND(G26,3),2)</f>
      </c>
      <c s="36" t="s">
        <v>55</v>
      </c>
      <c>
        <f>(M26*21)/100</f>
      </c>
      <c t="s">
        <v>27</v>
      </c>
    </row>
    <row r="27" spans="1:5" ht="12.75">
      <c r="A27" s="35" t="s">
        <v>56</v>
      </c>
      <c r="E27" s="39" t="s">
        <v>65</v>
      </c>
    </row>
    <row r="28" spans="1:5" ht="25.5">
      <c r="A28" s="35" t="s">
        <v>58</v>
      </c>
      <c r="E28" s="40" t="s">
        <v>69</v>
      </c>
    </row>
    <row r="29" spans="1:5" ht="12.75">
      <c r="A29" t="s">
        <v>60</v>
      </c>
      <c r="E29" s="39" t="s">
        <v>61</v>
      </c>
    </row>
    <row r="30" spans="1:16" ht="25.5">
      <c r="A30" t="s">
        <v>49</v>
      </c>
      <c s="34" t="s">
        <v>26</v>
      </c>
      <c s="34" t="s">
        <v>186</v>
      </c>
      <c s="35" t="s">
        <v>187</v>
      </c>
      <c s="6" t="s">
        <v>726</v>
      </c>
      <c s="36" t="s">
        <v>54</v>
      </c>
      <c s="37">
        <v>0.86</v>
      </c>
      <c s="36">
        <v>0</v>
      </c>
      <c s="36">
        <f>ROUND(G30*H30,6)</f>
      </c>
      <c r="L30" s="38">
        <v>0</v>
      </c>
      <c s="32">
        <f>ROUND(ROUND(L30,2)*ROUND(G30,3),2)</f>
      </c>
      <c s="36" t="s">
        <v>55</v>
      </c>
      <c>
        <f>(M30*21)/100</f>
      </c>
      <c t="s">
        <v>27</v>
      </c>
    </row>
    <row r="31" spans="1:5" ht="12.75">
      <c r="A31" s="35" t="s">
        <v>56</v>
      </c>
      <c r="E31" s="39" t="s">
        <v>65</v>
      </c>
    </row>
    <row r="32" spans="1:5" ht="25.5">
      <c r="A32" s="35" t="s">
        <v>58</v>
      </c>
      <c r="E32" s="40" t="s">
        <v>189</v>
      </c>
    </row>
    <row r="33" spans="1:5" ht="12.75">
      <c r="A33" t="s">
        <v>60</v>
      </c>
      <c r="E33" s="39" t="s">
        <v>61</v>
      </c>
    </row>
    <row r="34" spans="1:16" ht="25.5">
      <c r="A34" t="s">
        <v>49</v>
      </c>
      <c s="34" t="s">
        <v>88</v>
      </c>
      <c s="34" t="s">
        <v>190</v>
      </c>
      <c s="35" t="s">
        <v>191</v>
      </c>
      <c s="6" t="s">
        <v>727</v>
      </c>
      <c s="36" t="s">
        <v>54</v>
      </c>
      <c s="37">
        <v>0.25</v>
      </c>
      <c s="36">
        <v>0</v>
      </c>
      <c s="36">
        <f>ROUND(G34*H34,6)</f>
      </c>
      <c r="L34" s="38">
        <v>0</v>
      </c>
      <c s="32">
        <f>ROUND(ROUND(L34,2)*ROUND(G34,3),2)</f>
      </c>
      <c s="36" t="s">
        <v>55</v>
      </c>
      <c>
        <f>(M34*21)/100</f>
      </c>
      <c t="s">
        <v>27</v>
      </c>
    </row>
    <row r="35" spans="1:5" ht="12.75">
      <c r="A35" s="35" t="s">
        <v>56</v>
      </c>
      <c r="E35" s="39" t="s">
        <v>65</v>
      </c>
    </row>
    <row r="36" spans="1:5" ht="25.5">
      <c r="A36" s="35" t="s">
        <v>58</v>
      </c>
      <c r="E36" s="40" t="s">
        <v>193</v>
      </c>
    </row>
    <row r="37" spans="1:5" ht="12.75">
      <c r="A37" t="s">
        <v>60</v>
      </c>
      <c r="E37" s="39" t="s">
        <v>61</v>
      </c>
    </row>
    <row r="38" spans="1:16" ht="25.5">
      <c r="A38" t="s">
        <v>49</v>
      </c>
      <c s="34" t="s">
        <v>93</v>
      </c>
      <c s="34" t="s">
        <v>417</v>
      </c>
      <c s="35" t="s">
        <v>418</v>
      </c>
      <c s="6" t="s">
        <v>728</v>
      </c>
      <c s="36" t="s">
        <v>54</v>
      </c>
      <c s="37">
        <v>37.65</v>
      </c>
      <c s="36">
        <v>0</v>
      </c>
      <c s="36">
        <f>ROUND(G38*H38,6)</f>
      </c>
      <c r="L38" s="38">
        <v>0</v>
      </c>
      <c s="32">
        <f>ROUND(ROUND(L38,2)*ROUND(G38,3),2)</f>
      </c>
      <c s="36" t="s">
        <v>55</v>
      </c>
      <c>
        <f>(M38*0)/100</f>
      </c>
      <c t="s">
        <v>47</v>
      </c>
    </row>
    <row r="39" spans="1:5" ht="12.75">
      <c r="A39" s="35" t="s">
        <v>56</v>
      </c>
      <c r="E39" s="39" t="s">
        <v>729</v>
      </c>
    </row>
    <row r="40" spans="1:5" ht="63.75">
      <c r="A40" s="35" t="s">
        <v>58</v>
      </c>
      <c r="E40" s="40" t="s">
        <v>421</v>
      </c>
    </row>
    <row r="41" spans="1:5" ht="12.75">
      <c r="A41" t="s">
        <v>60</v>
      </c>
      <c r="E41" s="39" t="s">
        <v>61</v>
      </c>
    </row>
    <row r="42" spans="1:16" ht="25.5">
      <c r="A42" t="s">
        <v>49</v>
      </c>
      <c s="34" t="s">
        <v>98</v>
      </c>
      <c s="34" t="s">
        <v>194</v>
      </c>
      <c s="35" t="s">
        <v>195</v>
      </c>
      <c s="6" t="s">
        <v>730</v>
      </c>
      <c s="36" t="s">
        <v>54</v>
      </c>
      <c s="37">
        <v>47.8</v>
      </c>
      <c s="36">
        <v>0</v>
      </c>
      <c s="36">
        <f>ROUND(G42*H42,6)</f>
      </c>
      <c r="L42" s="38">
        <v>0</v>
      </c>
      <c s="32">
        <f>ROUND(ROUND(L42,2)*ROUND(G42,3),2)</f>
      </c>
      <c s="36" t="s">
        <v>55</v>
      </c>
      <c>
        <f>(M42*21)/100</f>
      </c>
      <c t="s">
        <v>27</v>
      </c>
    </row>
    <row r="43" spans="1:5" ht="12.75">
      <c r="A43" s="35" t="s">
        <v>56</v>
      </c>
      <c r="E43" s="39" t="s">
        <v>65</v>
      </c>
    </row>
    <row r="44" spans="1:5" ht="25.5">
      <c r="A44" s="35" t="s">
        <v>58</v>
      </c>
      <c r="E44" s="40" t="s">
        <v>197</v>
      </c>
    </row>
    <row r="45" spans="1:5" ht="12.75">
      <c r="A45" t="s">
        <v>60</v>
      </c>
      <c r="E45" s="39" t="s">
        <v>61</v>
      </c>
    </row>
    <row r="46" spans="1:16" ht="25.5">
      <c r="A46" t="s">
        <v>49</v>
      </c>
      <c s="34" t="s">
        <v>103</v>
      </c>
      <c s="34" t="s">
        <v>422</v>
      </c>
      <c s="35" t="s">
        <v>423</v>
      </c>
      <c s="6" t="s">
        <v>731</v>
      </c>
      <c s="36" t="s">
        <v>54</v>
      </c>
      <c s="37">
        <v>23.1</v>
      </c>
      <c s="36">
        <v>0</v>
      </c>
      <c s="36">
        <f>ROUND(G46*H46,6)</f>
      </c>
      <c r="L46" s="38">
        <v>0</v>
      </c>
      <c s="32">
        <f>ROUND(ROUND(L46,2)*ROUND(G46,3),2)</f>
      </c>
      <c s="36" t="s">
        <v>55</v>
      </c>
      <c>
        <f>(M46*21)/100</f>
      </c>
      <c t="s">
        <v>27</v>
      </c>
    </row>
    <row r="47" spans="1:5" ht="12.75">
      <c r="A47" s="35" t="s">
        <v>56</v>
      </c>
      <c r="E47" s="39" t="s">
        <v>732</v>
      </c>
    </row>
    <row r="48" spans="1:5" ht="12.75">
      <c r="A48" s="35" t="s">
        <v>58</v>
      </c>
      <c r="E48" s="40" t="s">
        <v>426</v>
      </c>
    </row>
    <row r="49" spans="1:5" ht="12.75">
      <c r="A49" t="s">
        <v>60</v>
      </c>
      <c r="E49" s="39" t="s">
        <v>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