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202" sheetId="3" r:id="rId3"/>
    <sheet name="SO 202.1" sheetId="4" r:id="rId4"/>
    <sheet name="SO 101" sheetId="5" r:id="rId5"/>
    <sheet name="SO 401" sheetId="6" r:id="rId6"/>
    <sheet name="SO 402" sheetId="7" r:id="rId7"/>
    <sheet name="SO 301" sheetId="8" r:id="rId8"/>
    <sheet name="SO 98-98" sheetId="9" r:id="rId9"/>
  </sheets>
  <definedNames/>
  <calcPr/>
  <webPublishing/>
</workbook>
</file>

<file path=xl/sharedStrings.xml><?xml version="1.0" encoding="utf-8"?>
<sst xmlns="http://schemas.openxmlformats.org/spreadsheetml/2006/main" count="2998" uniqueCount="757">
  <si>
    <t>Aspe</t>
  </si>
  <si>
    <t>Rekapitulace ceny</t>
  </si>
  <si>
    <t>S631900143</t>
  </si>
  <si>
    <t>Rekonstrukce mostu v km 119,170 tr. Obrnice - Most (Obrnice)</t>
  </si>
  <si>
    <t>ZŘ</t>
  </si>
  <si>
    <t>20240111-VZ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</si>
  <si>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</si>
  <si>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</si>
  <si>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</si>
  <si>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</si>
  <si>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</si>
  <si>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</si>
  <si>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</si>
  <si>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</si>
  <si>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</si>
  <si>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</si>
  <si>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201</t>
  </si>
  <si>
    <t>Železniční spodek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</si>
  <si>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</si>
  <si>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</si>
  <si>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</si>
  <si>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</si>
  <si>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</si>
  <si>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</si>
  <si>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</si>
  <si>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</si>
  <si>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</si>
  <si>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</si>
  <si>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</si>
  <si>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</si>
  <si>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</si>
  <si>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</si>
  <si>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</si>
  <si>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</si>
  <si>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</si>
  <si>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</si>
  <si>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</si>
  <si>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</si>
  <si>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</si>
  <si>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</si>
  <si>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</si>
  <si>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</si>
  <si>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</si>
  <si>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</si>
  <si>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</si>
  <si>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</si>
  <si>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</si>
  <si>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</si>
  <si>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</si>
  <si>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</si>
  <si>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1</t>
  </si>
  <si>
    <t>R015112</t>
  </si>
  <si>
    <t>903</t>
  </si>
  <si>
    <t>POPLATKY ZA LIKVIDACŮ ODPADŮ NEKONTAMINOVANÝCH - 17 05 04  VYTĚŽENÉ ZEMINY A HORNINY -  II. TŘÍDA TĚŽITELNOSTI</t>
  </si>
  <si>
    <t>T</t>
  </si>
  <si>
    <t>[bez vazby na CS]</t>
  </si>
  <si>
    <t>PP</t>
  </si>
  <si>
    <t/>
  </si>
  <si>
    <t>VV</t>
  </si>
  <si>
    <t>174,8*1,8=314.640 [A]</t>
  </si>
  <si>
    <t>TS</t>
  </si>
  <si>
    <t>Poplatek za likvidaci odpadu včetně dopravy</t>
  </si>
  <si>
    <t>Zemní práce</t>
  </si>
  <si>
    <t>12383A</t>
  </si>
  <si>
    <t>ODKOP PRO SPOD STAVBU SILNIC A ŽELEZNIC TŘ. II - BEZ DOPRAVY</t>
  </si>
  <si>
    <t>M3</t>
  </si>
  <si>
    <t>2023_OTSKP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</si>
  <si>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</si>
  <si>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12383B</t>
  </si>
  <si>
    <t>ODKOP PRO SPOD STAVBU SILNIC A ŽELEZNIC TŘ. II - DOPRAVA</t>
  </si>
  <si>
    <t>M3KM</t>
  </si>
  <si>
    <t>87,5*30=2 625.000 [A]</t>
  </si>
  <si>
    <t>Položka zahrnuje samostatnou dopravu zeminy. Množství se určí jako součin kubatutry [m3] a požadované vzdálenosti [km].</t>
  </si>
  <si>
    <t>4</t>
  </si>
  <si>
    <t>18120</t>
  </si>
  <si>
    <t>ÚPRAVA PLÁNĚ SE ZHUTNĚNÍM V HORNINĚ TŘ. II</t>
  </si>
  <si>
    <t>M2</t>
  </si>
  <si>
    <t>položka zahrnuje úpravu pláně včetně vyrovnání výškových rozdílů. Míru zhutnění určuje projekt.</t>
  </si>
  <si>
    <t>Základy</t>
  </si>
  <si>
    <t>5</t>
  </si>
  <si>
    <t>21461</t>
  </si>
  <si>
    <t>SEPARAČNÍ GEOTEXTILIE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</si>
  <si>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</si>
  <si>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</si>
  <si>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6</t>
  </si>
  <si>
    <t>501101</t>
  </si>
  <si>
    <t>ZŘÍZENÍ KONSTRUKČNÍ VRSTVY TĚLESA ŽELEZNIČNÍHO SPODKU ZE ŠTĚRKODRTI NOVÉ</t>
  </si>
  <si>
    <t>ŠD fr. 0/32 - tl. 300mm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</si>
  <si>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</si>
  <si>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7</t>
  </si>
  <si>
    <t>501103</t>
  </si>
  <si>
    <t>ZŘÍZENÍ KONSTRUKČNÍ VRSTVY TĚLESA ŽELEZNIČNÍHO SPODKU ZE ŠTĚRKODRTI VYZÍSKANÉ</t>
  </si>
  <si>
    <t>v místě ZKPP - 58,4=58.400 [A] 
využití v místě vyšších zdvihů nivelety (až 300mm) - 56=56.000 [B] 
Celkem: A+B=114.400 [C]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</si>
  <si>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</si>
  <si>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 xml:space="preserve">  SO 202</t>
  </si>
  <si>
    <t>Železniční svršek</t>
  </si>
  <si>
    <t>SO 202</t>
  </si>
  <si>
    <t>z čištění příkopů 408*0,3*1,8=220.320 [A]</t>
  </si>
  <si>
    <t>R015250</t>
  </si>
  <si>
    <t>904</t>
  </si>
  <si>
    <t>POPLATKY ZA LIKVIDACŮ ODPADŮ NEKONTAMINOVANÝCH - 17 02 03  POLYETYLÉNOVÉ PODLOŽKY (ŽEL. SVRŠEK)</t>
  </si>
  <si>
    <t>60*0,00009=0.005 [A]</t>
  </si>
  <si>
    <t>R015260</t>
  </si>
  <si>
    <t>905</t>
  </si>
  <si>
    <t>POPLATKY ZA LIKVIDACŮ ODPADŮ NEKONTAMINOVANÝCH - 07 02 99  PRYŽOVÉ PODLOŽKY (ŽEL. SVRŠEK)</t>
  </si>
  <si>
    <t>264*0,00016=0.042 [A]</t>
  </si>
  <si>
    <t>12932</t>
  </si>
  <si>
    <t>ČIŠTĚNÍ PŘÍKOPŮ OD NÁNOSU DO 0,5M3/M</t>
  </si>
  <si>
    <t>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</si>
  <si>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</si>
  <si>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512550</t>
  </si>
  <si>
    <t>KOLEJOVÉ LOŽE - ZŘÍZENÍ Z KAMENIVA HRUBÉHO DRCENÉHO (ŠTĚRK)</t>
  </si>
  <si>
    <t>do nově vložené koleje - 125=125.000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</si>
  <si>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</si>
  <si>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</si>
  <si>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</si>
  <si>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pro směrovou a výškovou úpravu - 91=91.000 [A]</t>
  </si>
  <si>
    <t>515000</t>
  </si>
  <si>
    <t>KOLEJOVÉ LOŽE - ZPEVNĚNÍ PRYSKYŘICÍ</t>
  </si>
  <si>
    <t>silné prolití - 32=32.000 [A] 
slabé prolití - 28=28.000 [B] 
Celkem: A+B=60.000 [C]</t>
  </si>
  <si>
    <t>1. Položka obsahuje:  
 – veškeré práce a materiál obsažený v názvu položky  
2. Položka neobsahuje:  
 X  
3. Způsob měření:  
Měrnou jednotkou je m3 prolévaného kolejového lože.</t>
  </si>
  <si>
    <t>8</t>
  </si>
  <si>
    <t>528352</t>
  </si>
  <si>
    <t>KOLEJ 49 E1, ROZD. "U", BEZSTYKOVÁ, PR. BET. BEZPODKLADNICOVÝ, UP. PRUŽNÉ</t>
  </si>
  <si>
    <t>v km ((119,164-119,147)+(119,224-119,182))*1000=59.000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</si>
  <si>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</si>
  <si>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9</t>
  </si>
  <si>
    <t>5284D2</t>
  </si>
  <si>
    <t>KOLEJ 49 E1, ZVLÁŠTNÍ (ATYPICKÉ) ROZDĚLENÍ, BEZSTYKOVÁ, MOSTNICE. DŘ., UP. PRUŽNÉ</t>
  </si>
  <si>
    <t>v km  (119,182-119,164)*1000=18.000 [A]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</si>
  <si>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</si>
  <si>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10</t>
  </si>
  <si>
    <t>541321</t>
  </si>
  <si>
    <t>ZDVIH KOLEJE NA PRAŽCÍCH BETONOVÝCH OD 0 DO 200 MM</t>
  </si>
  <si>
    <t>v km (119,360-119,290)*1000=70.000 [A]</t>
  </si>
  <si>
    <t>1. Položka obsahuje:  
 – veškeré práce spojené s výškovým zdvihem kolejového roštu včetně doplnění a úpravy štěrkového lože  
 – příplatky za ztížené podmínky při práci v koleji, např. překážky po stranách koleje, práci v tunelu apod.  
2. Položka neobsahuje:  
 – zrušení a znovuzřízení bezstykové koleje  
3. Způsob měření:  
Měří se délka koleje ve smyslu ČSN 73 6360, tj. v ose koleje.</t>
  </si>
  <si>
    <t>11</t>
  </si>
  <si>
    <t>541322</t>
  </si>
  <si>
    <t>ZDVIH KOLEJE NA PRAŽCÍCH BETONOVÝCH OD 0 PŘES 200 MM</t>
  </si>
  <si>
    <t>v km (119,290-119,224)*1000=66.000 [A]</t>
  </si>
  <si>
    <t>12</t>
  </si>
  <si>
    <t>545122</t>
  </si>
  <si>
    <t>SVAR KOLEJNIC (STEJNÉHO TVARU) 49 E1, T SPOJITĚ</t>
  </si>
  <si>
    <t>KUS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</si>
  <si>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</si>
  <si>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13</t>
  </si>
  <si>
    <t>549210</t>
  </si>
  <si>
    <t>PRAŽCOVÁ KOTVA V NOVĚ ZŘIZOVANÉ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</si>
  <si>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</si>
  <si>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14</t>
  </si>
  <si>
    <t>549220</t>
  </si>
  <si>
    <t>PRAŽCOVÁ KOTVA VE STÁVAJÍCÍ KOLEJI</t>
  </si>
  <si>
    <t>1. Položka obsahuje:  
 – dodávku a montáž pražcové kotvy  
 –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</si>
  <si>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15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</si>
  <si>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</si>
  <si>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</si>
  <si>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</si>
  <si>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16</t>
  </si>
  <si>
    <t>549331</t>
  </si>
  <si>
    <t>ZŘÍZENÍ BEZSTYKOVÉ KOLEJE NA STÁVAJÍCÍCH ÚSECÍCH V KOLEJI</t>
  </si>
  <si>
    <t>nová kolej 59+18=77.000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</si>
  <si>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</si>
  <si>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17</t>
  </si>
  <si>
    <t>549510</t>
  </si>
  <si>
    <t>ŘEZÁNÍ KOLEJNIC BEZ OHLEDU NA TVAR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</si>
  <si>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</si>
  <si>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18</t>
  </si>
  <si>
    <t>R542121</t>
  </si>
  <si>
    <t>SMĚROVÉ A VÝŠKOVÉ VYROVNÁNÍ KOLEJE NA PRAŽCÍCH BETONOVÝCH DO 0,05 M</t>
  </si>
  <si>
    <t>v km ((119,146-119,120)+(119,400-119,360))*1000=66.000 [A]</t>
  </si>
  <si>
    <t>1. Položka obsahuje:  
– podbíjení pražců, vyrovnání nivelety stávající koleje nebo výhybkové konstrukce do 50 mm při zapojování na novostavbu (přechodový úsek)  
– příplatky za ztížené podmínky při práci v koleji, např. překážky po stranách koleje, práci v  
tunelu apod.  
2. Položka neobsahuje:  
– případné doplnění štěrkového lože  
3. Způsob měření:  
Měří se délka koleje ve smyslu ČSN 73 6360, tj. v ose koleje.</t>
  </si>
  <si>
    <t>19</t>
  </si>
  <si>
    <t>R543412</t>
  </si>
  <si>
    <t>VÝMĚNA UPEVNĚNÍ (ŠROUBŮ, SPON, SVĚREK, KROUŽKŮ) PRUŽNÉHO</t>
  </si>
  <si>
    <t>PÁR</t>
  </si>
  <si>
    <t>1. Položka obsahuje:  
– dodávku a uložení vyměňovaného materiálu, ať nového, regenerovaného nebo vyzískaného  
– případné doplnění ostatního drobného kolejiva  
– naložení a odvoz demontovaného materiálu do skladu nebo na likvidaci  
– příplatky za ztížené podmínky při práci v koleji, např. překážky po stranách koleje, práci v  
tunelu ap.  
2. Položka neobsahuje:  
X  
3. Způsob měření:  
Udává se vždy pár, tj. po dvou kusech úložných ploch kolejnice na každém pražci.</t>
  </si>
  <si>
    <t>Ostatní konstrukce a práce</t>
  </si>
  <si>
    <t>22</t>
  </si>
  <si>
    <t>923122</t>
  </si>
  <si>
    <t>HEKTOMETROVNÍK Z UŽITÉHO MATERIÁLU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</si>
  <si>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</si>
  <si>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23</t>
  </si>
  <si>
    <t>923941</t>
  </si>
  <si>
    <t>ZAJIŠŤOVACÍ ZNAČKA KONZOLOVÁ (K) VČETNĚ OCELOVÉHO SLOUPKU</t>
  </si>
  <si>
    <t>1. Položka obsahuje:  
 – geodetické zaměření a kontrolu připravenosti pro osazení značky  
 – dodávku konzolové zajišťovací značky a slopku v požadovaném provedení  
 – vykopání jamky, osazení a zabetonování sloupku a upevnění podpůrné konstrukce na sloupek  
 – nalepení nebo uchycení zajišťovací značky a další související práce  
 – všechny potřebné pomůcky, stroje, nářadí a pomocný materiál  
 – kontrolní měření  
 – vyhotovení příslušné dokumentace  
2. Položka neobsahuje:  
 X  
3. Způsob měření:  
Udává se počet kusů kompletní konstrukce nebo práce.</t>
  </si>
  <si>
    <t>24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</si>
  <si>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</si>
  <si>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</si>
  <si>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</si>
  <si>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25</t>
  </si>
  <si>
    <t>965022</t>
  </si>
  <si>
    <t>ODSTRANĚNÍ KOLEJOVÉHO LOŽE A DRÁŽNÍCH STEZEK - ODVOZ NA MEZIDEPONII</t>
  </si>
  <si>
    <t>114*5=570.000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</si>
  <si>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</si>
  <si>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26</t>
  </si>
  <si>
    <t>965114</t>
  </si>
  <si>
    <t>DEMONTÁŽ KOLEJE NA BETONOVÝCH PRAŽCÍCH ROZEBRÁNÍM DO SOUČÁSTÍ</t>
  </si>
  <si>
    <t>v km ((119,166-119,147)+(119,224-119,182))*1000=61.000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</si>
  <si>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jednotlivých součástí a jejich hrubé očištění  
 – naložení vybouraného materiálu na dopravní prostředek  
 – příplatky za ztížené podmínky při práci v kolejišti, např. za překážky na straně koleje apod.  
2. Položka neobsahuje:  
 – odvoz vybouraného materiálu na montážní základnu nebo na likvidaci  
 – poplatky za likvidaci odpadů, nacení se položkami ze ssd 0  
3. Způsob měření:  
Měří se délka koleje ve smyslu ČSN 73 6360, tj. v ose koleje.</t>
  </si>
  <si>
    <t>27</t>
  </si>
  <si>
    <t>965115</t>
  </si>
  <si>
    <t>DEMONTÁŽ KOLEJE NA BETONOVÝCH PRAŽCÍCH - ODVOZ ROZEBRANÝCH SOUČÁSTÍ NA MONTÁŽNÍ ZÁKLADNU</t>
  </si>
  <si>
    <t>tkm</t>
  </si>
  <si>
    <t>kolejnice 2*61*0,0494*10=60.268 [A] 
pražce vystrojené 102*0,304*10=310.080 [B]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</si>
  <si>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</si>
  <si>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28</t>
  </si>
  <si>
    <t>965154</t>
  </si>
  <si>
    <t>DEMONTÁŽ KOLEJE NA MOSTNÍCH KONSTRUKCÍCH ROZEBRÁNÍM DO SOUČÁSTÍ</t>
  </si>
  <si>
    <t>v km (119,182-119,166)*1000=16.000 [A]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</si>
  <si>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</si>
  <si>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29</t>
  </si>
  <si>
    <t>965155</t>
  </si>
  <si>
    <t>DEMONTÁŽ KOLEJE NA MOSTNÍCH KONSTRUKCÍCH - ODVOZ ROZEBRANÝCH SOUČÁSTÍ NA MONTÁŽNÍ ZÁKLADNU</t>
  </si>
  <si>
    <t>kolejnice 2*16*0,0494*10=15.808 [A]</t>
  </si>
  <si>
    <t>30</t>
  </si>
  <si>
    <t>965156</t>
  </si>
  <si>
    <t>DEMONTÁŽ KOLEJE NA MOSTNÍCH KONSTRUKCÍCH - ODVOZ ROZEBRANÝCH SOUČÁSTÍ (Z MÍSTA DEMONTÁŽE NEBO Z MONTÁŽNÍ ZÁKLADNY) K LIKVIDACI</t>
  </si>
  <si>
    <t>podélné trámy vč. pozednic do 25km 2*16*0,1*25+2*0,1*25=85.000 [A] 
drobné kolejivo do 10 km 54*0,016*10=8.640 [B] 
Celkem: A+B=93.640 [C]</t>
  </si>
  <si>
    <t>31</t>
  </si>
  <si>
    <t>965811</t>
  </si>
  <si>
    <t>DEMONTÁŽ PRAŽCOVÉ KOTVY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</si>
  <si>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</si>
  <si>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32</t>
  </si>
  <si>
    <t>965812</t>
  </si>
  <si>
    <t>DEMONTÁŽ PRAŽCOVÉ KOTVY - ODVOZ (NA LIKVIDACI ODPADŮ NEBO JINÉ URČENÉ MÍSTO)</t>
  </si>
  <si>
    <t>odvoz do 10km - 84*0,01*10=8.400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</si>
  <si>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</si>
  <si>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33</t>
  </si>
  <si>
    <t>965821</t>
  </si>
  <si>
    <t>DEMONTÁŽ KILOMETROVNÍKU, HEKTOMETROVNÍKU, MEZNÍKU</t>
  </si>
  <si>
    <t xml:space="preserve">  SO 202.1</t>
  </si>
  <si>
    <t>Železniční svršek (následné podbití)</t>
  </si>
  <si>
    <t>SO 202.1</t>
  </si>
  <si>
    <t>260*3,4*0,05=44.200 [A]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</si>
  <si>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</si>
  <si>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</si>
  <si>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</si>
  <si>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</si>
  <si>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propustky, zdi</t>
  </si>
  <si>
    <t xml:space="preserve">  SO 101</t>
  </si>
  <si>
    <t>Rekonstrukce mostu</t>
  </si>
  <si>
    <t>SO 101</t>
  </si>
  <si>
    <t>02720</t>
  </si>
  <si>
    <t>POMOC PRÁCE ZŘÍZ NEBO ZAJIŠŤ REGULACI A OCHRANU DOPRAVY</t>
  </si>
  <si>
    <t>KPL</t>
  </si>
  <si>
    <t>DIO - vypracování dokumentace, veškeré náklady na zřízení a odstranění.</t>
  </si>
  <si>
    <t>zahrnuje veškeré náklady spojené s objednatelem požadovanými zařízeními</t>
  </si>
  <si>
    <t>02730</t>
  </si>
  <si>
    <t>POMOC PRÁCE ZŘÍZ NEBO ZAJIŠŤ OCHRANU INŽENÝRSKÝCH SÍTÍ</t>
  </si>
  <si>
    <t>Ochrana sítí</t>
  </si>
  <si>
    <t>02940</t>
  </si>
  <si>
    <t>OSTATNÍ POŽADAVKY - VYPRACOVÁNÍ DOKUMENTACE</t>
  </si>
  <si>
    <t>KČ</t>
  </si>
  <si>
    <t>Vypracování podkladů pro statickou zatěžovací zkoušku mostu</t>
  </si>
  <si>
    <t>zahrnuje veškeré náklady spojené s objednatelem požadovanými pracemi</t>
  </si>
  <si>
    <t>02946</t>
  </si>
  <si>
    <t>OSTAT POŽADAVKY - FOTODOKUMENTACE</t>
  </si>
  <si>
    <t>Pasportizace okolních ploch potřebných k rekonstrukci mostu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</si>
  <si>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</si>
  <si>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R015111</t>
  </si>
  <si>
    <t>901</t>
  </si>
  <si>
    <t>POPLATKY ZA LIKVIDACI ODPADŮ NEKONTAMINOVANÝCH - 17 05 04  VYTĚŽENÉ ZEMINY A HORNINY -  I. TŘÍDA TĚŽITELNOSTI</t>
  </si>
  <si>
    <t>výkopová zemina 
O1: (1,1*5+2*5,25*0,9+11,34*1,7+2,2*0,8+6,6*0,5)=39.288 [A] 
O2: (1,1*5+2*4,56*0,9+9,2*1,65+1,2*(1,2*1,2)+8,8*0,5)=35.016 [B] 
a+b=74.304 [C] 
C*2,0=148.608 [D]</t>
  </si>
  <si>
    <t>zahrnuje veškeré poplatky provozovateli skládky související s uložením odpadu na skládce včetně dopravy</t>
  </si>
  <si>
    <t>R015140</t>
  </si>
  <si>
    <t>902</t>
  </si>
  <si>
    <t>POPLATKY ZA LIKVIDACI ODPADŮ NEKONTAMINOVANÝCH - 17 01 01  BETON Z DEMOLIC OBJEKTŮ, ZÁKLADŮ TV</t>
  </si>
  <si>
    <t>beton 
O1: 25,85*0,61+17,6*0,67+0,8*1,5+5,2*0,5+1,6*1,5=33.761 [A] 
O2: 25,52*0,44+16,9*0,76+0,8*1,5+5,2*0,5+1,6*1,5=30.273 [B] 
A+B=64.034 [C] 
C*2,6=166.488 [D]</t>
  </si>
  <si>
    <t>111208</t>
  </si>
  <si>
    <t>ODSTRANĚNÍ KŘOVIN S ODVOZEM DO 20KM</t>
  </si>
  <si>
    <t>Odstranění křovin na pozemku Správy železnic. 
13+11=24.000 [A]</t>
  </si>
  <si>
    <t>odstranění křovin a stromů do průměru 100 mm  
doprava dřevin na předepsanou vzdálenost  
spálení na hromadách nebo štěpkování</t>
  </si>
  <si>
    <t>13193</t>
  </si>
  <si>
    <t>HLOUBENÍ JAM ZAPAŽ I NEPAŽ TŘ III</t>
  </si>
  <si>
    <t>výkopová zemina 
O1: (1,1*5+2*5,25*0,9+11,34*1,7+2,2*0,8+6,6*0,5)=39.288 [A] 
O2: (1,1*5+2*4,56*0,9+9,2*1,65+1,2*(1,2*1,2)+8,8*0,5)=35.016 [B] 
a+b=74.304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</si>
  <si>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</si>
  <si>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17481</t>
  </si>
  <si>
    <t>ZÁSYP JAM A RÝH Z NAKUPOVANÝCH MATERIÁLŮ</t>
  </si>
  <si>
    <t>Podsyp a výplň vsakovací jímky a za opěrou 
1.3*1.3/4*3.14*0.2=0.265 [A] 
0.8*0.8/4*3.14*1.5=0.754 [B] 
Za opěrou 
5*5.8*0.95*2=55.100 [C] 
a+b+c=56.119 [D]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</si>
  <si>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</si>
  <si>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18090</t>
  </si>
  <si>
    <t>VŠEOBECNÉ ÚPRAVY OSTATNÍCH PLOCH</t>
  </si>
  <si>
    <t>Úprava okolí mostu do původního stavu. 
590=590.000 [A]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</si>
  <si>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</si>
  <si>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</si>
  <si>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</si>
  <si>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359+77=436.000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</si>
  <si>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</si>
  <si>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</si>
  <si>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</si>
  <si>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</si>
  <si>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21263</t>
  </si>
  <si>
    <t>TRATIVODY KOMPLET Z TRUB Z PLAST HMOT DN DO 150MM</t>
  </si>
  <si>
    <t>drenaž za opěrou: 9+9=18.000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</si>
  <si>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</si>
  <si>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21363</t>
  </si>
  <si>
    <t>DRENÁŽNÍ VRSTVY Z GEOMATRACE</t>
  </si>
  <si>
    <t>plošná drenáž "geodren" na rubu ŽB příčníku 
2*3*1,3=7.800 [A]</t>
  </si>
  <si>
    <t>Položka zahrnuje:  
- dodávku předepsané geomatrace pro drenážní vrstvu, včetně mimostaveništní a vnitrostaveništní dopravy  
- provedení drenážní vrstvy předepsaných rozměrů a předepsaného tvaru</t>
  </si>
  <si>
    <t>227841</t>
  </si>
  <si>
    <t>MIKROPILOTY KOMPLET D DO 200MM NA POVRCHU</t>
  </si>
  <si>
    <t>mikropiloty u O1 
5*8,8+9*8,8=123.200 [A] 
mikropiloty u O2 
5*8,8+9*8,8=123.200 [B] 
a+b=246.400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</si>
  <si>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</si>
  <si>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26154</t>
  </si>
  <si>
    <t>VRTY PRO KOTVENÍ, INJEKTÁŽ A MIKROPILOTY NA POVRCHU TŘ. V D DO 200MM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</si>
  <si>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</si>
  <si>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285393</t>
  </si>
  <si>
    <t>DODATEČNÉ KOTVENÍ VLEPENÍM BETONÁŘSKÉ VÝZTUŽE D DO 20MM DO VRTŮ</t>
  </si>
  <si>
    <t>Vrty pro kotvení říms na přechodových zídkách dl.400 mm. 
76=76.000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</si>
  <si>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</si>
  <si>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</si>
  <si>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317325</t>
  </si>
  <si>
    <t>ŘÍMSY ZE ŽELEZOBETONU DO C30/37</t>
  </si>
  <si>
    <t>Nové žb římsy na  křídlech mostu. 
1,1+1,1=2.200 [A] 
římsy na přechodových krabocových dílcích 
4*0,12=0.480 [B] 
doplnění stávajících říms 
2,24*0,572*0,6+2*0,37*(1,270+0,690)/2+2,36*0,37*(0,68+0,9)/2+1,35*0,647*0,53=2.647 [C] 
římsové desky 
(11,715+13,4)*(0,15+0,24)/2=4.897 [D] 
a+b+c+d=10.224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</si>
  <si>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</si>
  <si>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</si>
  <si>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</si>
  <si>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Výztuž nových žb říms. 
(170+164)/1000+404/1000=0.738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</si>
  <si>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</si>
  <si>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20</t>
  </si>
  <si>
    <t>317368</t>
  </si>
  <si>
    <t>VÝZTUŽ ŘÍMS ZE SVAŘ SÍTÍ</t>
  </si>
  <si>
    <t>doplněné stávající římsy a římsové desky 
832/1000=0.832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</si>
  <si>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</si>
  <si>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21</t>
  </si>
  <si>
    <t>333125</t>
  </si>
  <si>
    <t>MOSTNÍ OPĚRY A KŘÍDLA Z DÍLCŮ ŽELEZOBETON DO C30/37</t>
  </si>
  <si>
    <t>krabicové přechodové dílce 
4*(1,26)=5.040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</si>
  <si>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</si>
  <si>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333325</t>
  </si>
  <si>
    <t>MOSTNÍ OPĚRY A KŘÍDLA ZE ŽELEZOVÉHO BETONU DO C30/37</t>
  </si>
  <si>
    <t>O1: 15,8+1,6=17.400 [A] 
O2: 13,7+1,7=15.400 [B] 
a+b=32.800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</si>
  <si>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</si>
  <si>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33336</t>
  </si>
  <si>
    <t>VÝZTUŽ MOST OPĚR A KŘÍDEL Z OCELI</t>
  </si>
  <si>
    <t>O1: 1,534=1.534 [A] 
O2: 1,512=1.512 [B] 
a+b=3.046 [C]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</si>
  <si>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</si>
  <si>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348175</t>
  </si>
  <si>
    <t>ZÁBRADLÍ Z DÍLCŮ KOVOVÝCH ŽÁROVĚ STŘÍKANÉ KOVEM S NÁTĚREM</t>
  </si>
  <si>
    <t>KG</t>
  </si>
  <si>
    <t>zábradlí na opěrách a NK 
1474=1 474.000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</si>
  <si>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</si>
  <si>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Vodorovné konstrukce</t>
  </si>
  <si>
    <t>421325</t>
  </si>
  <si>
    <t>MOSTNÍ NOSNÉ DESKOVÉ KONSTRUKCE ZE ŽELEZOBETONU C30/37</t>
  </si>
  <si>
    <t>žlb. příčníky NK 
2*3,7=7.400 [A]</t>
  </si>
  <si>
    <t>42136</t>
  </si>
  <si>
    <t>VÝZTUŽ MOSTNÍ NOSNÉ DESKOVÉ KONSTR Z OCELI</t>
  </si>
  <si>
    <t>žb příčníky 
949/1000=0.949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</si>
  <si>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</si>
  <si>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</si>
  <si>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</si>
  <si>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O1: 0,05*19,4=0.970 [A] 
O2: 0,05*18,8=0.940 [B] 
pod krabicovými díly: 4*3*2,5=30.000 [C] 
pod izolací a drenáží: 8,3*0,1+8,3*0,1+8,3*0,1=2.490 [D] 
pod šachtou 0,15*1,2*1,2=0.216 [E] 
a+b+c+d+e=34.616 [F]</t>
  </si>
  <si>
    <t>45147</t>
  </si>
  <si>
    <t>PODKL A VÝPLŇ VRSTVY Z MALTY PLASTICKÉ</t>
  </si>
  <si>
    <t>podlití - ozub NK 
0,015*3,06*2=0.092 [A] 
plnící otvrory s výztuží  R32 
2*3*3,14*0,05*0,05*2,03=0.096 [B] 
těsnění otvorů v horním povrchu OK 
(16*0,0725*0,0725*3,14+16*0,025*0,025*3,14)*0,025=0.007 [C] 
a+b+c=0.195 [D]</t>
  </si>
  <si>
    <t>Položka zahrnuje veškerý materiál, výrobky a polotovary, včetně mimostaveništní a vnitrostaveništní dopravy (rovněž přesuny), včetně naložení a složení, případně s uložením.</t>
  </si>
  <si>
    <t>458523</t>
  </si>
  <si>
    <t>VÝPLŇ ZA OPĚRAMI A ZDMI Z KAMENIVA DRCENÉHO, INDEX ZHUTNĚNÍ ID DO 0,9</t>
  </si>
  <si>
    <t>Zásypové vrstvy za opěrou ze ŠD hutněné po vrstvách max. 0,30m na ID=0,95; frakce 0/32A 
3*(4,2+0,85+2,2)=21.750 [A] 
3*(4,1+0,88+2,3)=21.840 [B] 
a+b=43.590 [C]</t>
  </si>
  <si>
    <t>položka zahrnuje dodávku předepsaného kameniva, mimostaveništní a vnitrostaveništní dopravu a jeho uložení  
není-li v zadávací dokumentaci uvedeno jinak, jedná se o nakupovaný materiál</t>
  </si>
  <si>
    <t>465512</t>
  </si>
  <si>
    <t>DLAŽBY Z LOMOVÉHO KAMENE NA MC</t>
  </si>
  <si>
    <t>20,65+3,6+3,2+18,5=45.950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</si>
  <si>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</si>
  <si>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R42194A</t>
  </si>
  <si>
    <t>MOSTNÍ NOSNÉ DESKOVÉ KONSTR Z OCELI S 235</t>
  </si>
  <si>
    <t>dodávka včetně dopravy na stavbu, podlahové konzoly, zábradlí na OK, žlaby pro IS 
1525/1000=1.525 [A] 
1393/1000=1.393 [B] 
1040/1000=1.040 [C] 
a+b+c=3.958 [D]</t>
  </si>
  <si>
    <t>R42194B</t>
  </si>
  <si>
    <t>MOSTNÍ NOSNÉ DESKOVÉ KONSTR Z OCELI S 355</t>
  </si>
  <si>
    <t>dodávka včetně dopravy na stavbu, nosná konstrukce  
(16446+18557)/1000=35.003 [A]</t>
  </si>
  <si>
    <t>MOSTNÍ NOSNÉ DESKOVÉ KONSTR Z OCELI S 355 - montáž, doprava a osazení</t>
  </si>
  <si>
    <t>montáž nosné konstrukce pomocí jeřábu, přesun konstrukce, spuštění na uložení 
včetně všech pomocných a podpůrných konstrukcí 
35,0=35.000 [A] 
4,0=4.000 [B] 
příčníky: 2*3,7*2,5=18.500 [C] 
a+b+c=57.500 [D]</t>
  </si>
  <si>
    <t>34</t>
  </si>
  <si>
    <t>R5284B2</t>
  </si>
  <si>
    <t>KOLEJ 49 E1, ZVLÁŠTNÍ (ATYPICKÉ) ROZDĚLENÍ, BEZSTYKOVÁ, ATYPICKÝ MONOLITICKÝ PODKLAD TYPU DESKY, UP. PRUŽNÉ</t>
  </si>
  <si>
    <t>KS</t>
  </si>
  <si>
    <t>POLOŽKA OBSAHUJE PODKLADNICE DFF300 PRO PŘÍMÉ UPEVNĚNÍ KOLEJE A JEJICH MONTÁŽ NA NOSNOU KONSTRUKCI + SVĚRKOVÉ ŠROUBY Hs M24 včetně svěrek  
2*31=62.000 [A]</t>
  </si>
  <si>
    <t>1. Položka obsahuje:  
– defektoskopické zkoušky kolejnic, jsou-li vyžadovány  
– dodávku uvedeného typu kolejnic, pražců (popř. mostnic), upevňovadel a drobného kolejiva v uvedeném rozdělení koleje pro normální rozchod kolejí (1435 mm)  
– montáž kolejových polí ze součástí železničního svršku uvedených typů na montážní základně, popř. přímo na staveništi nebo strojní linkou  
– dopravu smontovaných kolejových polí nebo součástí z montážní základny na místo určení, pokud si to zvolená technologie pokládky vyžaduje  
– zřízení koleje pomocí kolejových polí za použití vhodného kladecího prostředku  
– sespojkování kolejových polí bez jejich svaření  
– směrovou a výškovou úpravu koleje do předepsané polohy včetně stabilizace kolejového lože  
– očištění a naolejování spojkových a svěrkových šroubů před zahájením provozu  
– pomocné a dokončovací práce  
– případné ztížení práce při překážách na jedné nebo obou stranách, v tunelu i při  
rekonstrukcích  
2. Položka neobsahuje:  
– zřízení kolejového lože  
– svařování kolejnic do bezstykové koleje  
– broušení koleje  
– případnou dodávku a montáž pražcových kotev  
– následnou úpravu směrového a výškového uspořádání koleje  
3. Způsob měření:  
Měří se délka koleje ve smyslu ČSN 73 6360, tj. v ose koleje.</t>
  </si>
  <si>
    <t>Úpravy povrchů, podlahy, výplně otvorů</t>
  </si>
  <si>
    <t>35</t>
  </si>
  <si>
    <t>626111</t>
  </si>
  <si>
    <t>REPROFILACE PODHLEDŮ, SVISLÝCH PLOCH SANAČNÍ MALTOU JEDNOVRST TL 10MM</t>
  </si>
  <si>
    <t>odhad reprofilace 50% očištěné plochy 
nábřežní zeď O1: 9,73=9.730 [A] 
nábřežní zeď O2: 10,2=10.200 [B] 
(a+b)*0,5=9.965 [C]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</si>
  <si>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</si>
  <si>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Přidružená stavební výroba</t>
  </si>
  <si>
    <t>36</t>
  </si>
  <si>
    <t>711131</t>
  </si>
  <si>
    <t>IZOLACE BĚŽNÝCH KONSTRUKCÍ PROTI VOLNĚ STÉKAJÍCÍ VODĚ ASFALTOVÝMI NÁTĚRY</t>
  </si>
  <si>
    <t>Skladba D 
krabicové dílce: 3*((2,4+2)/2+(0,835+0,64)/2)*4=35.250 [A] 
O1: 2,7+0,7=3.400 [B] 
O2: 2,7+0,7=3.400 [C] 
a+b+c=42.050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</si>
  <si>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</si>
  <si>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37</t>
  </si>
  <si>
    <t>711132</t>
  </si>
  <si>
    <t>IZOLACE BĚŽNÝCH KONSTRUKCÍ PROTI VOLNĚ STÉKAJÍCÍ VODĚ ASFALTOVÝMI PÁSY</t>
  </si>
  <si>
    <t>izolace - skladba A,B a C- včetně přípravy povrchu, včetně kotvení - nerez pásky 50x5 mm včetně vrutů a zatmelení 
O1: (2,4+3,2)*1,2+9,7+0,2*3+0,8*9+3*1,4+1,5*6,3=37.870 [A] 
O2: (2,4+3,2)*1,2+9,7+0,2*3+0,8*9+3*1,4+1,5*6,3=37.870 [B] 
a+b=75.740 [C]</t>
  </si>
  <si>
    <t>38</t>
  </si>
  <si>
    <t>711509</t>
  </si>
  <si>
    <t>OCHRANA IZOLACE NA POVRCHU TEXTILIÍ - OCHRANNÁ VRSTVA</t>
  </si>
  <si>
    <t>izolace - skladba A,B a C 
O1: (2,4+3,2)*1,2+9,7+0,2*3+0,8*9+3*1,4+1,5*6,3=37.870 [A] 
O2: (2,4+3,2)*1,2+9,7+0,2*3+0,8*9+3*1,4+1,5*6,3=37.870 [B] 
a+b=75.740 [C]</t>
  </si>
  <si>
    <t>položka zahrnuje:  
- dodání  předepsaného ochranného materiálu  
- zřízení ochrany izolace</t>
  </si>
  <si>
    <t>39</t>
  </si>
  <si>
    <t>74C921</t>
  </si>
  <si>
    <t>PŘÍMÉ UKOLEJNĚNÍ KONSTRUKCE VŠECH TYPŮ (VČETNĚ VÝZTUŽNÝCH DVOJIC) - 1 VODIČ</t>
  </si>
  <si>
    <t>ukolejnění kovové konstrukce, průrazka s opakovatelnou funkcí, kompletní dodávka</t>
  </si>
  <si>
    <t>1. Položka obsahuje:  
– všechny náklady na montáž a materiál dodaného zařízení protikorozně ošetřeného podle TKP se všemi pomocnými doplňujícími součástmi a pracemi s použitím mechanizmů  
– cena položky je vč. ostatních rozpočtových nákladů  
2. Položka neobsahuje:  
X  
3. Způsob měření:  
Udává se počet kusů kompletní konstrukce nebo práce.</t>
  </si>
  <si>
    <t>40</t>
  </si>
  <si>
    <t>783161</t>
  </si>
  <si>
    <t>PROTIKOROZ OCHRANA OK KOMBIN POVLAKEM S NÁSTŘIKEM METALIZACÍ</t>
  </si>
  <si>
    <t>pochozí plocha bude navíc opatřena posypem proti zvýšení drsnosti</t>
  </si>
  <si>
    <t>horní povrch NOK  
18,58*(0,86+0,33*2)=28.242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</si>
  <si>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</si>
  <si>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41</t>
  </si>
  <si>
    <t>ŽSP + ONS 02, hlavní nosná - horní povrch NOK 
478-18,58*(0,86+0,33*2)=449.758 [A]</t>
  </si>
  <si>
    <t>42</t>
  </si>
  <si>
    <t>R75711</t>
  </si>
  <si>
    <t>MĚŘENÍ VLIVU BLUDNÝCH PROUDŮ V PRŮBĚHU STAVBY</t>
  </si>
  <si>
    <t>včetně osazení 4 ks destiček - vývody pro měření</t>
  </si>
  <si>
    <t>43</t>
  </si>
  <si>
    <t>R75712</t>
  </si>
  <si>
    <t>MĚŘENÍ VLIVU BLUDNÝCH PROUDŮ PŘI DOKONČENÍ STAVBY</t>
  </si>
  <si>
    <t>Potrubí</t>
  </si>
  <si>
    <t>44</t>
  </si>
  <si>
    <t>81460</t>
  </si>
  <si>
    <t>POTRUBÍ Z TRUB BETONOVÝCH DN DO 800MM</t>
  </si>
  <si>
    <t>Vsakovací jímka 
1.5=1.500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</si>
  <si>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</si>
  <si>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45</t>
  </si>
  <si>
    <t>87433</t>
  </si>
  <si>
    <t>POTRUBÍ Z TRUB PLASTOVÝCH ODPADNÍCH DN DO 150MM</t>
  </si>
  <si>
    <t>ODVODŇĚNÍ ŠACHTY HDPE POTRUBÍ DN 150 
8,32=8.320 [A]</t>
  </si>
  <si>
    <t>46</t>
  </si>
  <si>
    <t>89443</t>
  </si>
  <si>
    <t>ŠACHTY KANAL ZE ŽELEZOBET VČET VÝZT NA POTRUBÍ DN DO 200MM</t>
  </si>
  <si>
    <t>1=1.000 [A]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</si>
  <si>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</t>
  </si>
  <si>
    <t>47</t>
  </si>
  <si>
    <t>91723</t>
  </si>
  <si>
    <t>OBRUBY Z BETON KRAJNÍKŮ</t>
  </si>
  <si>
    <t>1,9+12,1=14.000 [A] 
1,3+3,4=4.700 [B] 
2,1+0,8=2.900 [C] 
2,7+2+2,3+8,4=15.400 [D] 
a+b+c+d=37.000 [E]</t>
  </si>
  <si>
    <t>Položka zahrnuje:  
dodání a pokládku betonových krajníků o rozměrech předepsaných zadávací dokumentací betonové lože i boční betonovou opěrku.</t>
  </si>
  <si>
    <t>48</t>
  </si>
  <si>
    <t>931182</t>
  </si>
  <si>
    <t>VÝPLŇ DILATAČNÍCH SPAR Z POLYSTYRENU TL 20MM</t>
  </si>
  <si>
    <t>oddělení římsové desky a doplněných říms od opěr 
(4,81+4,562)*0,24+2*0,5=3.249 [A]</t>
  </si>
  <si>
    <t>položka zahrnuje dodávku a osazení předepsaného materiálu, očištění ploch spáry před úpravou, očištění okolí spáry po úpravě</t>
  </si>
  <si>
    <t>49</t>
  </si>
  <si>
    <t>931183</t>
  </si>
  <si>
    <t>VÝPLŇ DILATAČNÍCH SPAR Z POLYSTYRENU TL 30MM</t>
  </si>
  <si>
    <t>oddělení krabicových prefabrikátů a opěr a ŽB příčníků a opěr 
4*0,335+0,22*1,2*2+0,4*1,2*2=2.828 [A]</t>
  </si>
  <si>
    <t>50</t>
  </si>
  <si>
    <t>93135</t>
  </si>
  <si>
    <t>TĚSNĚNÍ DILATAČ SPAR PRYŽ PÁSKOU NEBO KRUH PROFILEM</t>
  </si>
  <si>
    <t>těsnící profil  
2,5*4+1,2*4+4,81+4,57=24.180 [A]</t>
  </si>
  <si>
    <t>51</t>
  </si>
  <si>
    <t>931386</t>
  </si>
  <si>
    <t>TĚSNĚNÍ DILATAČNÍCH SPAR SILIKONOVÝM TMELEM PRŮŘEZU DO 800MM2</t>
  </si>
  <si>
    <t>2,5*4+1,2*4+4,81+4,57=24.180 [A]</t>
  </si>
  <si>
    <t>položka zahrnuje dodávku a osazení předepsaného materiálu, očištění ploch spáry před úpravou, očištění okolí spáry po úpravě  
nezahrnuje těsnící profil</t>
  </si>
  <si>
    <t>52</t>
  </si>
  <si>
    <t>93631</t>
  </si>
  <si>
    <t>DROBNÉ DOPLŇK KONSTR BETON MONOLIT</t>
  </si>
  <si>
    <t>letopočet výstavby vlysem do betonu  - křídlo na opěře 
2=2.000 [A]</t>
  </si>
  <si>
    <t>53</t>
  </si>
  <si>
    <t>93841</t>
  </si>
  <si>
    <t>OČIŠTĚNÍ ZDIVA UMYTÍM VODOU</t>
  </si>
  <si>
    <t>nábřežní zeď O1: 9,73=9.730 [A] 
nábřežní zeď O2: 10,2=10.200 [B] 
a+b=19.930 [C]</t>
  </si>
  <si>
    <t>položka zahrnuje očištění předepsaným způsobem včetně odklizení vzniklého odpadu</t>
  </si>
  <si>
    <t>54</t>
  </si>
  <si>
    <t>938444</t>
  </si>
  <si>
    <t>OČIŠTĚNÍ ZDIVA OTRYSKÁNÍM TLAKOVOU VODOU PŘES 1000 BARŮ</t>
  </si>
  <si>
    <t>55</t>
  </si>
  <si>
    <t>93882</t>
  </si>
  <si>
    <t>OŠETŘENÍ KONSTRUKCÍ OCHRANNÝM POSTŘIKEM</t>
  </si>
  <si>
    <t>Ošetření odhalené výztuže pasivačním nátěrem 50% čištěné plochy 
nábřežní zeď O1: 9,73=9.730 [A] 
nábřežní zeď O2: 10,2=10.200 [B] 
(a+b)*0,5=9.965 [C]</t>
  </si>
  <si>
    <t>56</t>
  </si>
  <si>
    <t>96616</t>
  </si>
  <si>
    <t>BOURÁNÍ KONSTRUKCÍ ZE ŽELEZOBETONU</t>
  </si>
  <si>
    <t>bouání původní ŽB opěry 
O1: 25,85*0,61+17,6*0,67+0,8*1,5+5,2*0,5+1,6*1,5=33.761 [A] 
O2: 25,52*0,44+16,9*0,76+0,8*1,5+5,2*0,5+1,6*1,5=30.273 [B] 
A+B=64.034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</si>
  <si>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</si>
  <si>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57</t>
  </si>
  <si>
    <t>966181</t>
  </si>
  <si>
    <t>DEMONTÁŽ KONSTRUKCÍ KOVOVÝCH S ODVOZEM DO 1KM</t>
  </si>
  <si>
    <t>odstranění staré nosné konstrukce pomocí silničního jeřábu 
včetně kovového mostního vybavení - zábradlí, podlahy, ložiska   
odhad hmotnosti dle přílohy 14 předpisu SŽDC S5 Správa mostních objektů 
35,6=35.600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</si>
  <si>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</si>
  <si>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58</t>
  </si>
  <si>
    <t>967864</t>
  </si>
  <si>
    <t>VYBOURÁNÍ MOST LOŽISEK Z OCELI (OCELOLITINY)</t>
  </si>
  <si>
    <t>VYBOURÁNÍ - 4 KS OCELOVÁ TANGENCIÁLNÍ LOŽISKA (DESKY) 
4=4.000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</si>
  <si>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</si>
  <si>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59</t>
  </si>
  <si>
    <t>R93261</t>
  </si>
  <si>
    <t>POCHOZÍ ROŠT Z KOMPOZITU - PŘEKRYTÍ ZRCADLA MOSTU</t>
  </si>
  <si>
    <t>podlahy - kompletní dodávky vč. upevnění 
57,3=57.300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</si>
  <si>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</si>
  <si>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60</t>
  </si>
  <si>
    <t>R93311</t>
  </si>
  <si>
    <t>ZATĚŽOVACÍ ZKOUŠKA MOSTU STATICKÁ 1. POLE DO 300M2</t>
  </si>
  <si>
    <t>potřebná zátěž bude vyvozena  tárovacím vozem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</si>
  <si>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</si>
  <si>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61</t>
  </si>
  <si>
    <t>R93650</t>
  </si>
  <si>
    <t>DROBNÉ DOPLŇK KONSTR KOVOVÉ</t>
  </si>
  <si>
    <t>Deska se zhotovitelem rekonstrukce mostu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</si>
  <si>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</si>
  <si>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D.2.1.5</t>
  </si>
  <si>
    <t>Ostatní inženýrské konstrukce</t>
  </si>
  <si>
    <t xml:space="preserve">  SO 401</t>
  </si>
  <si>
    <t>Přeložka kabelů SSZT</t>
  </si>
  <si>
    <t>SO 401</t>
  </si>
  <si>
    <t>132731</t>
  </si>
  <si>
    <t>HLOUBENÍ RÝH ŠÍŘ DO 2M PAŽ I NEPAŽ TŘ. I, ODVOZ DO 1KM</t>
  </si>
  <si>
    <t>30*0,35*0,8=8.400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</si>
  <si>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</si>
  <si>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</si>
  <si>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</si>
  <si>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</si>
  <si>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PSV - montážní práce</t>
  </si>
  <si>
    <t>702112</t>
  </si>
  <si>
    <t>KABELOVÝ ŽLAB ZEMNÍ VČETNĚ KRYTU SVĚTLÉ ŠÍŘKY PŘES 120 DO 250 MM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</si>
  <si>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Měří se metr délkový.</t>
  </si>
  <si>
    <t>702312</t>
  </si>
  <si>
    <t>ZAKRYTÍ KABELŮ VÝSTRAŽNOU FÓLIÍ ŠÍŘKY PŘES 20 DO 40 CM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</si>
  <si>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 
2. Položka neobsahuje:  
X  
3. Způsob měření:  
Udává se počet sad, které se skládají z předepsaných dílů, jež tvoří požadovaný celek, za každý započatý měsíc pronájmu.</t>
  </si>
  <si>
    <t>702322</t>
  </si>
  <si>
    <t>ZAKRYTÍ KABELŮ BETONOVOU DESKOU ŠÍŘKY PŘES 20 DO 40 CM</t>
  </si>
  <si>
    <t>702902</t>
  </si>
  <si>
    <t>ZASYPÁNÍ KABELOVÉHO ŽLABU VRSTVOU Z PŘESÁTÉHO PÍSKU SVĚTLÉ ŠÍŘKY PŘES 120 DO 250 MM</t>
  </si>
  <si>
    <t>1. Položka obsahuje:  
– všechny náklady na demontáž stávajícího zařízení včetně pomocných doplňujících úprav  
pro jeho likvidaci  
– naložení vybouraného materiálu na dopravní prostředek  
2. Položka neobsahuje:  
– odvoz vybouraného materiálu  
– poplatek za likvidaci odpadů (nacení se dle SSD 0)  
3. Způsob měření:  
Měří se metr délkový.</t>
  </si>
  <si>
    <t>742P17</t>
  </si>
  <si>
    <t>VYHLEDÁNÍ STÁVAJÍCÍHO KABELU (MĚŘENÍ, SONDA)</t>
  </si>
  <si>
    <t>1. Položka obsahuje:  
– vyhledání stávajícího kabelu vn/nn v obvodu žel. stanice, na trati vč. výkopu sondy a veškerého příslušenství  
2. Položka neobsahuje:  
X  
3. Způsob měření:  
Udává se počet kusů kompletní konstrukce nebo práce.</t>
  </si>
  <si>
    <t>75A151</t>
  </si>
  <si>
    <t>KABEL METALICKÝ SE STÍNĚNÍM DO 12 PÁRŮ - DODÁVKA</t>
  </si>
  <si>
    <t>KMPÁR</t>
  </si>
  <si>
    <t>50*7*3/1000=1.050 [A]</t>
  </si>
  <si>
    <t>1. Položka obsahuje:  
– dodání kabelů podle typu od výrobců včetně mimostaveništní dopravy  
2. Položka neobsahuje:  
X  
3. Způsob měření:  
Měří se n-násobky páru vodičů na kilometr.</t>
  </si>
  <si>
    <t>75A161</t>
  </si>
  <si>
    <t>KABEL METALICKÝ SE STÍNĚNÍM PŘES 12 PÁRŮ - DODÁVKA</t>
  </si>
  <si>
    <t>50*24/1000=1.200 [A]</t>
  </si>
  <si>
    <t>75A217</t>
  </si>
  <si>
    <t>ZATAŽENÍ A SPOJKOVÁNÍ KABELŮ DO 12 PÁRŮ - MONTÁŽ</t>
  </si>
  <si>
    <t>provizorní, definitivní</t>
  </si>
  <si>
    <t>50*7*3*2/1000=2.100 [A]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</si>
  <si>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dodávka štítku průběhu v počtu 2 ks na 1 km kabelu včetně montáže, montáž  
označovacího štítku kabelové spojky a kabelové formy, dodávka a montáž kabelových  
objímek  
– veškeré potřebné mechanizmy, jejich obsluhu a pořízení všech potřebných materiálů, přesun hmot  
2. Položka neobsahuje:  
X  
3. Způsob měření:  
Měří se n-násobky páru vodičů na kilometr.</t>
  </si>
  <si>
    <t>75A218</t>
  </si>
  <si>
    <t>ZATAŽENÍ A SPOJKOVÁNÍ KABELŮ DO 12 PÁRŮ - DEMONTÁŽ</t>
  </si>
  <si>
    <t>1. Položka obsahuje:  
– demontáž kabelu, plastové spojky v počtu 3 kusy na 1 km kabelu, štítku průběhu v počtu 2 ks na 1 km kabelu, označovacího štítku kabelové spojky a kabelové formy  
– veškeré potřebné mechanizmy, jejich obsluhu a přesun hmot.  
– naložení vybouraného materiálu na dopravní prostředek  
– odvoz vybouraného materiálu do skladu nebo na likvidaci  
2. Položka neobsahuje:  
– poplatek za likvidaci odpadů (nacení se dle SSD 0)  
3. Způsob měření:  
Měří se n-násobky páru vodičů na kilometr.</t>
  </si>
  <si>
    <t>75A247</t>
  </si>
  <si>
    <t>ZATAŽENÍ A SPOJKOVÁNÍ KABELŮ SE STÍNĚNÍM PŘES 12 PÁRŮ - MONTÁŽ</t>
  </si>
  <si>
    <t>2*50*24/1000=2.400 [A]</t>
  </si>
  <si>
    <t>1. Položka obsahuje:  
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– kontrolní a závěrečné měření na kabelu pro rozvod signalizace, zapojení po měření  
– montáž štítku průběhu v počtu 2 ks na 1 km kabelu včetně montáže, montáž označovacího štítku kabelové spojky a kabelové formy, dodávka a montáž kabelových objímek  
– veškeré potřebné mechanizmy, jejich obsluhu a pořízení všech potřebných materiálů, přesun hmot  
2. Položka neobsahuje:  
X  
3. Způsob měření:  
Měří se n-násobky páru vodičů na kilometr.</t>
  </si>
  <si>
    <t>75A248</t>
  </si>
  <si>
    <t>ZATAŽENÍ A SPOJKOVÁNÍ KABELŮ SE STÍNĚNÍM PŘES 12 PÁRŮ - DEMONTÁŽ</t>
  </si>
  <si>
    <t>75E137</t>
  </si>
  <si>
    <t>PŘEZKOUŠENÍ VLAKOVÝCH CEST</t>
  </si>
  <si>
    <t>1. Položka obsahuje:  
– postavení vlakové cesty a kontrola návěstního znaku, přezkoušení změny návěstního znaku z povolujícího na zakazující a poruchy žárovek  
– simulace jízdy vlaku  
– přezkoušení nouzového vybavení  
– přezkoušení vazeb na traťové zabezpečovací zařízení  
– kompletní zkoušky  
2. Položka neobsahuje:  
X  
3. Způsob měření:  
Udává se počet kusů kompletní konstrukce nebo práce.</t>
  </si>
  <si>
    <t>75E147</t>
  </si>
  <si>
    <t>PŘEZKOUŠENÍ A REGULACE AUTOMATICKÉHO BLOKU</t>
  </si>
  <si>
    <t>1. Položka obsahuje:  
– přezkoušení a regulace napájecích zdrojů, nastavení jednotlivých obvodů a přezkoušení  
jejich funkce  
– kompletní přezkoušení a regulaci  
2. Položka neobsahuje:  
X  
3. Způsob měření:  
Udává se počet kusů kompletní konstrukce nebo práce.</t>
  </si>
  <si>
    <t>75I221</t>
  </si>
  <si>
    <t>KABEL ZEMNÍ DVOUPLÁŠŤOVÝ BEZ PANCÍŘE PRŮMĚRU ŽÍLY 0,8 MM DO 5XN</t>
  </si>
  <si>
    <t>KMČTYŘKA</t>
  </si>
  <si>
    <t>3*50/1000=0.150 [A]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</si>
  <si>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 a montáž specifikované kabelizace se měří v délce udané v kmčtyřkách.</t>
  </si>
  <si>
    <t>75II11</t>
  </si>
  <si>
    <t>SPOJKA PRO CELOPLASTOVÉ KABELY BEZ PANCÍŘE DO 100 ŽIL</t>
  </si>
  <si>
    <t>na obou koncích kabelu 3XN v provizorním i definitivním stavu</t>
  </si>
  <si>
    <t>1. Položka obsahuje:  
– dodávku specifikovaného bloku/zařízení včetně potřebného drobného montážního  
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</si>
  <si>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75IJ12</t>
  </si>
  <si>
    <t>MĚŘENÍ JEDNOSMĚRNÉ NA SDĚLOVACÍM KABELU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</si>
  <si>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kusů, jeden kus odpovídá měřenému páru v kabelu.</t>
  </si>
  <si>
    <t>89952</t>
  </si>
  <si>
    <t>OBETONOVÁNÍ POTRUBÍ Z PROSTÉHO BETONU</t>
  </si>
  <si>
    <t>obnova obetonování prostoru mezi žlabem na mostě a vstupem pod zem, viz TZ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</si>
  <si>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</si>
  <si>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 xml:space="preserve">  SO 402</t>
  </si>
  <si>
    <t>Přeložky kabelů TÚDC</t>
  </si>
  <si>
    <t>SO 402</t>
  </si>
  <si>
    <t>20*0,35*0,8=5.600 [A]</t>
  </si>
  <si>
    <t>701005</t>
  </si>
  <si>
    <t>VYHLEDÁVACÍ MARKER ZEMNÍ S MOŽNOSTÍ ZÁPISU</t>
  </si>
  <si>
    <t>2ks, lomové body na obou stranách mostu, příp. komory OK (pokud z GSM-R budou)</t>
  </si>
  <si>
    <t>1. Položka obsahuje:  
– úprava dna výkopu  
– položení betonového žlabu / chráničky včetně zakrytí  
– pomocné mechanismy  
2. Položka neobsahuje:  
X  
3. Způsob měření:  
Udává se počet kusů kompletní konstrukce nebo práce.</t>
  </si>
  <si>
    <t>ochrana provizorního uložení</t>
  </si>
  <si>
    <t>5*50/1000=0.250 [A]</t>
  </si>
  <si>
    <t>75I22X</t>
  </si>
  <si>
    <t>KABEL ZEMNÍ DVOUPLÁŠŤOVÝ BEZ PANCÍŘE PRŮMĚRU ŽÍLY 0,8 MM - MONTÁŽ</t>
  </si>
  <si>
    <t>do finálního uložení</t>
  </si>
  <si>
    <t>1. Položka obsahuje: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Práce specifikovaného se měří délce kabelizace udané v metrech.</t>
  </si>
  <si>
    <t>75I22Y</t>
  </si>
  <si>
    <t>KABEL ZEMNÍ DVOUPLÁŠŤOVÝ BEZ PANCÍŘE PRŮMĚRU ŽÍLY 0,8 MM - DEMONTÁŽ</t>
  </si>
  <si>
    <t>do provizoria</t>
  </si>
  <si>
    <t>1. Položka obsahuje:  
– demontáž (pro další využití/do šrotu) specifikované kabelizace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 kabelizace a skladování, případně ekologické likvidace bloku/zařízení  
2. Položka neobsahuje:  
X  
3. Způsob měření:  
Udává se počet metrů kompletní konstrukce nebo práce.</t>
  </si>
  <si>
    <t>75I322</t>
  </si>
  <si>
    <t>KABEL ZEMNÍ DVOUPLÁŠŤOVÝ S PANCÍŘEM PRŮMĚRU ŽÍLY 0,8 MM DO 25XN</t>
  </si>
  <si>
    <t>15*50/1000=0.750 [A]</t>
  </si>
  <si>
    <t>75I32X</t>
  </si>
  <si>
    <t>KABEL ZEMNÍ DVOUPLÁŠŤOVÝ S PANCÍŘEM PRŮMĚRU ŽÍLY 0,8 MM - MONTÁŽ</t>
  </si>
  <si>
    <t>75I32Y</t>
  </si>
  <si>
    <t>KABEL ZEMNÍ DVOUPLÁŠŤOVÝ S PANCÍŘEM PRŮMĚRU ŽÍLY 0,8 MM - DEMONTÁŽ</t>
  </si>
  <si>
    <t>demontáž do provizoria</t>
  </si>
  <si>
    <t>75I813</t>
  </si>
  <si>
    <t>KABEL OPTICKÝ SINGLEMODE DO 72 VLÁKEN</t>
  </si>
  <si>
    <t>KMVLÁKNO</t>
  </si>
  <si>
    <t>50m x 48 vláken</t>
  </si>
  <si>
    <t>50*48/1000=2.400 [A]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</si>
  <si>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zafouknutí, zafouknutí do obsazené trubky,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kmvláknech.</t>
  </si>
  <si>
    <t>75I911</t>
  </si>
  <si>
    <t>OPTOTRUBKA HDPE PRŮMĚRU DO 40 MM</t>
  </si>
  <si>
    <t>1. Položka obsahuje:  
– dodávku specifikované kabelizace včetně potřebného drobného montážního materiálu  
– dopravu a skladování  
– práce spojené s montáží specifikované kabelizace specifikovaným způsobem (uložení na konstrukci, uložení, zatažení)  
– veškeré potřebné mechanizmy, včetně obsluhy, náklady na mzdy a přibližné (průměrné) náklady na pořízení potřebných materiálů  
2. Položka neobsahuje:  
X  
3. Způsob měření:  
Dodávka a montáž specifikované kabelizace se měří v délce udané v metrech.</t>
  </si>
  <si>
    <t>75I91X</t>
  </si>
  <si>
    <t>OPTOTRUBKA HDPE - MONTÁŽ</t>
  </si>
  <si>
    <t>2*50*2=200.000 [A]</t>
  </si>
  <si>
    <t>75I91Y</t>
  </si>
  <si>
    <t>OPTOTRUBKA HDPE - DEMONTÁŽ</t>
  </si>
  <si>
    <t>stávající, provizorní</t>
  </si>
  <si>
    <t>75I961</t>
  </si>
  <si>
    <t>OPTOTRUBKA - HERMETIZACE ÚSEKU DO 2000 M</t>
  </si>
  <si>
    <t>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</si>
  <si>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úseků.</t>
  </si>
  <si>
    <t>75I962</t>
  </si>
  <si>
    <t>OPTOTRUBKA - KALIBRACE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</si>
  <si>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metrů.</t>
  </si>
  <si>
    <t>75IA11</t>
  </si>
  <si>
    <t>OPTOTRUBKOVÁ SPOJKA  PRŮMĚRU DO 40 MM</t>
  </si>
  <si>
    <t>1. Položka obsahuje:  
– dodávku specifikovaného bloku/zařízení včetně potřebného drobného montážního  
materiálu  
– dodávku souvisejícího příslušenství pro specifikovaný blok/zařízení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a práce.</t>
  </si>
  <si>
    <t>na obou koncích kabelu 5XN v provizorním i definitivním stavu</t>
  </si>
  <si>
    <t>75II21</t>
  </si>
  <si>
    <t>SPOJKA PRO CELOPLASTOVÉ KABELY S PANCÍŘEM DO 100 ŽIL</t>
  </si>
  <si>
    <t>na obou koncích kabelu 15XN v provizorním i definitivním stavu</t>
  </si>
  <si>
    <t>75II7X</t>
  </si>
  <si>
    <t>SPOJKA OPTICKÁ - MONTÁŽ</t>
  </si>
  <si>
    <t>1. Položka obsahuje: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 
X  
3. Způsob měření:  
Udává se počet kusů kompletní konstrukce nebo práce.</t>
  </si>
  <si>
    <t>75II7Y</t>
  </si>
  <si>
    <t>SPOJKA OPTICKÁ - DEMONTÁŽ</t>
  </si>
  <si>
    <t>1. Položka obsahuje:  
– demontáž (pro další využití/do šrotu) specifikovaného bloku/zařízení včetně potřebného  
drobného pomocného materiálu  
– veškeré potřebné mechanizmy, včetně obsluhy, náklady na mzdy a přibližné (průměrné) náklady na pořízení potřebných materiálů včetně všech ostatních vedlejších nákladů  
– odvoz demontovaného bloku/zařízení a skladování, případně ekologické likvidace bloku/zařízení  
2. Položka neobsahuje:  
X  
3. Způsob měření:  
Udává se počet kusů kompletní konstrukce nebo práce.</t>
  </si>
  <si>
    <t>5XN + 15XN</t>
  </si>
  <si>
    <t>75IJ14</t>
  </si>
  <si>
    <t>MĚŘENÍ ÚTLUMU PŘESLECHU NA BLÍZKÉM KONCI NA MÍSTNÍM SDĚL. KABELU ZA 1 ČTYŘKU XN A 1 MĚŘENÝ ÚSEK</t>
  </si>
  <si>
    <t>1. 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kusů.</t>
  </si>
  <si>
    <t>75IJ16</t>
  </si>
  <si>
    <t>MĚŘENÍ A VYROVNÁNÍ KAPACITNÍCH NEROVNOVÁH NA MÍSTNÍM SDĚLOVACÍM KABELU, KABEL DO 8 KM DÉLKY, 1 ČTYŘKA</t>
  </si>
  <si>
    <t>15XN</t>
  </si>
  <si>
    <t>75IK21</t>
  </si>
  <si>
    <t>MĚŘENÍ KOMPLEXNÍ OPTICKÉHO KABELU</t>
  </si>
  <si>
    <t>VLÁKNO</t>
  </si>
  <si>
    <t>1. Položka obsahuje:  
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X  
3. Způsob měření:  
Měřící práce se udávají počtem optických vláken.</t>
  </si>
  <si>
    <t>D.2.3.1</t>
  </si>
  <si>
    <t>Trakční vedení</t>
  </si>
  <si>
    <t xml:space="preserve">  SO 301</t>
  </si>
  <si>
    <t>SO 301</t>
  </si>
  <si>
    <t>R015280</t>
  </si>
  <si>
    <t>906</t>
  </si>
  <si>
    <t>POPLATKY ZA LIKVIDACI ODPADŮ NEKONTAMINOVANÝCH - 17 01 03  ODPOJOVAČE-OCEL, PORCELÁN 100KG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</si>
  <si>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</si>
  <si>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74C</t>
  </si>
  <si>
    <t>Vodiče TV</t>
  </si>
  <si>
    <t>74C111</t>
  </si>
  <si>
    <t>ZÁVĚS TV NA KONZOLE BEZ PŘÍDAVNÉHO LANA</t>
  </si>
  <si>
    <t>1. Položka obsahuje:  
 – materiál a montáž vč. mechanizmů  
 – protikorozní ošetření podle TKP  
2. Položka neobsahuje:  
 X  
3. Způsob měření:  
Udává se počet kusů kompletní konstrukce nebo práce.</t>
  </si>
  <si>
    <t>74C221</t>
  </si>
  <si>
    <t>ZÁVĚS SESTAVY TROLEJOVÉHO VEDENÍ NA BRÁNĚ BEZ PŘÍDAVNÉHO LANA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</si>
  <si>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</si>
  <si>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74C321</t>
  </si>
  <si>
    <t>SPOJKA LAN A TROLEJÍ NEIZOLOVANÁ</t>
  </si>
  <si>
    <t>74C322</t>
  </si>
  <si>
    <t>SPOJKA LAN A TROLEJÍ IZOLOVANÁ</t>
  </si>
  <si>
    <t>74C323</t>
  </si>
  <si>
    <t>SPOJKA TROLEJÍ SJÍZDNÁ</t>
  </si>
  <si>
    <t>74C352</t>
  </si>
  <si>
    <t>LANO PEVNÝCH BODŮ A ODTAHŮ 70 MM2 BZ NEBO FE</t>
  </si>
  <si>
    <t>1. Položka obsahuje:  
 – všechny náklady na materiál dodaného zařízení  
 – cena položky je vč. ostatních rozpočtových nákladů  
2. Položka neobsahuje:  
 X  
3. Způsob měření:  
Měří se metr délkový v ose vodiče nebo lana.</t>
  </si>
  <si>
    <t>74C361</t>
  </si>
  <si>
    <t>ODTAH NOSNÉHO LANA A TROLEJE SPOLEČNÝ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</si>
  <si>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</si>
  <si>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74C411</t>
  </si>
  <si>
    <t>KOTVENÍ SMĚROVÝCH LAN PEVNÉ, 1 NEBO 2 LANA 50-70 MM2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</si>
  <si>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</si>
  <si>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</si>
  <si>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</si>
  <si>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</si>
  <si>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</si>
  <si>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</si>
  <si>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</si>
  <si>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</si>
  <si>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</si>
  <si>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</si>
  <si>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74C810</t>
  </si>
  <si>
    <t>UPEVNĚNÍ KONZOLY - STŘEDOVÉ, STRANOVÉ</t>
  </si>
  <si>
    <t>74CF11</t>
  </si>
  <si>
    <t>TAŽNÉ HNACÍ VOZIDLO K PRACOVNÍM SOUPRAVÁM (PRO VODIČE - MONTÁŽ)</t>
  </si>
  <si>
    <t>HOD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</si>
  <si>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</si>
  <si>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74F</t>
  </si>
  <si>
    <t>Demontáže TV</t>
  </si>
  <si>
    <t>74EF11</t>
  </si>
  <si>
    <t>HNACÍ KOLEJOVÁ VOZIDLA DEMONTÁŽNÍCH SOUPRAV PRO PRÁCE NA TV</t>
  </si>
  <si>
    <t>1. Položka obsahuje:  
 – kolejové mechanizmy demontáže TV  
 – dopravu kolejových mechanismů z mateřského depa do prostoru stavby a zpět  
2. Položka neobsahuje:  
 X  
3. Způsob měření:  
Udává se čas v hodinách bez pohotovostních stavů vozidla.</t>
  </si>
  <si>
    <t>74F311</t>
  </si>
  <si>
    <t>MĚŘENÍ PARAMETRŮ TV DYNAMICKÉ (MĚŘÍCÍM VOZEM)</t>
  </si>
  <si>
    <t>KM</t>
  </si>
  <si>
    <t>1. Položka obsahuje:  
 – pronájem měřící soupravy včetně pracovníků  pro uvedná měření, kolejové mechanizmy, vyhodnocení a závěry z měření TV  
 – dopravu kolejových mechanismů z mateřského depa do prostoru stavby a zpět  
2. Položka neobsahuje:  
 X  
3. Způsob měření:  
Měří se projeté kilometry při měření, tj. bez režijních jízd.</t>
  </si>
  <si>
    <t>74F312</t>
  </si>
  <si>
    <t>MĚŘENÍ PARAMETRŮ TV STATICKÉ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</si>
  <si>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</si>
  <si>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</si>
  <si>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</si>
  <si>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v ks. 1ks pro 1x SO, PS.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</si>
  <si>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</si>
  <si>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</si>
  <si>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v  ks. Výpočet dle ks elektrifikovaných kolejí, neutrální pole 4ks, velká žst. dle počtu stavebních postupů.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</si>
  <si>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</si>
  <si>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</si>
  <si>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v ks. 1ks pro 1xSO, 1xPS.</t>
  </si>
  <si>
    <t>74F331</t>
  </si>
  <si>
    <t>TECHNICKÁ POMOC PŘI VÝSTAVBĚ TV</t>
  </si>
  <si>
    <t>1. Položka obsahuje:  
 – zajištění pracoviště TDI vč. nájmu pracovníků a použitých mechanismů nutných k výkonu  
2. Položka neobsahuje:  
 X  
3. Způsob měření:  
Udává se čas v hodinách. U velkých celků a žst. dle stavebních postupů 1ks postupu ...10 hod</t>
  </si>
  <si>
    <t>74F433</t>
  </si>
  <si>
    <t>DEMONTÁŽ OTOČNÝCH KONZOL TV VČETNĚ UPEVNĚNÍ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</si>
  <si>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</si>
  <si>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74F435</t>
  </si>
  <si>
    <t>DEMONTÁŽ ZÁVĚSŮ TV NA BRÁNĚ</t>
  </si>
  <si>
    <t>74F438</t>
  </si>
  <si>
    <t>DEMONTÁŽ ODTAHŮ TR A NL (SPOLEČNÝCH NEBO ODDĚLENÝCH)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</si>
  <si>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</si>
  <si>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</si>
  <si>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</si>
  <si>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</si>
  <si>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</si>
  <si>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</si>
  <si>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</si>
  <si>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</si>
  <si>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</si>
  <si>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</si>
  <si>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</si>
  <si>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</si>
  <si>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</si>
  <si>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</si>
  <si>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</si>
  <si>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</si>
  <si>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</si>
  <si>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</si>
  <si>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</si>
  <si>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</si>
  <si>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</si>
  <si>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</si>
  <si>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</si>
  <si>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</si>
  <si>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</si>
  <si>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Předání 3x tištěná + 3x digitální forma CD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</si>
  <si>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</si>
  <si>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</si>
  <si>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</si>
  <si>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</si>
  <si>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VSEOB007</t>
  </si>
  <si>
    <t>NÁJMY HRAZENÉ ZHOTOVITELEM</t>
  </si>
  <si>
    <t>Pronájmy pozemků pro účely stavby v období dle harmonogramu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</si>
</sst>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0+C10+C14+C16+C19+C21</f>
      </c>
    </row>
    <row r="7" spans="2:3" ht="12.75" customHeight="1">
      <c r="B7" s="8" t="s">
        <v>7</v>
      </c>
      <c s="10">
        <f>0+E10+E14+E16+E19+E21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</f>
      </c>
      <c s="14">
        <f>C10*0.21</f>
      </c>
      <c s="14">
        <f>0+E11+E12+E13</f>
      </c>
      <c s="13">
        <f>0+F11+F12+F13</f>
      </c>
    </row>
    <row r="11" spans="1:6" ht="12.75">
      <c r="A11" s="11" t="s">
        <v>16</v>
      </c>
      <c s="12" t="s">
        <v>17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94</v>
      </c>
      <c s="12" t="s">
        <v>95</v>
      </c>
      <c s="14">
        <f>'SO 202'!K8+'SO 202'!M8</f>
      </c>
      <c s="14">
        <f>C12*0.21</f>
      </c>
      <c s="14">
        <f>C12+D12</f>
      </c>
      <c s="13">
        <f>'SO 202'!T7</f>
      </c>
    </row>
    <row r="13" spans="1:6" ht="12.75">
      <c r="A13" s="11" t="s">
        <v>230</v>
      </c>
      <c s="12" t="s">
        <v>231</v>
      </c>
      <c s="14">
        <f>'SO 202.1'!K8+'SO 202.1'!M8</f>
      </c>
      <c s="14">
        <f>C13*0.21</f>
      </c>
      <c s="14">
        <f>C13+D13</f>
      </c>
      <c s="13">
        <f>'SO 202.1'!T7</f>
      </c>
    </row>
    <row r="14" spans="1:6" ht="12.75">
      <c r="A14" s="11" t="s">
        <v>237</v>
      </c>
      <c s="12" t="s">
        <v>238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239</v>
      </c>
      <c s="12" t="s">
        <v>240</v>
      </c>
      <c s="14">
        <f>'SO 101'!K8+'SO 101'!M8</f>
      </c>
      <c s="14">
        <f>C15*0.21</f>
      </c>
      <c s="14">
        <f>C15+D15</f>
      </c>
      <c s="13">
        <f>'SO 101'!T7</f>
      </c>
    </row>
    <row r="16" spans="1:6" ht="12.75">
      <c r="A16" s="11" t="s">
        <v>504</v>
      </c>
      <c s="12" t="s">
        <v>505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506</v>
      </c>
      <c s="12" t="s">
        <v>507</v>
      </c>
      <c s="14">
        <f>'SO 401'!K8+'SO 401'!M8</f>
      </c>
      <c s="14">
        <f>C17*0.21</f>
      </c>
      <c s="14">
        <f>C17+D17</f>
      </c>
      <c s="13">
        <f>'SO 401'!T7</f>
      </c>
    </row>
    <row r="18" spans="1:6" ht="12.75">
      <c r="A18" s="11" t="s">
        <v>575</v>
      </c>
      <c s="12" t="s">
        <v>576</v>
      </c>
      <c s="14">
        <f>'SO 402'!K8+'SO 402'!M8</f>
      </c>
      <c s="14">
        <f>C18*0.21</f>
      </c>
      <c s="14">
        <f>C18+D18</f>
      </c>
      <c s="13">
        <f>'SO 402'!T7</f>
      </c>
    </row>
    <row r="19" spans="1:6" ht="12.75">
      <c r="A19" s="11" t="s">
        <v>647</v>
      </c>
      <c s="12" t="s">
        <v>648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649</v>
      </c>
      <c s="12" t="s">
        <v>648</v>
      </c>
      <c s="14">
        <f>'SO 301'!K8+'SO 301'!M8</f>
      </c>
      <c s="14">
        <f>C20*0.21</f>
      </c>
      <c s="14">
        <f>C20+D20</f>
      </c>
      <c s="13">
        <f>'SO 301'!T7</f>
      </c>
    </row>
    <row r="21" spans="1:6" ht="12.75">
      <c r="A21" s="11" t="s">
        <v>724</v>
      </c>
      <c s="12" t="s">
        <v>725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726</v>
      </c>
      <c s="12" t="s">
        <v>727</v>
      </c>
      <c s="14">
        <f>'SO 98-98'!K8+'SO 98-98'!M8</f>
      </c>
      <c s="14">
        <f>C22*0.21</f>
      </c>
      <c s="14">
        <f>C22+D22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COUNTIFS(L8:L37,"=0",A8:A37,"P")+COUNTIFS(L8:L37,"",A8:A37,"P")+SUM(Q8:Q37)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0+J9+J14+J27+J32</f>
      </c>
      <c s="29">
        <f>0+K9+K14+K27+K32</f>
      </c>
      <c s="29">
        <f>0+L9+L14+L27+L32</f>
      </c>
      <c s="29">
        <f>0+M9+M14+M27+M32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314.64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2.7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63</v>
      </c>
      <c s="35" t="s">
        <v>57</v>
      </c>
      <c s="6" t="s">
        <v>64</v>
      </c>
      <c s="36" t="s">
        <v>65</v>
      </c>
      <c s="37">
        <v>87.5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57</v>
      </c>
    </row>
    <row r="17" spans="1:5" ht="12.75">
      <c r="A17" s="35" t="s">
        <v>58</v>
      </c>
      <c r="E17" s="40" t="s">
        <v>57</v>
      </c>
    </row>
    <row r="18" spans="1:5" ht="369.75">
      <c r="A18" t="s">
        <v>60</v>
      </c>
      <c r="E18" s="39" t="s">
        <v>67</v>
      </c>
    </row>
    <row r="19" spans="1:16" ht="12.75">
      <c r="A19" t="s">
        <v>49</v>
      </c>
      <c s="34" t="s">
        <v>26</v>
      </c>
      <c s="34" t="s">
        <v>68</v>
      </c>
      <c s="35" t="s">
        <v>57</v>
      </c>
      <c s="6" t="s">
        <v>69</v>
      </c>
      <c s="36" t="s">
        <v>70</v>
      </c>
      <c s="37">
        <v>2625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71</v>
      </c>
    </row>
    <row r="22" spans="1:5" ht="25.5">
      <c r="A22" t="s">
        <v>60</v>
      </c>
      <c r="E22" s="39" t="s">
        <v>72</v>
      </c>
    </row>
    <row r="23" spans="1:16" ht="12.75">
      <c r="A23" t="s">
        <v>49</v>
      </c>
      <c s="34" t="s">
        <v>73</v>
      </c>
      <c s="34" t="s">
        <v>74</v>
      </c>
      <c s="35" t="s">
        <v>57</v>
      </c>
      <c s="6" t="s">
        <v>75</v>
      </c>
      <c s="36" t="s">
        <v>76</v>
      </c>
      <c s="37">
        <v>292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25.5">
      <c r="A26" t="s">
        <v>60</v>
      </c>
      <c r="E26" s="39" t="s">
        <v>77</v>
      </c>
    </row>
    <row r="27" spans="1:13" ht="12.75">
      <c r="A27" t="s">
        <v>46</v>
      </c>
      <c r="C27" s="31" t="s">
        <v>27</v>
      </c>
      <c r="E27" s="33" t="s">
        <v>78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79</v>
      </c>
      <c s="34" t="s">
        <v>80</v>
      </c>
      <c s="35" t="s">
        <v>57</v>
      </c>
      <c s="6" t="s">
        <v>81</v>
      </c>
      <c s="36" t="s">
        <v>76</v>
      </c>
      <c s="37">
        <v>292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12.75">
      <c r="A30" s="35" t="s">
        <v>58</v>
      </c>
      <c r="E30" s="40" t="s">
        <v>57</v>
      </c>
    </row>
    <row r="31" spans="1:5" ht="102">
      <c r="A31" t="s">
        <v>60</v>
      </c>
      <c r="E31" s="39" t="s">
        <v>82</v>
      </c>
    </row>
    <row r="32" spans="1:13" ht="12.75">
      <c r="A32" t="s">
        <v>46</v>
      </c>
      <c r="C32" s="31" t="s">
        <v>79</v>
      </c>
      <c r="E32" s="33" t="s">
        <v>83</v>
      </c>
      <c r="J32" s="32">
        <f>0</f>
      </c>
      <c s="32">
        <f>0</f>
      </c>
      <c s="32">
        <f>0+L33+L37</f>
      </c>
      <c s="32">
        <f>0+M33+M37</f>
      </c>
    </row>
    <row r="33" spans="1:16" ht="25.5">
      <c r="A33" t="s">
        <v>49</v>
      </c>
      <c s="34" t="s">
        <v>84</v>
      </c>
      <c s="34" t="s">
        <v>85</v>
      </c>
      <c s="35" t="s">
        <v>57</v>
      </c>
      <c s="6" t="s">
        <v>86</v>
      </c>
      <c s="36" t="s">
        <v>65</v>
      </c>
      <c s="37">
        <v>87.6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66</v>
      </c>
      <c>
        <f>(M33*21)/100</f>
      </c>
      <c t="s">
        <v>27</v>
      </c>
    </row>
    <row r="34" spans="1:5" ht="12.75">
      <c r="A34" s="35" t="s">
        <v>56</v>
      </c>
      <c r="E34" s="39" t="s">
        <v>87</v>
      </c>
    </row>
    <row r="35" spans="1:5" ht="12.75">
      <c r="A35" s="35" t="s">
        <v>58</v>
      </c>
      <c r="E35" s="40" t="s">
        <v>57</v>
      </c>
    </row>
    <row r="36" spans="1:5" ht="280.5">
      <c r="A36" t="s">
        <v>60</v>
      </c>
      <c r="E36" s="39" t="s">
        <v>88</v>
      </c>
    </row>
    <row r="37" spans="1:16" ht="25.5">
      <c r="A37" t="s">
        <v>49</v>
      </c>
      <c s="34" t="s">
        <v>89</v>
      </c>
      <c s="34" t="s">
        <v>90</v>
      </c>
      <c s="35" t="s">
        <v>57</v>
      </c>
      <c s="6" t="s">
        <v>91</v>
      </c>
      <c s="36" t="s">
        <v>65</v>
      </c>
      <c s="37">
        <v>114.4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66</v>
      </c>
      <c>
        <f>(M37*21)/100</f>
      </c>
      <c t="s">
        <v>27</v>
      </c>
    </row>
    <row r="38" spans="1:5" ht="12.75">
      <c r="A38" s="35" t="s">
        <v>56</v>
      </c>
      <c r="E38" s="39" t="s">
        <v>57</v>
      </c>
    </row>
    <row r="39" spans="1:5" ht="38.25">
      <c r="A39" s="35" t="s">
        <v>58</v>
      </c>
      <c r="E39" s="40" t="s">
        <v>92</v>
      </c>
    </row>
    <row r="40" spans="1:5" ht="306">
      <c r="A40" t="s">
        <v>60</v>
      </c>
      <c r="E40" s="39" t="s">
        <v>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COUNTIFS(L8:L133,"=0",A8:A133,"P")+COUNTIFS(L8:L133,"",A8:A133,"P")+SUM(Q8:Q133)</f>
      </c>
    </row>
    <row r="8" spans="1:13" ht="12.75">
      <c r="A8" t="s">
        <v>44</v>
      </c>
      <c r="C8" s="28" t="s">
        <v>96</v>
      </c>
      <c r="E8" s="30" t="s">
        <v>95</v>
      </c>
      <c r="J8" s="29">
        <f>0+J9+J22+J27+J88</f>
      </c>
      <c s="29">
        <f>0+K9+K22+K27+K88</f>
      </c>
      <c s="29">
        <f>0+L9+L22+L27+L88</f>
      </c>
      <c s="29">
        <f>0+M9+M22+M27+M88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220.32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97</v>
      </c>
    </row>
    <row r="13" spans="1:5" ht="12.75">
      <c r="A13" t="s">
        <v>60</v>
      </c>
      <c r="E13" s="39" t="s">
        <v>61</v>
      </c>
    </row>
    <row r="14" spans="1:16" ht="25.5">
      <c r="A14" t="s">
        <v>49</v>
      </c>
      <c s="34" t="s">
        <v>27</v>
      </c>
      <c s="34" t="s">
        <v>98</v>
      </c>
      <c s="35" t="s">
        <v>99</v>
      </c>
      <c s="6" t="s">
        <v>100</v>
      </c>
      <c s="36" t="s">
        <v>54</v>
      </c>
      <c s="37">
        <v>0.005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101</v>
      </c>
    </row>
    <row r="17" spans="1:5" ht="12.75">
      <c r="A17" t="s">
        <v>60</v>
      </c>
      <c r="E17" s="39" t="s">
        <v>61</v>
      </c>
    </row>
    <row r="18" spans="1:16" ht="25.5">
      <c r="A18" t="s">
        <v>49</v>
      </c>
      <c s="34" t="s">
        <v>26</v>
      </c>
      <c s="34" t="s">
        <v>102</v>
      </c>
      <c s="35" t="s">
        <v>103</v>
      </c>
      <c s="6" t="s">
        <v>104</v>
      </c>
      <c s="36" t="s">
        <v>54</v>
      </c>
      <c s="37">
        <v>0.042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105</v>
      </c>
    </row>
    <row r="21" spans="1:5" ht="12.75">
      <c r="A21" t="s">
        <v>60</v>
      </c>
      <c r="E21" s="39" t="s">
        <v>61</v>
      </c>
    </row>
    <row r="22" spans="1:13" ht="12.75">
      <c r="A22" t="s">
        <v>46</v>
      </c>
      <c r="C22" s="31" t="s">
        <v>50</v>
      </c>
      <c r="E22" s="33" t="s">
        <v>62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73</v>
      </c>
      <c s="34" t="s">
        <v>106</v>
      </c>
      <c s="35" t="s">
        <v>57</v>
      </c>
      <c s="6" t="s">
        <v>107</v>
      </c>
      <c s="36" t="s">
        <v>108</v>
      </c>
      <c s="37">
        <v>408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63.75">
      <c r="A26" t="s">
        <v>60</v>
      </c>
      <c r="E26" s="39" t="s">
        <v>109</v>
      </c>
    </row>
    <row r="27" spans="1:13" ht="12.75">
      <c r="A27" t="s">
        <v>46</v>
      </c>
      <c r="C27" s="31" t="s">
        <v>79</v>
      </c>
      <c r="E27" s="33" t="s">
        <v>83</v>
      </c>
      <c r="J27" s="32">
        <f>0</f>
      </c>
      <c s="32">
        <f>0</f>
      </c>
      <c s="32">
        <f>0+L28+L32+L36+L40+L44+L48+L52+L56+L60+L64+L68+L72+L76+L80+L84</f>
      </c>
      <c s="32">
        <f>0+M28+M32+M36+M40+M44+M48+M52+M56+M60+M64+M68+M72+M76+M80+M84</f>
      </c>
    </row>
    <row r="28" spans="1:16" ht="12.75">
      <c r="A28" t="s">
        <v>49</v>
      </c>
      <c s="34" t="s">
        <v>79</v>
      </c>
      <c s="34" t="s">
        <v>110</v>
      </c>
      <c s="35" t="s">
        <v>57</v>
      </c>
      <c s="6" t="s">
        <v>111</v>
      </c>
      <c s="36" t="s">
        <v>65</v>
      </c>
      <c s="37">
        <v>125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66</v>
      </c>
      <c>
        <f>(M28*21)/100</f>
      </c>
      <c t="s">
        <v>27</v>
      </c>
    </row>
    <row r="29" spans="1:5" ht="12.75">
      <c r="A29" s="35" t="s">
        <v>56</v>
      </c>
      <c r="E29" s="39" t="s">
        <v>57</v>
      </c>
    </row>
    <row r="30" spans="1:5" ht="12.75">
      <c r="A30" s="35" t="s">
        <v>58</v>
      </c>
      <c r="E30" s="40" t="s">
        <v>112</v>
      </c>
    </row>
    <row r="31" spans="1:5" ht="89.25">
      <c r="A31" t="s">
        <v>60</v>
      </c>
      <c r="E31" s="39" t="s">
        <v>113</v>
      </c>
    </row>
    <row r="32" spans="1:16" ht="12.75">
      <c r="A32" t="s">
        <v>49</v>
      </c>
      <c s="34" t="s">
        <v>84</v>
      </c>
      <c s="34" t="s">
        <v>114</v>
      </c>
      <c s="35" t="s">
        <v>57</v>
      </c>
      <c s="6" t="s">
        <v>115</v>
      </c>
      <c s="36" t="s">
        <v>65</v>
      </c>
      <c s="37">
        <v>91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66</v>
      </c>
      <c>
        <f>(M32*21)/100</f>
      </c>
      <c t="s">
        <v>27</v>
      </c>
    </row>
    <row r="33" spans="1:5" ht="12.75">
      <c r="A33" s="35" t="s">
        <v>56</v>
      </c>
      <c r="E33" s="39" t="s">
        <v>57</v>
      </c>
    </row>
    <row r="34" spans="1:5" ht="12.75">
      <c r="A34" s="35" t="s">
        <v>58</v>
      </c>
      <c r="E34" s="40" t="s">
        <v>116</v>
      </c>
    </row>
    <row r="35" spans="1:5" ht="89.25">
      <c r="A35" t="s">
        <v>60</v>
      </c>
      <c r="E35" s="39" t="s">
        <v>113</v>
      </c>
    </row>
    <row r="36" spans="1:16" ht="12.75">
      <c r="A36" t="s">
        <v>49</v>
      </c>
      <c s="34" t="s">
        <v>89</v>
      </c>
      <c s="34" t="s">
        <v>117</v>
      </c>
      <c s="35" t="s">
        <v>57</v>
      </c>
      <c s="6" t="s">
        <v>118</v>
      </c>
      <c s="36" t="s">
        <v>65</v>
      </c>
      <c s="37">
        <v>60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66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38.25">
      <c r="A38" s="35" t="s">
        <v>58</v>
      </c>
      <c r="E38" s="40" t="s">
        <v>119</v>
      </c>
    </row>
    <row r="39" spans="1:5" ht="76.5">
      <c r="A39" t="s">
        <v>60</v>
      </c>
      <c r="E39" s="39" t="s">
        <v>120</v>
      </c>
    </row>
    <row r="40" spans="1:16" ht="25.5">
      <c r="A40" t="s">
        <v>49</v>
      </c>
      <c s="34" t="s">
        <v>121</v>
      </c>
      <c s="34" t="s">
        <v>122</v>
      </c>
      <c s="35" t="s">
        <v>57</v>
      </c>
      <c s="6" t="s">
        <v>123</v>
      </c>
      <c s="36" t="s">
        <v>108</v>
      </c>
      <c s="37">
        <v>59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66</v>
      </c>
      <c>
        <f>(M40*21)/100</f>
      </c>
      <c t="s">
        <v>27</v>
      </c>
    </row>
    <row r="41" spans="1:5" ht="12.75">
      <c r="A41" s="35" t="s">
        <v>56</v>
      </c>
      <c r="E41" s="39" t="s">
        <v>57</v>
      </c>
    </row>
    <row r="42" spans="1:5" ht="12.75">
      <c r="A42" s="35" t="s">
        <v>58</v>
      </c>
      <c r="E42" s="40" t="s">
        <v>124</v>
      </c>
    </row>
    <row r="43" spans="1:5" ht="306">
      <c r="A43" t="s">
        <v>60</v>
      </c>
      <c r="E43" s="39" t="s">
        <v>125</v>
      </c>
    </row>
    <row r="44" spans="1:16" ht="25.5">
      <c r="A44" t="s">
        <v>49</v>
      </c>
      <c s="34" t="s">
        <v>126</v>
      </c>
      <c s="34" t="s">
        <v>127</v>
      </c>
      <c s="35" t="s">
        <v>57</v>
      </c>
      <c s="6" t="s">
        <v>128</v>
      </c>
      <c s="36" t="s">
        <v>108</v>
      </c>
      <c s="37">
        <v>18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129</v>
      </c>
    </row>
    <row r="47" spans="1:5" ht="306">
      <c r="A47" t="s">
        <v>60</v>
      </c>
      <c r="E47" s="39" t="s">
        <v>130</v>
      </c>
    </row>
    <row r="48" spans="1:16" ht="12.75">
      <c r="A48" t="s">
        <v>49</v>
      </c>
      <c s="34" t="s">
        <v>131</v>
      </c>
      <c s="34" t="s">
        <v>132</v>
      </c>
      <c s="35" t="s">
        <v>57</v>
      </c>
      <c s="6" t="s">
        <v>133</v>
      </c>
      <c s="36" t="s">
        <v>108</v>
      </c>
      <c s="37">
        <v>70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56</v>
      </c>
      <c r="E49" s="39" t="s">
        <v>57</v>
      </c>
    </row>
    <row r="50" spans="1:5" ht="12.75">
      <c r="A50" s="35" t="s">
        <v>58</v>
      </c>
      <c r="E50" s="40" t="s">
        <v>134</v>
      </c>
    </row>
    <row r="51" spans="1:5" ht="114.75">
      <c r="A51" t="s">
        <v>60</v>
      </c>
      <c r="E51" s="39" t="s">
        <v>135</v>
      </c>
    </row>
    <row r="52" spans="1:16" ht="12.75">
      <c r="A52" t="s">
        <v>49</v>
      </c>
      <c s="34" t="s">
        <v>136</v>
      </c>
      <c s="34" t="s">
        <v>137</v>
      </c>
      <c s="35" t="s">
        <v>57</v>
      </c>
      <c s="6" t="s">
        <v>138</v>
      </c>
      <c s="36" t="s">
        <v>108</v>
      </c>
      <c s="37">
        <v>66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27</v>
      </c>
    </row>
    <row r="53" spans="1:5" ht="12.75">
      <c r="A53" s="35" t="s">
        <v>56</v>
      </c>
      <c r="E53" s="39" t="s">
        <v>57</v>
      </c>
    </row>
    <row r="54" spans="1:5" ht="12.75">
      <c r="A54" s="35" t="s">
        <v>58</v>
      </c>
      <c r="E54" s="40" t="s">
        <v>139</v>
      </c>
    </row>
    <row r="55" spans="1:5" ht="114.75">
      <c r="A55" t="s">
        <v>60</v>
      </c>
      <c r="E55" s="39" t="s">
        <v>135</v>
      </c>
    </row>
    <row r="56" spans="1:16" ht="12.75">
      <c r="A56" t="s">
        <v>49</v>
      </c>
      <c s="34" t="s">
        <v>140</v>
      </c>
      <c s="34" t="s">
        <v>141</v>
      </c>
      <c s="35" t="s">
        <v>57</v>
      </c>
      <c s="6" t="s">
        <v>142</v>
      </c>
      <c s="36" t="s">
        <v>143</v>
      </c>
      <c s="37">
        <v>10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57</v>
      </c>
    </row>
    <row r="59" spans="1:5" ht="255">
      <c r="A59" t="s">
        <v>60</v>
      </c>
      <c r="E59" s="39" t="s">
        <v>144</v>
      </c>
    </row>
    <row r="60" spans="1:16" ht="12.75">
      <c r="A60" t="s">
        <v>49</v>
      </c>
      <c s="34" t="s">
        <v>145</v>
      </c>
      <c s="34" t="s">
        <v>146</v>
      </c>
      <c s="35" t="s">
        <v>57</v>
      </c>
      <c s="6" t="s">
        <v>147</v>
      </c>
      <c s="36" t="s">
        <v>143</v>
      </c>
      <c s="37">
        <v>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57</v>
      </c>
    </row>
    <row r="63" spans="1:5" ht="153">
      <c r="A63" t="s">
        <v>60</v>
      </c>
      <c r="E63" s="39" t="s">
        <v>148</v>
      </c>
    </row>
    <row r="64" spans="1:16" ht="12.75">
      <c r="A64" t="s">
        <v>49</v>
      </c>
      <c s="34" t="s">
        <v>149</v>
      </c>
      <c s="34" t="s">
        <v>150</v>
      </c>
      <c s="35" t="s">
        <v>57</v>
      </c>
      <c s="6" t="s">
        <v>151</v>
      </c>
      <c s="36" t="s">
        <v>143</v>
      </c>
      <c s="37">
        <v>60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57</v>
      </c>
    </row>
    <row r="67" spans="1:5" ht="140.25">
      <c r="A67" t="s">
        <v>60</v>
      </c>
      <c r="E67" s="39" t="s">
        <v>152</v>
      </c>
    </row>
    <row r="68" spans="1:16" ht="25.5">
      <c r="A68" t="s">
        <v>49</v>
      </c>
      <c s="34" t="s">
        <v>153</v>
      </c>
      <c s="34" t="s">
        <v>154</v>
      </c>
      <c s="35" t="s">
        <v>57</v>
      </c>
      <c s="6" t="s">
        <v>155</v>
      </c>
      <c s="36" t="s">
        <v>108</v>
      </c>
      <c s="37">
        <v>204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57</v>
      </c>
    </row>
    <row r="71" spans="1:5" ht="178.5">
      <c r="A71" t="s">
        <v>60</v>
      </c>
      <c r="E71" s="39" t="s">
        <v>156</v>
      </c>
    </row>
    <row r="72" spans="1:16" ht="12.75">
      <c r="A72" t="s">
        <v>49</v>
      </c>
      <c s="34" t="s">
        <v>157</v>
      </c>
      <c s="34" t="s">
        <v>158</v>
      </c>
      <c s="35" t="s">
        <v>57</v>
      </c>
      <c s="6" t="s">
        <v>159</v>
      </c>
      <c s="36" t="s">
        <v>108</v>
      </c>
      <c s="37">
        <v>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160</v>
      </c>
    </row>
    <row r="75" spans="1:5" ht="191.25">
      <c r="A75" t="s">
        <v>60</v>
      </c>
      <c r="E75" s="39" t="s">
        <v>161</v>
      </c>
    </row>
    <row r="76" spans="1:16" ht="12.75">
      <c r="A76" t="s">
        <v>49</v>
      </c>
      <c s="34" t="s">
        <v>162</v>
      </c>
      <c s="34" t="s">
        <v>163</v>
      </c>
      <c s="35" t="s">
        <v>57</v>
      </c>
      <c s="6" t="s">
        <v>164</v>
      </c>
      <c s="36" t="s">
        <v>143</v>
      </c>
      <c s="37">
        <v>10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57</v>
      </c>
    </row>
    <row r="79" spans="1:5" ht="102">
      <c r="A79" t="s">
        <v>60</v>
      </c>
      <c r="E79" s="39" t="s">
        <v>165</v>
      </c>
    </row>
    <row r="80" spans="1:16" ht="25.5">
      <c r="A80" t="s">
        <v>49</v>
      </c>
      <c s="34" t="s">
        <v>166</v>
      </c>
      <c s="34" t="s">
        <v>167</v>
      </c>
      <c s="35" t="s">
        <v>57</v>
      </c>
      <c s="6" t="s">
        <v>168</v>
      </c>
      <c s="36" t="s">
        <v>108</v>
      </c>
      <c s="37">
        <v>66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55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169</v>
      </c>
    </row>
    <row r="83" spans="1:5" ht="127.5">
      <c r="A83" t="s">
        <v>60</v>
      </c>
      <c r="E83" s="39" t="s">
        <v>170</v>
      </c>
    </row>
    <row r="84" spans="1:16" ht="12.75">
      <c r="A84" t="s">
        <v>49</v>
      </c>
      <c s="34" t="s">
        <v>171</v>
      </c>
      <c s="34" t="s">
        <v>172</v>
      </c>
      <c s="35" t="s">
        <v>57</v>
      </c>
      <c s="6" t="s">
        <v>173</v>
      </c>
      <c s="36" t="s">
        <v>174</v>
      </c>
      <c s="37">
        <v>239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57</v>
      </c>
    </row>
    <row r="87" spans="1:5" ht="153">
      <c r="A87" t="s">
        <v>60</v>
      </c>
      <c r="E87" s="39" t="s">
        <v>175</v>
      </c>
    </row>
    <row r="88" spans="1:13" ht="12.75">
      <c r="A88" t="s">
        <v>46</v>
      </c>
      <c r="C88" s="31" t="s">
        <v>126</v>
      </c>
      <c r="E88" s="33" t="s">
        <v>176</v>
      </c>
      <c r="J88" s="32">
        <f>0</f>
      </c>
      <c s="32">
        <f>0</f>
      </c>
      <c s="32">
        <f>0+L89+L93+L97+L101+L105+L109+L113+L117+L121+L125+L129+L133</f>
      </c>
      <c s="32">
        <f>0+M89+M93+M97+M101+M105+M109+M113+M117+M121+M125+M129+M133</f>
      </c>
    </row>
    <row r="89" spans="1:16" ht="12.75">
      <c r="A89" t="s">
        <v>49</v>
      </c>
      <c s="34" t="s">
        <v>177</v>
      </c>
      <c s="34" t="s">
        <v>178</v>
      </c>
      <c s="35" t="s">
        <v>57</v>
      </c>
      <c s="6" t="s">
        <v>179</v>
      </c>
      <c s="36" t="s">
        <v>143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66</v>
      </c>
      <c>
        <f>(M89*21)/100</f>
      </c>
      <c t="s">
        <v>27</v>
      </c>
    </row>
    <row r="90" spans="1:5" ht="12.75">
      <c r="A90" s="35" t="s">
        <v>56</v>
      </c>
      <c r="E90" s="39" t="s">
        <v>57</v>
      </c>
    </row>
    <row r="91" spans="1:5" ht="12.75">
      <c r="A91" s="35" t="s">
        <v>58</v>
      </c>
      <c r="E91" s="40" t="s">
        <v>57</v>
      </c>
    </row>
    <row r="92" spans="1:5" ht="102">
      <c r="A92" t="s">
        <v>60</v>
      </c>
      <c r="E92" s="39" t="s">
        <v>180</v>
      </c>
    </row>
    <row r="93" spans="1:16" ht="12.75">
      <c r="A93" t="s">
        <v>49</v>
      </c>
      <c s="34" t="s">
        <v>181</v>
      </c>
      <c s="34" t="s">
        <v>182</v>
      </c>
      <c s="35" t="s">
        <v>57</v>
      </c>
      <c s="6" t="s">
        <v>183</v>
      </c>
      <c s="36" t="s">
        <v>143</v>
      </c>
      <c s="37">
        <v>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66</v>
      </c>
      <c>
        <f>(M93*21)/100</f>
      </c>
      <c t="s">
        <v>27</v>
      </c>
    </row>
    <row r="94" spans="1:5" ht="12.75">
      <c r="A94" s="35" t="s">
        <v>56</v>
      </c>
      <c r="E94" s="39" t="s">
        <v>57</v>
      </c>
    </row>
    <row r="95" spans="1:5" ht="12.75">
      <c r="A95" s="35" t="s">
        <v>58</v>
      </c>
      <c r="E95" s="40" t="s">
        <v>57</v>
      </c>
    </row>
    <row r="96" spans="1:5" ht="165.75">
      <c r="A96" t="s">
        <v>60</v>
      </c>
      <c r="E96" s="39" t="s">
        <v>184</v>
      </c>
    </row>
    <row r="97" spans="1:16" ht="12.75">
      <c r="A97" t="s">
        <v>49</v>
      </c>
      <c s="34" t="s">
        <v>185</v>
      </c>
      <c s="34" t="s">
        <v>186</v>
      </c>
      <c s="35" t="s">
        <v>57</v>
      </c>
      <c s="6" t="s">
        <v>187</v>
      </c>
      <c s="36" t="s">
        <v>65</v>
      </c>
      <c s="37">
        <v>114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66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12.75">
      <c r="A99" s="35" t="s">
        <v>58</v>
      </c>
      <c r="E99" s="40" t="s">
        <v>57</v>
      </c>
    </row>
    <row r="100" spans="1:5" ht="140.25">
      <c r="A100" t="s">
        <v>60</v>
      </c>
      <c r="E100" s="39" t="s">
        <v>188</v>
      </c>
    </row>
    <row r="101" spans="1:16" ht="25.5">
      <c r="A101" t="s">
        <v>49</v>
      </c>
      <c s="34" t="s">
        <v>189</v>
      </c>
      <c s="34" t="s">
        <v>190</v>
      </c>
      <c s="35" t="s">
        <v>57</v>
      </c>
      <c s="6" t="s">
        <v>191</v>
      </c>
      <c s="36" t="s">
        <v>70</v>
      </c>
      <c s="37">
        <v>570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66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12.75">
      <c r="A103" s="35" t="s">
        <v>58</v>
      </c>
      <c r="E103" s="40" t="s">
        <v>192</v>
      </c>
    </row>
    <row r="104" spans="1:5" ht="127.5">
      <c r="A104" t="s">
        <v>60</v>
      </c>
      <c r="E104" s="39" t="s">
        <v>193</v>
      </c>
    </row>
    <row r="105" spans="1:16" ht="12.75">
      <c r="A105" t="s">
        <v>49</v>
      </c>
      <c s="34" t="s">
        <v>194</v>
      </c>
      <c s="34" t="s">
        <v>195</v>
      </c>
      <c s="35" t="s">
        <v>57</v>
      </c>
      <c s="6" t="s">
        <v>196</v>
      </c>
      <c s="36" t="s">
        <v>108</v>
      </c>
      <c s="37">
        <v>61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66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12.75">
      <c r="A107" s="35" t="s">
        <v>58</v>
      </c>
      <c r="E107" s="40" t="s">
        <v>197</v>
      </c>
    </row>
    <row r="108" spans="1:5" ht="178.5">
      <c r="A108" t="s">
        <v>60</v>
      </c>
      <c r="E108" s="39" t="s">
        <v>198</v>
      </c>
    </row>
    <row r="109" spans="1:16" ht="25.5">
      <c r="A109" t="s">
        <v>49</v>
      </c>
      <c s="34" t="s">
        <v>199</v>
      </c>
      <c s="34" t="s">
        <v>200</v>
      </c>
      <c s="35" t="s">
        <v>57</v>
      </c>
      <c s="6" t="s">
        <v>201</v>
      </c>
      <c s="36" t="s">
        <v>202</v>
      </c>
      <c s="37">
        <v>310.08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66</v>
      </c>
      <c>
        <f>(M109*21)/100</f>
      </c>
      <c t="s">
        <v>27</v>
      </c>
    </row>
    <row r="110" spans="1:5" ht="12.75">
      <c r="A110" s="35" t="s">
        <v>56</v>
      </c>
      <c r="E110" s="39" t="s">
        <v>57</v>
      </c>
    </row>
    <row r="111" spans="1:5" ht="25.5">
      <c r="A111" s="35" t="s">
        <v>58</v>
      </c>
      <c r="E111" s="40" t="s">
        <v>203</v>
      </c>
    </row>
    <row r="112" spans="1:5" ht="127.5">
      <c r="A112" t="s">
        <v>60</v>
      </c>
      <c r="E112" s="39" t="s">
        <v>204</v>
      </c>
    </row>
    <row r="113" spans="1:16" ht="25.5">
      <c r="A113" t="s">
        <v>49</v>
      </c>
      <c s="34" t="s">
        <v>205</v>
      </c>
      <c s="34" t="s">
        <v>206</v>
      </c>
      <c s="35" t="s">
        <v>57</v>
      </c>
      <c s="6" t="s">
        <v>207</v>
      </c>
      <c s="36" t="s">
        <v>108</v>
      </c>
      <c s="37">
        <v>16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66</v>
      </c>
      <c>
        <f>(M113*21)/100</f>
      </c>
      <c t="s">
        <v>27</v>
      </c>
    </row>
    <row r="114" spans="1:5" ht="12.75">
      <c r="A114" s="35" t="s">
        <v>56</v>
      </c>
      <c r="E114" s="39" t="s">
        <v>57</v>
      </c>
    </row>
    <row r="115" spans="1:5" ht="12.75">
      <c r="A115" s="35" t="s">
        <v>58</v>
      </c>
      <c r="E115" s="40" t="s">
        <v>208</v>
      </c>
    </row>
    <row r="116" spans="1:5" ht="216.75">
      <c r="A116" t="s">
        <v>60</v>
      </c>
      <c r="E116" s="39" t="s">
        <v>209</v>
      </c>
    </row>
    <row r="117" spans="1:16" ht="25.5">
      <c r="A117" t="s">
        <v>49</v>
      </c>
      <c s="34" t="s">
        <v>210</v>
      </c>
      <c s="34" t="s">
        <v>211</v>
      </c>
      <c s="35" t="s">
        <v>57</v>
      </c>
      <c s="6" t="s">
        <v>212</v>
      </c>
      <c s="36" t="s">
        <v>202</v>
      </c>
      <c s="37">
        <v>15.808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66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12.75">
      <c r="A119" s="35" t="s">
        <v>58</v>
      </c>
      <c r="E119" s="40" t="s">
        <v>213</v>
      </c>
    </row>
    <row r="120" spans="1:5" ht="127.5">
      <c r="A120" t="s">
        <v>60</v>
      </c>
      <c r="E120" s="39" t="s">
        <v>204</v>
      </c>
    </row>
    <row r="121" spans="1:16" ht="25.5">
      <c r="A121" t="s">
        <v>49</v>
      </c>
      <c s="34" t="s">
        <v>214</v>
      </c>
      <c s="34" t="s">
        <v>215</v>
      </c>
      <c s="35" t="s">
        <v>57</v>
      </c>
      <c s="6" t="s">
        <v>216</v>
      </c>
      <c s="36" t="s">
        <v>202</v>
      </c>
      <c s="37">
        <v>93.64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66</v>
      </c>
      <c>
        <f>(M121*21)/100</f>
      </c>
      <c t="s">
        <v>27</v>
      </c>
    </row>
    <row r="122" spans="1:5" ht="12.75">
      <c r="A122" s="35" t="s">
        <v>56</v>
      </c>
      <c r="E122" s="39" t="s">
        <v>57</v>
      </c>
    </row>
    <row r="123" spans="1:5" ht="38.25">
      <c r="A123" s="35" t="s">
        <v>58</v>
      </c>
      <c r="E123" s="40" t="s">
        <v>217</v>
      </c>
    </row>
    <row r="124" spans="1:5" ht="127.5">
      <c r="A124" t="s">
        <v>60</v>
      </c>
      <c r="E124" s="39" t="s">
        <v>204</v>
      </c>
    </row>
    <row r="125" spans="1:16" ht="12.75">
      <c r="A125" t="s">
        <v>49</v>
      </c>
      <c s="34" t="s">
        <v>218</v>
      </c>
      <c s="34" t="s">
        <v>219</v>
      </c>
      <c s="35" t="s">
        <v>57</v>
      </c>
      <c s="6" t="s">
        <v>220</v>
      </c>
      <c s="36" t="s">
        <v>143</v>
      </c>
      <c s="37">
        <v>84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66</v>
      </c>
      <c>
        <f>(M125*21)/100</f>
      </c>
      <c t="s">
        <v>27</v>
      </c>
    </row>
    <row r="126" spans="1:5" ht="12.75">
      <c r="A126" s="35" t="s">
        <v>56</v>
      </c>
      <c r="E126" s="39" t="s">
        <v>57</v>
      </c>
    </row>
    <row r="127" spans="1:5" ht="12.75">
      <c r="A127" s="35" t="s">
        <v>58</v>
      </c>
      <c r="E127" s="40" t="s">
        <v>57</v>
      </c>
    </row>
    <row r="128" spans="1:5" ht="127.5">
      <c r="A128" t="s">
        <v>60</v>
      </c>
      <c r="E128" s="39" t="s">
        <v>221</v>
      </c>
    </row>
    <row r="129" spans="1:16" ht="25.5">
      <c r="A129" t="s">
        <v>49</v>
      </c>
      <c s="34" t="s">
        <v>222</v>
      </c>
      <c s="34" t="s">
        <v>223</v>
      </c>
      <c s="35" t="s">
        <v>57</v>
      </c>
      <c s="6" t="s">
        <v>224</v>
      </c>
      <c s="36" t="s">
        <v>202</v>
      </c>
      <c s="37">
        <v>8.4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66</v>
      </c>
      <c>
        <f>(M129*21)/100</f>
      </c>
      <c t="s">
        <v>27</v>
      </c>
    </row>
    <row r="130" spans="1:5" ht="12.75">
      <c r="A130" s="35" t="s">
        <v>56</v>
      </c>
      <c r="E130" s="39" t="s">
        <v>57</v>
      </c>
    </row>
    <row r="131" spans="1:5" ht="12.75">
      <c r="A131" s="35" t="s">
        <v>58</v>
      </c>
      <c r="E131" s="40" t="s">
        <v>225</v>
      </c>
    </row>
    <row r="132" spans="1:5" ht="127.5">
      <c r="A132" t="s">
        <v>60</v>
      </c>
      <c r="E132" s="39" t="s">
        <v>226</v>
      </c>
    </row>
    <row r="133" spans="1:16" ht="12.75">
      <c r="A133" t="s">
        <v>49</v>
      </c>
      <c s="34" t="s">
        <v>227</v>
      </c>
      <c s="34" t="s">
        <v>228</v>
      </c>
      <c s="35" t="s">
        <v>57</v>
      </c>
      <c s="6" t="s">
        <v>229</v>
      </c>
      <c s="36" t="s">
        <v>143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66</v>
      </c>
      <c>
        <f>(M133*21)/100</f>
      </c>
      <c t="s">
        <v>27</v>
      </c>
    </row>
    <row r="134" spans="1:5" ht="12.75">
      <c r="A134" s="35" t="s">
        <v>56</v>
      </c>
      <c r="E134" s="39" t="s">
        <v>57</v>
      </c>
    </row>
    <row r="135" spans="1:5" ht="12.75">
      <c r="A135" s="35" t="s">
        <v>58</v>
      </c>
      <c r="E135" s="40" t="s">
        <v>57</v>
      </c>
    </row>
    <row r="136" spans="1:5" ht="127.5">
      <c r="A136" t="s">
        <v>60</v>
      </c>
      <c r="E136" s="39" t="s">
        <v>221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232</v>
      </c>
      <c r="E8" s="30" t="s">
        <v>231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79</v>
      </c>
      <c r="E9" s="33" t="s">
        <v>83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114</v>
      </c>
      <c s="35" t="s">
        <v>57</v>
      </c>
      <c s="6" t="s">
        <v>115</v>
      </c>
      <c s="36" t="s">
        <v>65</v>
      </c>
      <c s="37">
        <v>44.2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233</v>
      </c>
    </row>
    <row r="13" spans="1:5" ht="89.25">
      <c r="A13" t="s">
        <v>60</v>
      </c>
      <c r="E13" s="39" t="s">
        <v>113</v>
      </c>
    </row>
    <row r="14" spans="1:16" ht="25.5">
      <c r="A14" t="s">
        <v>49</v>
      </c>
      <c s="34" t="s">
        <v>27</v>
      </c>
      <c s="34" t="s">
        <v>234</v>
      </c>
      <c s="35" t="s">
        <v>57</v>
      </c>
      <c s="6" t="s">
        <v>235</v>
      </c>
      <c s="36" t="s">
        <v>108</v>
      </c>
      <c s="37">
        <v>260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57</v>
      </c>
    </row>
    <row r="17" spans="1:5" ht="255">
      <c r="A17" t="s">
        <v>60</v>
      </c>
      <c r="E17" s="39" t="s">
        <v>236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237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237</v>
      </c>
      <c r="E4" s="26" t="s">
        <v>238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COUNTIFS(L8:L259,"=0",A8:A259,"P")+COUNTIFS(L8:L259,"",A8:A259,"P")+SUM(Q8:Q259)</f>
      </c>
    </row>
    <row r="8" spans="1:13" ht="12.75">
      <c r="A8" t="s">
        <v>44</v>
      </c>
      <c r="C8" s="28" t="s">
        <v>241</v>
      </c>
      <c r="E8" s="30" t="s">
        <v>240</v>
      </c>
      <c r="J8" s="29">
        <f>0+J9+J34+J59+J80+J109+J146+J151+J156+J189+J202</f>
      </c>
      <c s="29">
        <f>0+K9+K34+K59+K80+K109+K146+K151+K156+K189+K202</f>
      </c>
      <c s="29">
        <f>0+L9+L34+L59+L80+L109+L146+L151+L156+L189+L202</f>
      </c>
      <c s="29">
        <f>0+M9+M34+M59+M80+M109+M146+M151+M156+M189+M202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50</v>
      </c>
      <c s="34" t="s">
        <v>242</v>
      </c>
      <c s="35" t="s">
        <v>57</v>
      </c>
      <c s="6" t="s">
        <v>243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245</v>
      </c>
    </row>
    <row r="13" spans="1:5" ht="12.75">
      <c r="A13" t="s">
        <v>60</v>
      </c>
      <c r="E13" s="39" t="s">
        <v>246</v>
      </c>
    </row>
    <row r="14" spans="1:16" ht="12.75">
      <c r="A14" t="s">
        <v>49</v>
      </c>
      <c s="34" t="s">
        <v>27</v>
      </c>
      <c s="34" t="s">
        <v>247</v>
      </c>
      <c s="35" t="s">
        <v>57</v>
      </c>
      <c s="6" t="s">
        <v>248</v>
      </c>
      <c s="36" t="s">
        <v>244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249</v>
      </c>
    </row>
    <row r="17" spans="1:5" ht="12.75">
      <c r="A17" t="s">
        <v>60</v>
      </c>
      <c r="E17" s="39" t="s">
        <v>246</v>
      </c>
    </row>
    <row r="18" spans="1:16" ht="12.75">
      <c r="A18" t="s">
        <v>49</v>
      </c>
      <c s="34" t="s">
        <v>26</v>
      </c>
      <c s="34" t="s">
        <v>250</v>
      </c>
      <c s="35" t="s">
        <v>57</v>
      </c>
      <c s="6" t="s">
        <v>251</v>
      </c>
      <c s="36" t="s">
        <v>252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66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253</v>
      </c>
    </row>
    <row r="21" spans="1:5" ht="12.75">
      <c r="A21" t="s">
        <v>60</v>
      </c>
      <c r="E21" s="39" t="s">
        <v>254</v>
      </c>
    </row>
    <row r="22" spans="1:16" ht="12.75">
      <c r="A22" t="s">
        <v>49</v>
      </c>
      <c s="34" t="s">
        <v>73</v>
      </c>
      <c s="34" t="s">
        <v>255</v>
      </c>
      <c s="35" t="s">
        <v>57</v>
      </c>
      <c s="6" t="s">
        <v>256</v>
      </c>
      <c s="36" t="s">
        <v>244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66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257</v>
      </c>
    </row>
    <row r="25" spans="1:5" ht="63.75">
      <c r="A25" t="s">
        <v>60</v>
      </c>
      <c r="E25" s="39" t="s">
        <v>258</v>
      </c>
    </row>
    <row r="26" spans="1:16" ht="25.5">
      <c r="A26" t="s">
        <v>49</v>
      </c>
      <c s="34" t="s">
        <v>79</v>
      </c>
      <c s="34" t="s">
        <v>259</v>
      </c>
      <c s="35" t="s">
        <v>260</v>
      </c>
      <c s="6" t="s">
        <v>261</v>
      </c>
      <c s="36" t="s">
        <v>54</v>
      </c>
      <c s="37">
        <v>148.608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57</v>
      </c>
    </row>
    <row r="28" spans="1:5" ht="63.75">
      <c r="A28" s="35" t="s">
        <v>58</v>
      </c>
      <c r="E28" s="40" t="s">
        <v>262</v>
      </c>
    </row>
    <row r="29" spans="1:5" ht="25.5">
      <c r="A29" t="s">
        <v>60</v>
      </c>
      <c r="E29" s="39" t="s">
        <v>263</v>
      </c>
    </row>
    <row r="30" spans="1:16" ht="25.5">
      <c r="A30" t="s">
        <v>49</v>
      </c>
      <c s="34" t="s">
        <v>84</v>
      </c>
      <c s="34" t="s">
        <v>264</v>
      </c>
      <c s="35" t="s">
        <v>265</v>
      </c>
      <c s="6" t="s">
        <v>266</v>
      </c>
      <c s="36" t="s">
        <v>54</v>
      </c>
      <c s="37">
        <v>166.488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57</v>
      </c>
    </row>
    <row r="32" spans="1:5" ht="63.75">
      <c r="A32" s="35" t="s">
        <v>58</v>
      </c>
      <c r="E32" s="40" t="s">
        <v>267</v>
      </c>
    </row>
    <row r="33" spans="1:5" ht="25.5">
      <c r="A33" t="s">
        <v>60</v>
      </c>
      <c r="E33" s="39" t="s">
        <v>263</v>
      </c>
    </row>
    <row r="34" spans="1:13" ht="12.75">
      <c r="A34" t="s">
        <v>46</v>
      </c>
      <c r="C34" s="31" t="s">
        <v>50</v>
      </c>
      <c r="E34" s="33" t="s">
        <v>62</v>
      </c>
      <c r="J34" s="32">
        <f>0</f>
      </c>
      <c s="32">
        <f>0</f>
      </c>
      <c s="32">
        <f>0+L35+L39+L43+L47+L51+L55</f>
      </c>
      <c s="32">
        <f>0+M35+M39+M43+M47+M51+M55</f>
      </c>
    </row>
    <row r="35" spans="1:16" ht="12.75">
      <c r="A35" t="s">
        <v>49</v>
      </c>
      <c s="34" t="s">
        <v>89</v>
      </c>
      <c s="34" t="s">
        <v>268</v>
      </c>
      <c s="35" t="s">
        <v>57</v>
      </c>
      <c s="6" t="s">
        <v>269</v>
      </c>
      <c s="36" t="s">
        <v>76</v>
      </c>
      <c s="37">
        <v>24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25.5">
      <c r="A37" s="35" t="s">
        <v>58</v>
      </c>
      <c r="E37" s="40" t="s">
        <v>270</v>
      </c>
    </row>
    <row r="38" spans="1:5" ht="38.25">
      <c r="A38" t="s">
        <v>60</v>
      </c>
      <c r="E38" s="39" t="s">
        <v>271</v>
      </c>
    </row>
    <row r="39" spans="1:16" ht="12.75">
      <c r="A39" t="s">
        <v>49</v>
      </c>
      <c s="34" t="s">
        <v>121</v>
      </c>
      <c s="34" t="s">
        <v>272</v>
      </c>
      <c s="35" t="s">
        <v>57</v>
      </c>
      <c s="6" t="s">
        <v>273</v>
      </c>
      <c s="36" t="s">
        <v>65</v>
      </c>
      <c s="37">
        <v>74.304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51">
      <c r="A41" s="35" t="s">
        <v>58</v>
      </c>
      <c r="E41" s="40" t="s">
        <v>274</v>
      </c>
    </row>
    <row r="42" spans="1:5" ht="344.25">
      <c r="A42" t="s">
        <v>60</v>
      </c>
      <c r="E42" s="39" t="s">
        <v>275</v>
      </c>
    </row>
    <row r="43" spans="1:16" ht="12.75">
      <c r="A43" t="s">
        <v>49</v>
      </c>
      <c s="34" t="s">
        <v>126</v>
      </c>
      <c s="34" t="s">
        <v>276</v>
      </c>
      <c s="35" t="s">
        <v>57</v>
      </c>
      <c s="6" t="s">
        <v>277</v>
      </c>
      <c s="36" t="s">
        <v>65</v>
      </c>
      <c s="37">
        <v>56.119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76.5">
      <c r="A45" s="35" t="s">
        <v>58</v>
      </c>
      <c r="E45" s="40" t="s">
        <v>278</v>
      </c>
    </row>
    <row r="46" spans="1:5" ht="242.25">
      <c r="A46" t="s">
        <v>60</v>
      </c>
      <c r="E46" s="39" t="s">
        <v>279</v>
      </c>
    </row>
    <row r="47" spans="1:16" ht="12.75">
      <c r="A47" t="s">
        <v>49</v>
      </c>
      <c s="34" t="s">
        <v>131</v>
      </c>
      <c s="34" t="s">
        <v>280</v>
      </c>
      <c s="35" t="s">
        <v>57</v>
      </c>
      <c s="6" t="s">
        <v>281</v>
      </c>
      <c s="36" t="s">
        <v>76</v>
      </c>
      <c s="37">
        <v>590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25.5">
      <c r="A49" s="35" t="s">
        <v>58</v>
      </c>
      <c r="E49" s="40" t="s">
        <v>282</v>
      </c>
    </row>
    <row r="50" spans="1:5" ht="38.25">
      <c r="A50" t="s">
        <v>60</v>
      </c>
      <c r="E50" s="39" t="s">
        <v>283</v>
      </c>
    </row>
    <row r="51" spans="1:16" ht="12.75">
      <c r="A51" t="s">
        <v>49</v>
      </c>
      <c s="34" t="s">
        <v>136</v>
      </c>
      <c s="34" t="s">
        <v>284</v>
      </c>
      <c s="35" t="s">
        <v>57</v>
      </c>
      <c s="6" t="s">
        <v>285</v>
      </c>
      <c s="36" t="s">
        <v>76</v>
      </c>
      <c s="37">
        <v>436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286</v>
      </c>
    </row>
    <row r="54" spans="1:5" ht="38.25">
      <c r="A54" t="s">
        <v>60</v>
      </c>
      <c r="E54" s="39" t="s">
        <v>287</v>
      </c>
    </row>
    <row r="55" spans="1:16" ht="12.75">
      <c r="A55" t="s">
        <v>49</v>
      </c>
      <c s="34" t="s">
        <v>140</v>
      </c>
      <c s="34" t="s">
        <v>288</v>
      </c>
      <c s="35" t="s">
        <v>57</v>
      </c>
      <c s="6" t="s">
        <v>289</v>
      </c>
      <c s="36" t="s">
        <v>76</v>
      </c>
      <c s="37">
        <v>436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286</v>
      </c>
    </row>
    <row r="58" spans="1:5" ht="25.5">
      <c r="A58" t="s">
        <v>60</v>
      </c>
      <c r="E58" s="39" t="s">
        <v>290</v>
      </c>
    </row>
    <row r="59" spans="1:13" ht="12.75">
      <c r="A59" t="s">
        <v>46</v>
      </c>
      <c r="C59" s="31" t="s">
        <v>27</v>
      </c>
      <c r="E59" s="33" t="s">
        <v>78</v>
      </c>
      <c r="J59" s="32">
        <f>0</f>
      </c>
      <c s="32">
        <f>0</f>
      </c>
      <c s="32">
        <f>0+L60+L64+L68+L72+L76</f>
      </c>
      <c s="32">
        <f>0+M60+M64+M68+M72+M76</f>
      </c>
    </row>
    <row r="60" spans="1:16" ht="12.75">
      <c r="A60" t="s">
        <v>49</v>
      </c>
      <c s="34" t="s">
        <v>145</v>
      </c>
      <c s="34" t="s">
        <v>291</v>
      </c>
      <c s="35" t="s">
        <v>57</v>
      </c>
      <c s="6" t="s">
        <v>292</v>
      </c>
      <c s="36" t="s">
        <v>108</v>
      </c>
      <c s="37">
        <v>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56</v>
      </c>
      <c r="E61" s="39" t="s">
        <v>57</v>
      </c>
    </row>
    <row r="62" spans="1:5" ht="12.75">
      <c r="A62" s="35" t="s">
        <v>58</v>
      </c>
      <c r="E62" s="40" t="s">
        <v>293</v>
      </c>
    </row>
    <row r="63" spans="1:5" ht="165.75">
      <c r="A63" t="s">
        <v>60</v>
      </c>
      <c r="E63" s="39" t="s">
        <v>294</v>
      </c>
    </row>
    <row r="64" spans="1:16" ht="12.75">
      <c r="A64" t="s">
        <v>49</v>
      </c>
      <c s="34" t="s">
        <v>149</v>
      </c>
      <c s="34" t="s">
        <v>295</v>
      </c>
      <c s="35" t="s">
        <v>57</v>
      </c>
      <c s="6" t="s">
        <v>296</v>
      </c>
      <c s="36" t="s">
        <v>76</v>
      </c>
      <c s="37">
        <v>7.8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25.5">
      <c r="A66" s="35" t="s">
        <v>58</v>
      </c>
      <c r="E66" s="40" t="s">
        <v>297</v>
      </c>
    </row>
    <row r="67" spans="1:5" ht="51">
      <c r="A67" t="s">
        <v>60</v>
      </c>
      <c r="E67" s="39" t="s">
        <v>298</v>
      </c>
    </row>
    <row r="68" spans="1:16" ht="12.75">
      <c r="A68" t="s">
        <v>49</v>
      </c>
      <c s="34" t="s">
        <v>153</v>
      </c>
      <c s="34" t="s">
        <v>299</v>
      </c>
      <c s="35" t="s">
        <v>57</v>
      </c>
      <c s="6" t="s">
        <v>300</v>
      </c>
      <c s="36" t="s">
        <v>108</v>
      </c>
      <c s="37">
        <v>246.4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63.75">
      <c r="A70" s="35" t="s">
        <v>58</v>
      </c>
      <c r="E70" s="40" t="s">
        <v>301</v>
      </c>
    </row>
    <row r="71" spans="1:5" ht="51">
      <c r="A71" t="s">
        <v>60</v>
      </c>
      <c r="E71" s="39" t="s">
        <v>302</v>
      </c>
    </row>
    <row r="72" spans="1:16" ht="25.5">
      <c r="A72" t="s">
        <v>49</v>
      </c>
      <c s="34" t="s">
        <v>157</v>
      </c>
      <c s="34" t="s">
        <v>303</v>
      </c>
      <c s="35" t="s">
        <v>57</v>
      </c>
      <c s="6" t="s">
        <v>304</v>
      </c>
      <c s="36" t="s">
        <v>108</v>
      </c>
      <c s="37">
        <v>246.4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63.75">
      <c r="A74" s="35" t="s">
        <v>58</v>
      </c>
      <c r="E74" s="40" t="s">
        <v>301</v>
      </c>
    </row>
    <row r="75" spans="1:5" ht="63.75">
      <c r="A75" t="s">
        <v>60</v>
      </c>
      <c r="E75" s="39" t="s">
        <v>305</v>
      </c>
    </row>
    <row r="76" spans="1:16" ht="25.5">
      <c r="A76" t="s">
        <v>49</v>
      </c>
      <c s="34" t="s">
        <v>162</v>
      </c>
      <c s="34" t="s">
        <v>306</v>
      </c>
      <c s="35" t="s">
        <v>57</v>
      </c>
      <c s="6" t="s">
        <v>307</v>
      </c>
      <c s="36" t="s">
        <v>143</v>
      </c>
      <c s="37">
        <v>76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25.5">
      <c r="A78" s="35" t="s">
        <v>58</v>
      </c>
      <c r="E78" s="40" t="s">
        <v>308</v>
      </c>
    </row>
    <row r="79" spans="1:5" ht="51">
      <c r="A79" t="s">
        <v>60</v>
      </c>
      <c r="E79" s="39" t="s">
        <v>309</v>
      </c>
    </row>
    <row r="80" spans="1:13" ht="12.75">
      <c r="A80" t="s">
        <v>46</v>
      </c>
      <c r="C80" s="31" t="s">
        <v>26</v>
      </c>
      <c r="E80" s="33" t="s">
        <v>310</v>
      </c>
      <c r="J80" s="32">
        <f>0</f>
      </c>
      <c s="32">
        <f>0</f>
      </c>
      <c s="32">
        <f>0+L81+L85+L89+L93+L97+L101+L105</f>
      </c>
      <c s="32">
        <f>0+M81+M85+M89+M93+M97+M101+M105</f>
      </c>
    </row>
    <row r="81" spans="1:16" ht="12.75">
      <c r="A81" t="s">
        <v>49</v>
      </c>
      <c s="34" t="s">
        <v>166</v>
      </c>
      <c s="34" t="s">
        <v>311</v>
      </c>
      <c s="35" t="s">
        <v>57</v>
      </c>
      <c s="6" t="s">
        <v>312</v>
      </c>
      <c s="36" t="s">
        <v>65</v>
      </c>
      <c s="37">
        <v>10.224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56</v>
      </c>
      <c r="E82" s="39" t="s">
        <v>57</v>
      </c>
    </row>
    <row r="83" spans="1:5" ht="127.5">
      <c r="A83" s="35" t="s">
        <v>58</v>
      </c>
      <c r="E83" s="40" t="s">
        <v>313</v>
      </c>
    </row>
    <row r="84" spans="1:5" ht="382.5">
      <c r="A84" t="s">
        <v>60</v>
      </c>
      <c r="E84" s="39" t="s">
        <v>314</v>
      </c>
    </row>
    <row r="85" spans="1:16" ht="12.75">
      <c r="A85" t="s">
        <v>49</v>
      </c>
      <c s="34" t="s">
        <v>171</v>
      </c>
      <c s="34" t="s">
        <v>315</v>
      </c>
      <c s="35" t="s">
        <v>57</v>
      </c>
      <c s="6" t="s">
        <v>316</v>
      </c>
      <c s="36" t="s">
        <v>54</v>
      </c>
      <c s="37">
        <v>0.738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56</v>
      </c>
      <c r="E86" s="39" t="s">
        <v>57</v>
      </c>
    </row>
    <row r="87" spans="1:5" ht="25.5">
      <c r="A87" s="35" t="s">
        <v>58</v>
      </c>
      <c r="E87" s="40" t="s">
        <v>317</v>
      </c>
    </row>
    <row r="88" spans="1:5" ht="242.25">
      <c r="A88" t="s">
        <v>60</v>
      </c>
      <c r="E88" s="39" t="s">
        <v>318</v>
      </c>
    </row>
    <row r="89" spans="1:16" ht="12.75">
      <c r="A89" t="s">
        <v>49</v>
      </c>
      <c s="34" t="s">
        <v>319</v>
      </c>
      <c s="34" t="s">
        <v>320</v>
      </c>
      <c s="35" t="s">
        <v>57</v>
      </c>
      <c s="6" t="s">
        <v>321</v>
      </c>
      <c s="36" t="s">
        <v>54</v>
      </c>
      <c s="37">
        <v>0.832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66</v>
      </c>
      <c>
        <f>(M89*21)/100</f>
      </c>
      <c t="s">
        <v>27</v>
      </c>
    </row>
    <row r="90" spans="1:5" ht="12.75">
      <c r="A90" s="35" t="s">
        <v>56</v>
      </c>
      <c r="E90" s="39" t="s">
        <v>57</v>
      </c>
    </row>
    <row r="91" spans="1:5" ht="25.5">
      <c r="A91" s="35" t="s">
        <v>58</v>
      </c>
      <c r="E91" s="40" t="s">
        <v>322</v>
      </c>
    </row>
    <row r="92" spans="1:5" ht="242.25">
      <c r="A92" t="s">
        <v>60</v>
      </c>
      <c r="E92" s="39" t="s">
        <v>323</v>
      </c>
    </row>
    <row r="93" spans="1:16" ht="12.75">
      <c r="A93" t="s">
        <v>49</v>
      </c>
      <c s="34" t="s">
        <v>324</v>
      </c>
      <c s="34" t="s">
        <v>325</v>
      </c>
      <c s="35" t="s">
        <v>57</v>
      </c>
      <c s="6" t="s">
        <v>326</v>
      </c>
      <c s="36" t="s">
        <v>65</v>
      </c>
      <c s="37">
        <v>5.04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66</v>
      </c>
      <c>
        <f>(M93*21)/100</f>
      </c>
      <c t="s">
        <v>27</v>
      </c>
    </row>
    <row r="94" spans="1:5" ht="12.75">
      <c r="A94" s="35" t="s">
        <v>56</v>
      </c>
      <c r="E94" s="39" t="s">
        <v>57</v>
      </c>
    </row>
    <row r="95" spans="1:5" ht="25.5">
      <c r="A95" s="35" t="s">
        <v>58</v>
      </c>
      <c r="E95" s="40" t="s">
        <v>327</v>
      </c>
    </row>
    <row r="96" spans="1:5" ht="229.5">
      <c r="A96" t="s">
        <v>60</v>
      </c>
      <c r="E96" s="39" t="s">
        <v>328</v>
      </c>
    </row>
    <row r="97" spans="1:16" ht="12.75">
      <c r="A97" t="s">
        <v>49</v>
      </c>
      <c s="34" t="s">
        <v>177</v>
      </c>
      <c s="34" t="s">
        <v>329</v>
      </c>
      <c s="35" t="s">
        <v>57</v>
      </c>
      <c s="6" t="s">
        <v>330</v>
      </c>
      <c s="36" t="s">
        <v>65</v>
      </c>
      <c s="37">
        <v>32.8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66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38.25">
      <c r="A99" s="35" t="s">
        <v>58</v>
      </c>
      <c r="E99" s="40" t="s">
        <v>331</v>
      </c>
    </row>
    <row r="100" spans="1:5" ht="369.75">
      <c r="A100" t="s">
        <v>60</v>
      </c>
      <c r="E100" s="39" t="s">
        <v>332</v>
      </c>
    </row>
    <row r="101" spans="1:16" ht="12.75">
      <c r="A101" t="s">
        <v>49</v>
      </c>
      <c s="34" t="s">
        <v>181</v>
      </c>
      <c s="34" t="s">
        <v>333</v>
      </c>
      <c s="35" t="s">
        <v>57</v>
      </c>
      <c s="6" t="s">
        <v>334</v>
      </c>
      <c s="36" t="s">
        <v>54</v>
      </c>
      <c s="37">
        <v>3.046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66</v>
      </c>
      <c>
        <f>(M101*21)/100</f>
      </c>
      <c t="s">
        <v>27</v>
      </c>
    </row>
    <row r="102" spans="1:5" ht="12.75">
      <c r="A102" s="35" t="s">
        <v>56</v>
      </c>
      <c r="E102" s="39" t="s">
        <v>57</v>
      </c>
    </row>
    <row r="103" spans="1:5" ht="38.25">
      <c r="A103" s="35" t="s">
        <v>58</v>
      </c>
      <c r="E103" s="40" t="s">
        <v>335</v>
      </c>
    </row>
    <row r="104" spans="1:5" ht="267.75">
      <c r="A104" t="s">
        <v>60</v>
      </c>
      <c r="E104" s="39" t="s">
        <v>336</v>
      </c>
    </row>
    <row r="105" spans="1:16" ht="12.75">
      <c r="A105" t="s">
        <v>49</v>
      </c>
      <c s="34" t="s">
        <v>185</v>
      </c>
      <c s="34" t="s">
        <v>337</v>
      </c>
      <c s="35" t="s">
        <v>57</v>
      </c>
      <c s="6" t="s">
        <v>338</v>
      </c>
      <c s="36" t="s">
        <v>339</v>
      </c>
      <c s="37">
        <v>1474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66</v>
      </c>
      <c>
        <f>(M105*21)/100</f>
      </c>
      <c t="s">
        <v>27</v>
      </c>
    </row>
    <row r="106" spans="1:5" ht="12.75">
      <c r="A106" s="35" t="s">
        <v>56</v>
      </c>
      <c r="E106" s="39" t="s">
        <v>57</v>
      </c>
    </row>
    <row r="107" spans="1:5" ht="25.5">
      <c r="A107" s="35" t="s">
        <v>58</v>
      </c>
      <c r="E107" s="40" t="s">
        <v>340</v>
      </c>
    </row>
    <row r="108" spans="1:5" ht="293.25">
      <c r="A108" t="s">
        <v>60</v>
      </c>
      <c r="E108" s="39" t="s">
        <v>341</v>
      </c>
    </row>
    <row r="109" spans="1:13" ht="12.75">
      <c r="A109" t="s">
        <v>46</v>
      </c>
      <c r="C109" s="31" t="s">
        <v>73</v>
      </c>
      <c r="E109" s="33" t="s">
        <v>342</v>
      </c>
      <c r="J109" s="32">
        <f>0</f>
      </c>
      <c s="32">
        <f>0</f>
      </c>
      <c s="32">
        <f>0+L110+L114+L118+L122+L126+L130+L134+L138+L142</f>
      </c>
      <c s="32">
        <f>0+M110+M114+M118+M122+M126+M130+M134+M138+M142</f>
      </c>
    </row>
    <row r="110" spans="1:16" ht="12.75">
      <c r="A110" t="s">
        <v>49</v>
      </c>
      <c s="34" t="s">
        <v>189</v>
      </c>
      <c s="34" t="s">
        <v>343</v>
      </c>
      <c s="35" t="s">
        <v>57</v>
      </c>
      <c s="6" t="s">
        <v>344</v>
      </c>
      <c s="36" t="s">
        <v>65</v>
      </c>
      <c s="37">
        <v>7.4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66</v>
      </c>
      <c>
        <f>(M110*21)/100</f>
      </c>
      <c t="s">
        <v>27</v>
      </c>
    </row>
    <row r="111" spans="1:5" ht="12.75">
      <c r="A111" s="35" t="s">
        <v>56</v>
      </c>
      <c r="E111" s="39" t="s">
        <v>57</v>
      </c>
    </row>
    <row r="112" spans="1:5" ht="25.5">
      <c r="A112" s="35" t="s">
        <v>58</v>
      </c>
      <c r="E112" s="40" t="s">
        <v>345</v>
      </c>
    </row>
    <row r="113" spans="1:5" ht="369.75">
      <c r="A113" t="s">
        <v>60</v>
      </c>
      <c r="E113" s="39" t="s">
        <v>332</v>
      </c>
    </row>
    <row r="114" spans="1:16" ht="12.75">
      <c r="A114" t="s">
        <v>49</v>
      </c>
      <c s="34" t="s">
        <v>194</v>
      </c>
      <c s="34" t="s">
        <v>346</v>
      </c>
      <c s="35" t="s">
        <v>57</v>
      </c>
      <c s="6" t="s">
        <v>347</v>
      </c>
      <c s="36" t="s">
        <v>54</v>
      </c>
      <c s="37">
        <v>0.949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66</v>
      </c>
      <c>
        <f>(M114*21)/100</f>
      </c>
      <c t="s">
        <v>27</v>
      </c>
    </row>
    <row r="115" spans="1:5" ht="12.75">
      <c r="A115" s="35" t="s">
        <v>56</v>
      </c>
      <c r="E115" s="39" t="s">
        <v>57</v>
      </c>
    </row>
    <row r="116" spans="1:5" ht="25.5">
      <c r="A116" s="35" t="s">
        <v>58</v>
      </c>
      <c r="E116" s="40" t="s">
        <v>348</v>
      </c>
    </row>
    <row r="117" spans="1:5" ht="267.75">
      <c r="A117" t="s">
        <v>60</v>
      </c>
      <c r="E117" s="39" t="s">
        <v>349</v>
      </c>
    </row>
    <row r="118" spans="1:16" ht="12.75">
      <c r="A118" t="s">
        <v>49</v>
      </c>
      <c s="34" t="s">
        <v>199</v>
      </c>
      <c s="34" t="s">
        <v>350</v>
      </c>
      <c s="35" t="s">
        <v>57</v>
      </c>
      <c s="6" t="s">
        <v>351</v>
      </c>
      <c s="36" t="s">
        <v>65</v>
      </c>
      <c s="37">
        <v>34.616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66</v>
      </c>
      <c>
        <f>(M118*21)/100</f>
      </c>
      <c t="s">
        <v>27</v>
      </c>
    </row>
    <row r="119" spans="1:5" ht="12.75">
      <c r="A119" s="35" t="s">
        <v>56</v>
      </c>
      <c r="E119" s="39" t="s">
        <v>57</v>
      </c>
    </row>
    <row r="120" spans="1:5" ht="76.5">
      <c r="A120" s="35" t="s">
        <v>58</v>
      </c>
      <c r="E120" s="40" t="s">
        <v>352</v>
      </c>
    </row>
    <row r="121" spans="1:5" ht="369.75">
      <c r="A121" t="s">
        <v>60</v>
      </c>
      <c r="E121" s="39" t="s">
        <v>332</v>
      </c>
    </row>
    <row r="122" spans="1:16" ht="12.75">
      <c r="A122" t="s">
        <v>49</v>
      </c>
      <c s="34" t="s">
        <v>205</v>
      </c>
      <c s="34" t="s">
        <v>353</v>
      </c>
      <c s="35" t="s">
        <v>57</v>
      </c>
      <c s="6" t="s">
        <v>354</v>
      </c>
      <c s="36" t="s">
        <v>65</v>
      </c>
      <c s="37">
        <v>0.195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66</v>
      </c>
      <c>
        <f>(M122*21)/100</f>
      </c>
      <c t="s">
        <v>27</v>
      </c>
    </row>
    <row r="123" spans="1:5" ht="12.75">
      <c r="A123" s="35" t="s">
        <v>56</v>
      </c>
      <c r="E123" s="39" t="s">
        <v>57</v>
      </c>
    </row>
    <row r="124" spans="1:5" ht="89.25">
      <c r="A124" s="35" t="s">
        <v>58</v>
      </c>
      <c r="E124" s="40" t="s">
        <v>355</v>
      </c>
    </row>
    <row r="125" spans="1:5" ht="38.25">
      <c r="A125" t="s">
        <v>60</v>
      </c>
      <c r="E125" s="39" t="s">
        <v>356</v>
      </c>
    </row>
    <row r="126" spans="1:16" ht="25.5">
      <c r="A126" t="s">
        <v>49</v>
      </c>
      <c s="34" t="s">
        <v>210</v>
      </c>
      <c s="34" t="s">
        <v>357</v>
      </c>
      <c s="35" t="s">
        <v>57</v>
      </c>
      <c s="6" t="s">
        <v>358</v>
      </c>
      <c s="36" t="s">
        <v>65</v>
      </c>
      <c s="37">
        <v>43.59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66</v>
      </c>
      <c>
        <f>(M126*21)/100</f>
      </c>
      <c t="s">
        <v>27</v>
      </c>
    </row>
    <row r="127" spans="1:5" ht="12.75">
      <c r="A127" s="35" t="s">
        <v>56</v>
      </c>
      <c r="E127" s="39" t="s">
        <v>57</v>
      </c>
    </row>
    <row r="128" spans="1:5" ht="63.75">
      <c r="A128" s="35" t="s">
        <v>58</v>
      </c>
      <c r="E128" s="40" t="s">
        <v>359</v>
      </c>
    </row>
    <row r="129" spans="1:5" ht="38.25">
      <c r="A129" t="s">
        <v>60</v>
      </c>
      <c r="E129" s="39" t="s">
        <v>360</v>
      </c>
    </row>
    <row r="130" spans="1:16" ht="12.75">
      <c r="A130" t="s">
        <v>49</v>
      </c>
      <c s="34" t="s">
        <v>214</v>
      </c>
      <c s="34" t="s">
        <v>361</v>
      </c>
      <c s="35" t="s">
        <v>57</v>
      </c>
      <c s="6" t="s">
        <v>362</v>
      </c>
      <c s="36" t="s">
        <v>65</v>
      </c>
      <c s="37">
        <v>45.95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66</v>
      </c>
      <c>
        <f>(M130*21)/100</f>
      </c>
      <c t="s">
        <v>27</v>
      </c>
    </row>
    <row r="131" spans="1:5" ht="12.75">
      <c r="A131" s="35" t="s">
        <v>56</v>
      </c>
      <c r="E131" s="39" t="s">
        <v>57</v>
      </c>
    </row>
    <row r="132" spans="1:5" ht="12.75">
      <c r="A132" s="35" t="s">
        <v>58</v>
      </c>
      <c r="E132" s="40" t="s">
        <v>363</v>
      </c>
    </row>
    <row r="133" spans="1:5" ht="102">
      <c r="A133" t="s">
        <v>60</v>
      </c>
      <c r="E133" s="39" t="s">
        <v>364</v>
      </c>
    </row>
    <row r="134" spans="1:16" ht="12.75">
      <c r="A134" t="s">
        <v>49</v>
      </c>
      <c s="34" t="s">
        <v>218</v>
      </c>
      <c s="34" t="s">
        <v>365</v>
      </c>
      <c s="35" t="s">
        <v>57</v>
      </c>
      <c s="6" t="s">
        <v>366</v>
      </c>
      <c s="36" t="s">
        <v>54</v>
      </c>
      <c s="37">
        <v>3.958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57</v>
      </c>
    </row>
    <row r="136" spans="1:5" ht="76.5">
      <c r="A136" s="35" t="s">
        <v>58</v>
      </c>
      <c r="E136" s="40" t="s">
        <v>367</v>
      </c>
    </row>
    <row r="137" spans="1:5" ht="293.25">
      <c r="A137" t="s">
        <v>60</v>
      </c>
      <c r="E137" s="39" t="s">
        <v>341</v>
      </c>
    </row>
    <row r="138" spans="1:16" ht="12.75">
      <c r="A138" t="s">
        <v>49</v>
      </c>
      <c s="34" t="s">
        <v>222</v>
      </c>
      <c s="34" t="s">
        <v>368</v>
      </c>
      <c s="35" t="s">
        <v>57</v>
      </c>
      <c s="6" t="s">
        <v>369</v>
      </c>
      <c s="36" t="s">
        <v>54</v>
      </c>
      <c s="37">
        <v>35.003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57</v>
      </c>
    </row>
    <row r="140" spans="1:5" ht="25.5">
      <c r="A140" s="35" t="s">
        <v>58</v>
      </c>
      <c r="E140" s="40" t="s">
        <v>370</v>
      </c>
    </row>
    <row r="141" spans="1:5" ht="293.25">
      <c r="A141" t="s">
        <v>60</v>
      </c>
      <c r="E141" s="39" t="s">
        <v>341</v>
      </c>
    </row>
    <row r="142" spans="1:16" ht="12.75">
      <c r="A142" t="s">
        <v>49</v>
      </c>
      <c s="34" t="s">
        <v>227</v>
      </c>
      <c s="34" t="s">
        <v>368</v>
      </c>
      <c s="35" t="s">
        <v>50</v>
      </c>
      <c s="6" t="s">
        <v>371</v>
      </c>
      <c s="36" t="s">
        <v>54</v>
      </c>
      <c s="37">
        <v>57.5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57</v>
      </c>
    </row>
    <row r="144" spans="1:5" ht="76.5">
      <c r="A144" s="35" t="s">
        <v>58</v>
      </c>
      <c r="E144" s="40" t="s">
        <v>372</v>
      </c>
    </row>
    <row r="145" spans="1:5" ht="293.25">
      <c r="A145" t="s">
        <v>60</v>
      </c>
      <c r="E145" s="39" t="s">
        <v>341</v>
      </c>
    </row>
    <row r="146" spans="1:13" ht="12.75">
      <c r="A146" t="s">
        <v>46</v>
      </c>
      <c r="C146" s="31" t="s">
        <v>79</v>
      </c>
      <c r="E146" s="33" t="s">
        <v>83</v>
      </c>
      <c r="J146" s="32">
        <f>0</f>
      </c>
      <c s="32">
        <f>0</f>
      </c>
      <c s="32">
        <f>0+L147</f>
      </c>
      <c s="32">
        <f>0+M147</f>
      </c>
    </row>
    <row r="147" spans="1:16" ht="25.5">
      <c r="A147" t="s">
        <v>49</v>
      </c>
      <c s="34" t="s">
        <v>373</v>
      </c>
      <c s="34" t="s">
        <v>374</v>
      </c>
      <c s="35" t="s">
        <v>57</v>
      </c>
      <c s="6" t="s">
        <v>375</v>
      </c>
      <c s="36" t="s">
        <v>376</v>
      </c>
      <c s="37">
        <v>62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55</v>
      </c>
      <c>
        <f>(M147*21)/100</f>
      </c>
      <c t="s">
        <v>27</v>
      </c>
    </row>
    <row r="148" spans="1:5" ht="12.75">
      <c r="A148" s="35" t="s">
        <v>56</v>
      </c>
      <c r="E148" s="39" t="s">
        <v>57</v>
      </c>
    </row>
    <row r="149" spans="1:5" ht="51">
      <c r="A149" s="35" t="s">
        <v>58</v>
      </c>
      <c r="E149" s="40" t="s">
        <v>377</v>
      </c>
    </row>
    <row r="150" spans="1:5" ht="306">
      <c r="A150" t="s">
        <v>60</v>
      </c>
      <c r="E150" s="39" t="s">
        <v>378</v>
      </c>
    </row>
    <row r="151" spans="1:13" ht="12.75">
      <c r="A151" t="s">
        <v>46</v>
      </c>
      <c r="C151" s="31" t="s">
        <v>84</v>
      </c>
      <c r="E151" s="33" t="s">
        <v>379</v>
      </c>
      <c r="J151" s="32">
        <f>0</f>
      </c>
      <c s="32">
        <f>0</f>
      </c>
      <c s="32">
        <f>0+L152</f>
      </c>
      <c s="32">
        <f>0+M152</f>
      </c>
    </row>
    <row r="152" spans="1:16" ht="25.5">
      <c r="A152" t="s">
        <v>49</v>
      </c>
      <c s="34" t="s">
        <v>380</v>
      </c>
      <c s="34" t="s">
        <v>381</v>
      </c>
      <c s="35" t="s">
        <v>57</v>
      </c>
      <c s="6" t="s">
        <v>382</v>
      </c>
      <c s="36" t="s">
        <v>76</v>
      </c>
      <c s="37">
        <v>9.965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66</v>
      </c>
      <c>
        <f>(M152*21)/100</f>
      </c>
      <c t="s">
        <v>27</v>
      </c>
    </row>
    <row r="153" spans="1:5" ht="12.75">
      <c r="A153" s="35" t="s">
        <v>56</v>
      </c>
      <c r="E153" s="39" t="s">
        <v>57</v>
      </c>
    </row>
    <row r="154" spans="1:5" ht="51">
      <c r="A154" s="35" t="s">
        <v>58</v>
      </c>
      <c r="E154" s="40" t="s">
        <v>383</v>
      </c>
    </row>
    <row r="155" spans="1:5" ht="51">
      <c r="A155" t="s">
        <v>60</v>
      </c>
      <c r="E155" s="39" t="s">
        <v>384</v>
      </c>
    </row>
    <row r="156" spans="1:13" ht="12.75">
      <c r="A156" t="s">
        <v>46</v>
      </c>
      <c r="C156" s="31" t="s">
        <v>89</v>
      </c>
      <c r="E156" s="33" t="s">
        <v>385</v>
      </c>
      <c r="J156" s="32">
        <f>0</f>
      </c>
      <c s="32">
        <f>0</f>
      </c>
      <c s="32">
        <f>0+L157+L161+L165+L169+L173+L177+L181+L185</f>
      </c>
      <c s="32">
        <f>0+M157+M161+M165+M169+M173+M177+M181+M185</f>
      </c>
    </row>
    <row r="157" spans="1:16" ht="25.5">
      <c r="A157" t="s">
        <v>49</v>
      </c>
      <c s="34" t="s">
        <v>386</v>
      </c>
      <c s="34" t="s">
        <v>387</v>
      </c>
      <c s="35" t="s">
        <v>57</v>
      </c>
      <c s="6" t="s">
        <v>388</v>
      </c>
      <c s="36" t="s">
        <v>76</v>
      </c>
      <c s="37">
        <v>42.05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66</v>
      </c>
      <c>
        <f>(M157*21)/100</f>
      </c>
      <c t="s">
        <v>27</v>
      </c>
    </row>
    <row r="158" spans="1:5" ht="12.75">
      <c r="A158" s="35" t="s">
        <v>56</v>
      </c>
      <c r="E158" s="39" t="s">
        <v>57</v>
      </c>
    </row>
    <row r="159" spans="1:5" ht="63.75">
      <c r="A159" s="35" t="s">
        <v>58</v>
      </c>
      <c r="E159" s="40" t="s">
        <v>389</v>
      </c>
    </row>
    <row r="160" spans="1:5" ht="191.25">
      <c r="A160" t="s">
        <v>60</v>
      </c>
      <c r="E160" s="39" t="s">
        <v>390</v>
      </c>
    </row>
    <row r="161" spans="1:16" ht="25.5">
      <c r="A161" t="s">
        <v>49</v>
      </c>
      <c s="34" t="s">
        <v>391</v>
      </c>
      <c s="34" t="s">
        <v>392</v>
      </c>
      <c s="35" t="s">
        <v>57</v>
      </c>
      <c s="6" t="s">
        <v>393</v>
      </c>
      <c s="36" t="s">
        <v>76</v>
      </c>
      <c s="37">
        <v>75.74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66</v>
      </c>
      <c>
        <f>(M161*21)/100</f>
      </c>
      <c t="s">
        <v>27</v>
      </c>
    </row>
    <row r="162" spans="1:5" ht="12.75">
      <c r="A162" s="35" t="s">
        <v>56</v>
      </c>
      <c r="E162" s="39" t="s">
        <v>57</v>
      </c>
    </row>
    <row r="163" spans="1:5" ht="63.75">
      <c r="A163" s="35" t="s">
        <v>58</v>
      </c>
      <c r="E163" s="40" t="s">
        <v>394</v>
      </c>
    </row>
    <row r="164" spans="1:5" ht="191.25">
      <c r="A164" t="s">
        <v>60</v>
      </c>
      <c r="E164" s="39" t="s">
        <v>390</v>
      </c>
    </row>
    <row r="165" spans="1:16" ht="12.75">
      <c r="A165" t="s">
        <v>49</v>
      </c>
      <c s="34" t="s">
        <v>395</v>
      </c>
      <c s="34" t="s">
        <v>396</v>
      </c>
      <c s="35" t="s">
        <v>27</v>
      </c>
      <c s="6" t="s">
        <v>397</v>
      </c>
      <c s="36" t="s">
        <v>76</v>
      </c>
      <c s="37">
        <v>75.74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66</v>
      </c>
      <c>
        <f>(M165*21)/100</f>
      </c>
      <c t="s">
        <v>27</v>
      </c>
    </row>
    <row r="166" spans="1:5" ht="12.75">
      <c r="A166" s="35" t="s">
        <v>56</v>
      </c>
      <c r="E166" s="39" t="s">
        <v>57</v>
      </c>
    </row>
    <row r="167" spans="1:5" ht="51">
      <c r="A167" s="35" t="s">
        <v>58</v>
      </c>
      <c r="E167" s="40" t="s">
        <v>398</v>
      </c>
    </row>
    <row r="168" spans="1:5" ht="38.25">
      <c r="A168" t="s">
        <v>60</v>
      </c>
      <c r="E168" s="39" t="s">
        <v>399</v>
      </c>
    </row>
    <row r="169" spans="1:16" ht="25.5">
      <c r="A169" t="s">
        <v>49</v>
      </c>
      <c s="34" t="s">
        <v>400</v>
      </c>
      <c s="34" t="s">
        <v>401</v>
      </c>
      <c s="35" t="s">
        <v>57</v>
      </c>
      <c s="6" t="s">
        <v>402</v>
      </c>
      <c s="36" t="s">
        <v>143</v>
      </c>
      <c s="37">
        <v>2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66</v>
      </c>
      <c>
        <f>(M169*21)/100</f>
      </c>
      <c t="s">
        <v>27</v>
      </c>
    </row>
    <row r="170" spans="1:5" ht="12.75">
      <c r="A170" s="35" t="s">
        <v>56</v>
      </c>
      <c r="E170" s="39" t="s">
        <v>57</v>
      </c>
    </row>
    <row r="171" spans="1:5" ht="12.75">
      <c r="A171" s="35" t="s">
        <v>58</v>
      </c>
      <c r="E171" s="40" t="s">
        <v>403</v>
      </c>
    </row>
    <row r="172" spans="1:5" ht="114.75">
      <c r="A172" t="s">
        <v>60</v>
      </c>
      <c r="E172" s="39" t="s">
        <v>404</v>
      </c>
    </row>
    <row r="173" spans="1:16" ht="12.75">
      <c r="A173" t="s">
        <v>49</v>
      </c>
      <c s="34" t="s">
        <v>405</v>
      </c>
      <c s="34" t="s">
        <v>406</v>
      </c>
      <c s="35" t="s">
        <v>57</v>
      </c>
      <c s="6" t="s">
        <v>407</v>
      </c>
      <c s="36" t="s">
        <v>76</v>
      </c>
      <c s="37">
        <v>28.242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66</v>
      </c>
      <c>
        <f>(M173*21)/100</f>
      </c>
      <c t="s">
        <v>27</v>
      </c>
    </row>
    <row r="174" spans="1:5" ht="12.75">
      <c r="A174" s="35" t="s">
        <v>56</v>
      </c>
      <c r="E174" s="39" t="s">
        <v>408</v>
      </c>
    </row>
    <row r="175" spans="1:5" ht="25.5">
      <c r="A175" s="35" t="s">
        <v>58</v>
      </c>
      <c r="E175" s="40" t="s">
        <v>409</v>
      </c>
    </row>
    <row r="176" spans="1:5" ht="51">
      <c r="A176" t="s">
        <v>60</v>
      </c>
      <c r="E176" s="39" t="s">
        <v>410</v>
      </c>
    </row>
    <row r="177" spans="1:16" ht="12.75">
      <c r="A177" t="s">
        <v>49</v>
      </c>
      <c s="34" t="s">
        <v>411</v>
      </c>
      <c s="34" t="s">
        <v>406</v>
      </c>
      <c s="35" t="s">
        <v>50</v>
      </c>
      <c s="6" t="s">
        <v>407</v>
      </c>
      <c s="36" t="s">
        <v>76</v>
      </c>
      <c s="37">
        <v>449.758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66</v>
      </c>
      <c>
        <f>(M177*21)/100</f>
      </c>
      <c t="s">
        <v>27</v>
      </c>
    </row>
    <row r="178" spans="1:5" ht="12.75">
      <c r="A178" s="35" t="s">
        <v>56</v>
      </c>
      <c r="E178" s="39" t="s">
        <v>57</v>
      </c>
    </row>
    <row r="179" spans="1:5" ht="25.5">
      <c r="A179" s="35" t="s">
        <v>58</v>
      </c>
      <c r="E179" s="40" t="s">
        <v>412</v>
      </c>
    </row>
    <row r="180" spans="1:5" ht="51">
      <c r="A180" t="s">
        <v>60</v>
      </c>
      <c r="E180" s="39" t="s">
        <v>410</v>
      </c>
    </row>
    <row r="181" spans="1:16" ht="12.75">
      <c r="A181" t="s">
        <v>49</v>
      </c>
      <c s="34" t="s">
        <v>413</v>
      </c>
      <c s="34" t="s">
        <v>414</v>
      </c>
      <c s="35" t="s">
        <v>57</v>
      </c>
      <c s="6" t="s">
        <v>415</v>
      </c>
      <c s="36" t="s">
        <v>244</v>
      </c>
      <c s="37">
        <v>1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55</v>
      </c>
      <c>
        <f>(M181*21)/100</f>
      </c>
      <c t="s">
        <v>27</v>
      </c>
    </row>
    <row r="182" spans="1:5" ht="12.75">
      <c r="A182" s="35" t="s">
        <v>56</v>
      </c>
      <c r="E182" s="39" t="s">
        <v>416</v>
      </c>
    </row>
    <row r="183" spans="1:5" ht="12.75">
      <c r="A183" s="35" t="s">
        <v>58</v>
      </c>
      <c r="E183" s="40" t="s">
        <v>57</v>
      </c>
    </row>
    <row r="184" spans="1:5" ht="12.75">
      <c r="A184" t="s">
        <v>60</v>
      </c>
      <c r="E184" s="39" t="s">
        <v>57</v>
      </c>
    </row>
    <row r="185" spans="1:16" ht="12.75">
      <c r="A185" t="s">
        <v>49</v>
      </c>
      <c s="34" t="s">
        <v>417</v>
      </c>
      <c s="34" t="s">
        <v>418</v>
      </c>
      <c s="35" t="s">
        <v>57</v>
      </c>
      <c s="6" t="s">
        <v>419</v>
      </c>
      <c s="36" t="s">
        <v>244</v>
      </c>
      <c s="37">
        <v>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57</v>
      </c>
    </row>
    <row r="187" spans="1:5" ht="12.75">
      <c r="A187" s="35" t="s">
        <v>58</v>
      </c>
      <c r="E187" s="40" t="s">
        <v>57</v>
      </c>
    </row>
    <row r="188" spans="1:5" ht="12.75">
      <c r="A188" t="s">
        <v>60</v>
      </c>
      <c r="E188" s="39" t="s">
        <v>57</v>
      </c>
    </row>
    <row r="189" spans="1:13" ht="12.75">
      <c r="A189" t="s">
        <v>46</v>
      </c>
      <c r="C189" s="31" t="s">
        <v>121</v>
      </c>
      <c r="E189" s="33" t="s">
        <v>420</v>
      </c>
      <c r="J189" s="32">
        <f>0</f>
      </c>
      <c s="32">
        <f>0</f>
      </c>
      <c s="32">
        <f>0+L190+L194+L198</f>
      </c>
      <c s="32">
        <f>0+M190+M194+M198</f>
      </c>
    </row>
    <row r="190" spans="1:16" ht="12.75">
      <c r="A190" t="s">
        <v>49</v>
      </c>
      <c s="34" t="s">
        <v>421</v>
      </c>
      <c s="34" t="s">
        <v>422</v>
      </c>
      <c s="35" t="s">
        <v>57</v>
      </c>
      <c s="6" t="s">
        <v>423</v>
      </c>
      <c s="36" t="s">
        <v>108</v>
      </c>
      <c s="37">
        <v>1.5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66</v>
      </c>
      <c>
        <f>(M190*21)/100</f>
      </c>
      <c t="s">
        <v>27</v>
      </c>
    </row>
    <row r="191" spans="1:5" ht="12.75">
      <c r="A191" s="35" t="s">
        <v>56</v>
      </c>
      <c r="E191" s="39" t="s">
        <v>57</v>
      </c>
    </row>
    <row r="192" spans="1:5" ht="25.5">
      <c r="A192" s="35" t="s">
        <v>58</v>
      </c>
      <c r="E192" s="40" t="s">
        <v>424</v>
      </c>
    </row>
    <row r="193" spans="1:5" ht="255">
      <c r="A193" t="s">
        <v>60</v>
      </c>
      <c r="E193" s="39" t="s">
        <v>425</v>
      </c>
    </row>
    <row r="194" spans="1:16" ht="12.75">
      <c r="A194" t="s">
        <v>49</v>
      </c>
      <c s="34" t="s">
        <v>426</v>
      </c>
      <c s="34" t="s">
        <v>427</v>
      </c>
      <c s="35" t="s">
        <v>57</v>
      </c>
      <c s="6" t="s">
        <v>428</v>
      </c>
      <c s="36" t="s">
        <v>108</v>
      </c>
      <c s="37">
        <v>8.32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66</v>
      </c>
      <c>
        <f>(M194*21)/100</f>
      </c>
      <c t="s">
        <v>27</v>
      </c>
    </row>
    <row r="195" spans="1:5" ht="12.75">
      <c r="A195" s="35" t="s">
        <v>56</v>
      </c>
      <c r="E195" s="39" t="s">
        <v>57</v>
      </c>
    </row>
    <row r="196" spans="1:5" ht="25.5">
      <c r="A196" s="35" t="s">
        <v>58</v>
      </c>
      <c r="E196" s="40" t="s">
        <v>429</v>
      </c>
    </row>
    <row r="197" spans="1:5" ht="255">
      <c r="A197" t="s">
        <v>60</v>
      </c>
      <c r="E197" s="39" t="s">
        <v>425</v>
      </c>
    </row>
    <row r="198" spans="1:16" ht="12.75">
      <c r="A198" t="s">
        <v>49</v>
      </c>
      <c s="34" t="s">
        <v>430</v>
      </c>
      <c s="34" t="s">
        <v>431</v>
      </c>
      <c s="35" t="s">
        <v>57</v>
      </c>
      <c s="6" t="s">
        <v>432</v>
      </c>
      <c s="36" t="s">
        <v>143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66</v>
      </c>
      <c>
        <f>(M198*21)/100</f>
      </c>
      <c t="s">
        <v>27</v>
      </c>
    </row>
    <row r="199" spans="1:5" ht="12.75">
      <c r="A199" s="35" t="s">
        <v>56</v>
      </c>
      <c r="E199" s="39" t="s">
        <v>57</v>
      </c>
    </row>
    <row r="200" spans="1:5" ht="12.75">
      <c r="A200" s="35" t="s">
        <v>58</v>
      </c>
      <c r="E200" s="40" t="s">
        <v>433</v>
      </c>
    </row>
    <row r="201" spans="1:5" ht="409.5">
      <c r="A201" t="s">
        <v>60</v>
      </c>
      <c r="E201" s="39" t="s">
        <v>434</v>
      </c>
    </row>
    <row r="202" spans="1:13" ht="12.75">
      <c r="A202" t="s">
        <v>46</v>
      </c>
      <c r="C202" s="31" t="s">
        <v>126</v>
      </c>
      <c r="E202" s="33" t="s">
        <v>176</v>
      </c>
      <c r="J202" s="32">
        <f>0</f>
      </c>
      <c s="32">
        <f>0</f>
      </c>
      <c s="32">
        <f>0+L203+L207+L211+L215+L219+L223+L227+L231+L235+L239+L243+L247+L251+L255+L259</f>
      </c>
      <c s="32">
        <f>0+M203+M207+M211+M215+M219+M223+M227+M231+M235+M239+M243+M247+M251+M255+M259</f>
      </c>
    </row>
    <row r="203" spans="1:16" ht="12.75">
      <c r="A203" t="s">
        <v>49</v>
      </c>
      <c s="34" t="s">
        <v>435</v>
      </c>
      <c s="34" t="s">
        <v>436</v>
      </c>
      <c s="35" t="s">
        <v>57</v>
      </c>
      <c s="6" t="s">
        <v>437</v>
      </c>
      <c s="36" t="s">
        <v>108</v>
      </c>
      <c s="37">
        <v>37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66</v>
      </c>
      <c>
        <f>(M203*21)/100</f>
      </c>
      <c t="s">
        <v>27</v>
      </c>
    </row>
    <row r="204" spans="1:5" ht="12.75">
      <c r="A204" s="35" t="s">
        <v>56</v>
      </c>
      <c r="E204" s="39" t="s">
        <v>57</v>
      </c>
    </row>
    <row r="205" spans="1:5" ht="63.75">
      <c r="A205" s="35" t="s">
        <v>58</v>
      </c>
      <c r="E205" s="40" t="s">
        <v>438</v>
      </c>
    </row>
    <row r="206" spans="1:5" ht="38.25">
      <c r="A206" t="s">
        <v>60</v>
      </c>
      <c r="E206" s="39" t="s">
        <v>439</v>
      </c>
    </row>
    <row r="207" spans="1:16" ht="12.75">
      <c r="A207" t="s">
        <v>49</v>
      </c>
      <c s="34" t="s">
        <v>440</v>
      </c>
      <c s="34" t="s">
        <v>441</v>
      </c>
      <c s="35" t="s">
        <v>57</v>
      </c>
      <c s="6" t="s">
        <v>442</v>
      </c>
      <c s="36" t="s">
        <v>76</v>
      </c>
      <c s="37">
        <v>3.249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66</v>
      </c>
      <c>
        <f>(M207*21)/100</f>
      </c>
      <c t="s">
        <v>27</v>
      </c>
    </row>
    <row r="208" spans="1:5" ht="12.75">
      <c r="A208" s="35" t="s">
        <v>56</v>
      </c>
      <c r="E208" s="39" t="s">
        <v>57</v>
      </c>
    </row>
    <row r="209" spans="1:5" ht="25.5">
      <c r="A209" s="35" t="s">
        <v>58</v>
      </c>
      <c r="E209" s="40" t="s">
        <v>443</v>
      </c>
    </row>
    <row r="210" spans="1:5" ht="25.5">
      <c r="A210" t="s">
        <v>60</v>
      </c>
      <c r="E210" s="39" t="s">
        <v>444</v>
      </c>
    </row>
    <row r="211" spans="1:16" ht="12.75">
      <c r="A211" t="s">
        <v>49</v>
      </c>
      <c s="34" t="s">
        <v>445</v>
      </c>
      <c s="34" t="s">
        <v>446</v>
      </c>
      <c s="35" t="s">
        <v>57</v>
      </c>
      <c s="6" t="s">
        <v>447</v>
      </c>
      <c s="36" t="s">
        <v>76</v>
      </c>
      <c s="37">
        <v>2.828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66</v>
      </c>
      <c>
        <f>(M211*21)/100</f>
      </c>
      <c t="s">
        <v>27</v>
      </c>
    </row>
    <row r="212" spans="1:5" ht="12.75">
      <c r="A212" s="35" t="s">
        <v>56</v>
      </c>
      <c r="E212" s="39" t="s">
        <v>57</v>
      </c>
    </row>
    <row r="213" spans="1:5" ht="25.5">
      <c r="A213" s="35" t="s">
        <v>58</v>
      </c>
      <c r="E213" s="40" t="s">
        <v>448</v>
      </c>
    </row>
    <row r="214" spans="1:5" ht="25.5">
      <c r="A214" t="s">
        <v>60</v>
      </c>
      <c r="E214" s="39" t="s">
        <v>444</v>
      </c>
    </row>
    <row r="215" spans="1:16" ht="12.75">
      <c r="A215" t="s">
        <v>49</v>
      </c>
      <c s="34" t="s">
        <v>449</v>
      </c>
      <c s="34" t="s">
        <v>450</v>
      </c>
      <c s="35" t="s">
        <v>57</v>
      </c>
      <c s="6" t="s">
        <v>451</v>
      </c>
      <c s="36" t="s">
        <v>108</v>
      </c>
      <c s="37">
        <v>24.18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66</v>
      </c>
      <c>
        <f>(M215*21)/100</f>
      </c>
      <c t="s">
        <v>27</v>
      </c>
    </row>
    <row r="216" spans="1:5" ht="12.75">
      <c r="A216" s="35" t="s">
        <v>56</v>
      </c>
      <c r="E216" s="39" t="s">
        <v>57</v>
      </c>
    </row>
    <row r="217" spans="1:5" ht="25.5">
      <c r="A217" s="35" t="s">
        <v>58</v>
      </c>
      <c r="E217" s="40" t="s">
        <v>452</v>
      </c>
    </row>
    <row r="218" spans="1:5" ht="25.5">
      <c r="A218" t="s">
        <v>60</v>
      </c>
      <c r="E218" s="39" t="s">
        <v>444</v>
      </c>
    </row>
    <row r="219" spans="1:16" ht="12.75">
      <c r="A219" t="s">
        <v>49</v>
      </c>
      <c s="34" t="s">
        <v>453</v>
      </c>
      <c s="34" t="s">
        <v>454</v>
      </c>
      <c s="35" t="s">
        <v>57</v>
      </c>
      <c s="6" t="s">
        <v>455</v>
      </c>
      <c s="36" t="s">
        <v>108</v>
      </c>
      <c s="37">
        <v>24.18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66</v>
      </c>
      <c>
        <f>(M219*21)/100</f>
      </c>
      <c t="s">
        <v>27</v>
      </c>
    </row>
    <row r="220" spans="1:5" ht="12.75">
      <c r="A220" s="35" t="s">
        <v>56</v>
      </c>
      <c r="E220" s="39" t="s">
        <v>57</v>
      </c>
    </row>
    <row r="221" spans="1:5" ht="12.75">
      <c r="A221" s="35" t="s">
        <v>58</v>
      </c>
      <c r="E221" s="40" t="s">
        <v>456</v>
      </c>
    </row>
    <row r="222" spans="1:5" ht="38.25">
      <c r="A222" t="s">
        <v>60</v>
      </c>
      <c r="E222" s="39" t="s">
        <v>457</v>
      </c>
    </row>
    <row r="223" spans="1:16" ht="12.75">
      <c r="A223" t="s">
        <v>49</v>
      </c>
      <c s="34" t="s">
        <v>458</v>
      </c>
      <c s="34" t="s">
        <v>459</v>
      </c>
      <c s="35" t="s">
        <v>57</v>
      </c>
      <c s="6" t="s">
        <v>460</v>
      </c>
      <c s="36" t="s">
        <v>65</v>
      </c>
      <c s="37">
        <v>2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66</v>
      </c>
      <c>
        <f>(M223*21)/100</f>
      </c>
      <c t="s">
        <v>27</v>
      </c>
    </row>
    <row r="224" spans="1:5" ht="12.75">
      <c r="A224" s="35" t="s">
        <v>56</v>
      </c>
      <c r="E224" s="39" t="s">
        <v>57</v>
      </c>
    </row>
    <row r="225" spans="1:5" ht="25.5">
      <c r="A225" s="35" t="s">
        <v>58</v>
      </c>
      <c r="E225" s="40" t="s">
        <v>461</v>
      </c>
    </row>
    <row r="226" spans="1:5" ht="369.75">
      <c r="A226" t="s">
        <v>60</v>
      </c>
      <c r="E226" s="39" t="s">
        <v>332</v>
      </c>
    </row>
    <row r="227" spans="1:16" ht="12.75">
      <c r="A227" t="s">
        <v>49</v>
      </c>
      <c s="34" t="s">
        <v>462</v>
      </c>
      <c s="34" t="s">
        <v>463</v>
      </c>
      <c s="35" t="s">
        <v>57</v>
      </c>
      <c s="6" t="s">
        <v>464</v>
      </c>
      <c s="36" t="s">
        <v>76</v>
      </c>
      <c s="37">
        <v>19.93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66</v>
      </c>
      <c>
        <f>(M227*21)/100</f>
      </c>
      <c t="s">
        <v>27</v>
      </c>
    </row>
    <row r="228" spans="1:5" ht="12.75">
      <c r="A228" s="35" t="s">
        <v>56</v>
      </c>
      <c r="E228" s="39" t="s">
        <v>57</v>
      </c>
    </row>
    <row r="229" spans="1:5" ht="38.25">
      <c r="A229" s="35" t="s">
        <v>58</v>
      </c>
      <c r="E229" s="40" t="s">
        <v>465</v>
      </c>
    </row>
    <row r="230" spans="1:5" ht="25.5">
      <c r="A230" t="s">
        <v>60</v>
      </c>
      <c r="E230" s="39" t="s">
        <v>466</v>
      </c>
    </row>
    <row r="231" spans="1:16" ht="12.75">
      <c r="A231" t="s">
        <v>49</v>
      </c>
      <c s="34" t="s">
        <v>467</v>
      </c>
      <c s="34" t="s">
        <v>468</v>
      </c>
      <c s="35" t="s">
        <v>57</v>
      </c>
      <c s="6" t="s">
        <v>469</v>
      </c>
      <c s="36" t="s">
        <v>76</v>
      </c>
      <c s="37">
        <v>19.93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66</v>
      </c>
      <c>
        <f>(M231*21)/100</f>
      </c>
      <c t="s">
        <v>27</v>
      </c>
    </row>
    <row r="232" spans="1:5" ht="12.75">
      <c r="A232" s="35" t="s">
        <v>56</v>
      </c>
      <c r="E232" s="39" t="s">
        <v>57</v>
      </c>
    </row>
    <row r="233" spans="1:5" ht="38.25">
      <c r="A233" s="35" t="s">
        <v>58</v>
      </c>
      <c r="E233" s="40" t="s">
        <v>465</v>
      </c>
    </row>
    <row r="234" spans="1:5" ht="25.5">
      <c r="A234" t="s">
        <v>60</v>
      </c>
      <c r="E234" s="39" t="s">
        <v>466</v>
      </c>
    </row>
    <row r="235" spans="1:16" ht="12.75">
      <c r="A235" t="s">
        <v>49</v>
      </c>
      <c s="34" t="s">
        <v>470</v>
      </c>
      <c s="34" t="s">
        <v>471</v>
      </c>
      <c s="35" t="s">
        <v>57</v>
      </c>
      <c s="6" t="s">
        <v>472</v>
      </c>
      <c s="36" t="s">
        <v>76</v>
      </c>
      <c s="37">
        <v>9.965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66</v>
      </c>
      <c>
        <f>(M235*21)/100</f>
      </c>
      <c t="s">
        <v>27</v>
      </c>
    </row>
    <row r="236" spans="1:5" ht="12.75">
      <c r="A236" s="35" t="s">
        <v>56</v>
      </c>
      <c r="E236" s="39" t="s">
        <v>57</v>
      </c>
    </row>
    <row r="237" spans="1:5" ht="51">
      <c r="A237" s="35" t="s">
        <v>58</v>
      </c>
      <c r="E237" s="40" t="s">
        <v>473</v>
      </c>
    </row>
    <row r="238" spans="1:5" ht="25.5">
      <c r="A238" t="s">
        <v>60</v>
      </c>
      <c r="E238" s="39" t="s">
        <v>466</v>
      </c>
    </row>
    <row r="239" spans="1:16" ht="12.75">
      <c r="A239" t="s">
        <v>49</v>
      </c>
      <c s="34" t="s">
        <v>474</v>
      </c>
      <c s="34" t="s">
        <v>475</v>
      </c>
      <c s="35" t="s">
        <v>57</v>
      </c>
      <c s="6" t="s">
        <v>476</v>
      </c>
      <c s="36" t="s">
        <v>65</v>
      </c>
      <c s="37">
        <v>64.034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66</v>
      </c>
      <c>
        <f>(M239*21)/100</f>
      </c>
      <c t="s">
        <v>27</v>
      </c>
    </row>
    <row r="240" spans="1:5" ht="12.75">
      <c r="A240" s="35" t="s">
        <v>56</v>
      </c>
      <c r="E240" s="39" t="s">
        <v>57</v>
      </c>
    </row>
    <row r="241" spans="1:5" ht="51">
      <c r="A241" s="35" t="s">
        <v>58</v>
      </c>
      <c r="E241" s="40" t="s">
        <v>477</v>
      </c>
    </row>
    <row r="242" spans="1:5" ht="102">
      <c r="A242" t="s">
        <v>60</v>
      </c>
      <c r="E242" s="39" t="s">
        <v>478</v>
      </c>
    </row>
    <row r="243" spans="1:16" ht="12.75">
      <c r="A243" t="s">
        <v>49</v>
      </c>
      <c s="34" t="s">
        <v>479</v>
      </c>
      <c s="34" t="s">
        <v>480</v>
      </c>
      <c s="35" t="s">
        <v>57</v>
      </c>
      <c s="6" t="s">
        <v>481</v>
      </c>
      <c s="36" t="s">
        <v>54</v>
      </c>
      <c s="37">
        <v>35.6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66</v>
      </c>
      <c>
        <f>(M243*21)/100</f>
      </c>
      <c t="s">
        <v>27</v>
      </c>
    </row>
    <row r="244" spans="1:5" ht="12.75">
      <c r="A244" s="35" t="s">
        <v>56</v>
      </c>
      <c r="E244" s="39" t="s">
        <v>57</v>
      </c>
    </row>
    <row r="245" spans="1:5" ht="51">
      <c r="A245" s="35" t="s">
        <v>58</v>
      </c>
      <c r="E245" s="40" t="s">
        <v>482</v>
      </c>
    </row>
    <row r="246" spans="1:5" ht="102">
      <c r="A246" t="s">
        <v>60</v>
      </c>
      <c r="E246" s="39" t="s">
        <v>483</v>
      </c>
    </row>
    <row r="247" spans="1:16" ht="12.75">
      <c r="A247" t="s">
        <v>49</v>
      </c>
      <c s="34" t="s">
        <v>484</v>
      </c>
      <c s="34" t="s">
        <v>485</v>
      </c>
      <c s="35" t="s">
        <v>57</v>
      </c>
      <c s="6" t="s">
        <v>486</v>
      </c>
      <c s="36" t="s">
        <v>143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66</v>
      </c>
      <c>
        <f>(M247*21)/100</f>
      </c>
      <c t="s">
        <v>27</v>
      </c>
    </row>
    <row r="248" spans="1:5" ht="12.75">
      <c r="A248" s="35" t="s">
        <v>56</v>
      </c>
      <c r="E248" s="39" t="s">
        <v>57</v>
      </c>
    </row>
    <row r="249" spans="1:5" ht="25.5">
      <c r="A249" s="35" t="s">
        <v>58</v>
      </c>
      <c r="E249" s="40" t="s">
        <v>487</v>
      </c>
    </row>
    <row r="250" spans="1:5" ht="76.5">
      <c r="A250" t="s">
        <v>60</v>
      </c>
      <c r="E250" s="39" t="s">
        <v>488</v>
      </c>
    </row>
    <row r="251" spans="1:16" ht="12.75">
      <c r="A251" t="s">
        <v>49</v>
      </c>
      <c s="34" t="s">
        <v>489</v>
      </c>
      <c s="34" t="s">
        <v>490</v>
      </c>
      <c s="35" t="s">
        <v>57</v>
      </c>
      <c s="6" t="s">
        <v>491</v>
      </c>
      <c s="36" t="s">
        <v>76</v>
      </c>
      <c s="37">
        <v>57.3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12.75">
      <c r="A252" s="35" t="s">
        <v>56</v>
      </c>
      <c r="E252" s="39" t="s">
        <v>57</v>
      </c>
    </row>
    <row r="253" spans="1:5" ht="25.5">
      <c r="A253" s="35" t="s">
        <v>58</v>
      </c>
      <c r="E253" s="40" t="s">
        <v>492</v>
      </c>
    </row>
    <row r="254" spans="1:5" ht="63.75">
      <c r="A254" t="s">
        <v>60</v>
      </c>
      <c r="E254" s="39" t="s">
        <v>493</v>
      </c>
    </row>
    <row r="255" spans="1:16" ht="12.75">
      <c r="A255" t="s">
        <v>49</v>
      </c>
      <c s="34" t="s">
        <v>494</v>
      </c>
      <c s="34" t="s">
        <v>495</v>
      </c>
      <c s="35" t="s">
        <v>57</v>
      </c>
      <c s="6" t="s">
        <v>496</v>
      </c>
      <c s="36" t="s">
        <v>143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12.75">
      <c r="A256" s="35" t="s">
        <v>56</v>
      </c>
      <c r="E256" s="39" t="s">
        <v>497</v>
      </c>
    </row>
    <row r="257" spans="1:5" ht="12.75">
      <c r="A257" s="35" t="s">
        <v>58</v>
      </c>
      <c r="E257" s="40" t="s">
        <v>57</v>
      </c>
    </row>
    <row r="258" spans="1:5" ht="140.25">
      <c r="A258" t="s">
        <v>60</v>
      </c>
      <c r="E258" s="39" t="s">
        <v>498</v>
      </c>
    </row>
    <row r="259" spans="1:16" ht="12.75">
      <c r="A259" t="s">
        <v>49</v>
      </c>
      <c s="34" t="s">
        <v>499</v>
      </c>
      <c s="34" t="s">
        <v>500</v>
      </c>
      <c s="35" t="s">
        <v>57</v>
      </c>
      <c s="6" t="s">
        <v>501</v>
      </c>
      <c s="36" t="s">
        <v>376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27</v>
      </c>
    </row>
    <row r="260" spans="1:5" ht="12.75">
      <c r="A260" s="35" t="s">
        <v>56</v>
      </c>
      <c r="E260" s="39" t="s">
        <v>57</v>
      </c>
    </row>
    <row r="261" spans="1:5" ht="12.75">
      <c r="A261" s="35" t="s">
        <v>58</v>
      </c>
      <c r="E261" s="40" t="s">
        <v>502</v>
      </c>
    </row>
    <row r="262" spans="1:5" ht="409.5">
      <c r="A262" t="s">
        <v>60</v>
      </c>
      <c r="E262" s="39" t="s">
        <v>503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504</v>
      </c>
      <c r="E4" s="26" t="s">
        <v>505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COUNTIFS(L8:L84,"=0",A8:A84,"P")+COUNTIFS(L8:L84,"",A8:A84,"P")+SUM(Q8:Q84)</f>
      </c>
    </row>
    <row r="8" spans="1:13" ht="12.75">
      <c r="A8" t="s">
        <v>44</v>
      </c>
      <c r="C8" s="28" t="s">
        <v>508</v>
      </c>
      <c r="E8" s="30" t="s">
        <v>507</v>
      </c>
      <c r="J8" s="29">
        <f>0+J9+J18+J83</f>
      </c>
      <c s="29">
        <f>0+K9+K18+K83</f>
      </c>
      <c s="29">
        <f>0+L9+L18+L83</f>
      </c>
      <c s="29">
        <f>0+M9+M18+M83</f>
      </c>
    </row>
    <row r="9" spans="1:13" ht="12.75">
      <c r="A9" t="s">
        <v>46</v>
      </c>
      <c r="C9" s="31" t="s">
        <v>50</v>
      </c>
      <c r="E9" s="33" t="s">
        <v>62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509</v>
      </c>
      <c s="35" t="s">
        <v>57</v>
      </c>
      <c s="6" t="s">
        <v>510</v>
      </c>
      <c s="36" t="s">
        <v>65</v>
      </c>
      <c s="37">
        <v>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511</v>
      </c>
    </row>
    <row r="13" spans="1:5" ht="344.25">
      <c r="A13" t="s">
        <v>60</v>
      </c>
      <c r="E13" s="39" t="s">
        <v>512</v>
      </c>
    </row>
    <row r="14" spans="1:16" ht="12.75">
      <c r="A14" t="s">
        <v>49</v>
      </c>
      <c s="34" t="s">
        <v>73</v>
      </c>
      <c s="34" t="s">
        <v>513</v>
      </c>
      <c s="35" t="s">
        <v>57</v>
      </c>
      <c s="6" t="s">
        <v>514</v>
      </c>
      <c s="36" t="s">
        <v>65</v>
      </c>
      <c s="37">
        <v>8.4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511</v>
      </c>
    </row>
    <row r="17" spans="1:5" ht="229.5">
      <c r="A17" t="s">
        <v>60</v>
      </c>
      <c r="E17" s="39" t="s">
        <v>515</v>
      </c>
    </row>
    <row r="18" spans="1:13" ht="12.75">
      <c r="A18" t="s">
        <v>46</v>
      </c>
      <c r="C18" s="31" t="s">
        <v>89</v>
      </c>
      <c r="E18" s="33" t="s">
        <v>516</v>
      </c>
      <c r="J18" s="32">
        <f>0</f>
      </c>
      <c s="32">
        <f>0</f>
      </c>
      <c s="32">
        <f>0+L19+L23+L27+L31+L35+L39+L43+L47+L51+L55+L59+L63+L67+L71+L75+L79</f>
      </c>
      <c s="32">
        <f>0+M19+M23+M27+M31+M35+M39+M43+M47+M51+M55+M59+M63+M67+M71+M75+M79</f>
      </c>
    </row>
    <row r="19" spans="1:16" ht="12.75">
      <c r="A19" t="s">
        <v>49</v>
      </c>
      <c s="34" t="s">
        <v>79</v>
      </c>
      <c s="34" t="s">
        <v>517</v>
      </c>
      <c s="35" t="s">
        <v>57</v>
      </c>
      <c s="6" t="s">
        <v>518</v>
      </c>
      <c s="36" t="s">
        <v>108</v>
      </c>
      <c s="37">
        <v>30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57</v>
      </c>
    </row>
    <row r="22" spans="1:5" ht="102">
      <c r="A22" t="s">
        <v>60</v>
      </c>
      <c r="E22" s="39" t="s">
        <v>519</v>
      </c>
    </row>
    <row r="23" spans="1:16" ht="12.75">
      <c r="A23" t="s">
        <v>49</v>
      </c>
      <c s="34" t="s">
        <v>84</v>
      </c>
      <c s="34" t="s">
        <v>520</v>
      </c>
      <c s="35" t="s">
        <v>57</v>
      </c>
      <c s="6" t="s">
        <v>521</v>
      </c>
      <c s="36" t="s">
        <v>108</v>
      </c>
      <c s="37">
        <v>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153">
      <c r="A26" t="s">
        <v>60</v>
      </c>
      <c r="E26" s="39" t="s">
        <v>522</v>
      </c>
    </row>
    <row r="27" spans="1:16" ht="12.75">
      <c r="A27" t="s">
        <v>49</v>
      </c>
      <c s="34" t="s">
        <v>89</v>
      </c>
      <c s="34" t="s">
        <v>523</v>
      </c>
      <c s="35" t="s">
        <v>57</v>
      </c>
      <c s="6" t="s">
        <v>524</v>
      </c>
      <c s="36" t="s">
        <v>108</v>
      </c>
      <c s="37">
        <v>30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57</v>
      </c>
    </row>
    <row r="30" spans="1:5" ht="153">
      <c r="A30" t="s">
        <v>60</v>
      </c>
      <c r="E30" s="39" t="s">
        <v>522</v>
      </c>
    </row>
    <row r="31" spans="1:16" ht="25.5">
      <c r="A31" t="s">
        <v>49</v>
      </c>
      <c s="34" t="s">
        <v>121</v>
      </c>
      <c s="34" t="s">
        <v>525</v>
      </c>
      <c s="35" t="s">
        <v>57</v>
      </c>
      <c s="6" t="s">
        <v>526</v>
      </c>
      <c s="36" t="s">
        <v>108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57</v>
      </c>
    </row>
    <row r="33" spans="1:5" ht="12.75">
      <c r="A33" s="35" t="s">
        <v>58</v>
      </c>
      <c r="E33" s="40" t="s">
        <v>57</v>
      </c>
    </row>
    <row r="34" spans="1:5" ht="127.5">
      <c r="A34" t="s">
        <v>60</v>
      </c>
      <c r="E34" s="39" t="s">
        <v>527</v>
      </c>
    </row>
    <row r="35" spans="1:16" ht="12.75">
      <c r="A35" t="s">
        <v>49</v>
      </c>
      <c s="34" t="s">
        <v>126</v>
      </c>
      <c s="34" t="s">
        <v>528</v>
      </c>
      <c s="35" t="s">
        <v>57</v>
      </c>
      <c s="6" t="s">
        <v>529</v>
      </c>
      <c s="36" t="s">
        <v>143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57</v>
      </c>
    </row>
    <row r="38" spans="1:5" ht="89.25">
      <c r="A38" t="s">
        <v>60</v>
      </c>
      <c r="E38" s="39" t="s">
        <v>530</v>
      </c>
    </row>
    <row r="39" spans="1:16" ht="12.75">
      <c r="A39" t="s">
        <v>49</v>
      </c>
      <c s="34" t="s">
        <v>131</v>
      </c>
      <c s="34" t="s">
        <v>531</v>
      </c>
      <c s="35" t="s">
        <v>57</v>
      </c>
      <c s="6" t="s">
        <v>532</v>
      </c>
      <c s="36" t="s">
        <v>533</v>
      </c>
      <c s="37">
        <v>1.05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534</v>
      </c>
    </row>
    <row r="42" spans="1:5" ht="76.5">
      <c r="A42" t="s">
        <v>60</v>
      </c>
      <c r="E42" s="39" t="s">
        <v>535</v>
      </c>
    </row>
    <row r="43" spans="1:16" ht="12.75">
      <c r="A43" t="s">
        <v>49</v>
      </c>
      <c s="34" t="s">
        <v>136</v>
      </c>
      <c s="34" t="s">
        <v>536</v>
      </c>
      <c s="35" t="s">
        <v>57</v>
      </c>
      <c s="6" t="s">
        <v>537</v>
      </c>
      <c s="36" t="s">
        <v>533</v>
      </c>
      <c s="37">
        <v>1.2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538</v>
      </c>
    </row>
    <row r="46" spans="1:5" ht="76.5">
      <c r="A46" t="s">
        <v>60</v>
      </c>
      <c r="E46" s="39" t="s">
        <v>535</v>
      </c>
    </row>
    <row r="47" spans="1:16" ht="12.75">
      <c r="A47" t="s">
        <v>49</v>
      </c>
      <c s="34" t="s">
        <v>140</v>
      </c>
      <c s="34" t="s">
        <v>539</v>
      </c>
      <c s="35" t="s">
        <v>57</v>
      </c>
      <c s="6" t="s">
        <v>540</v>
      </c>
      <c s="36" t="s">
        <v>533</v>
      </c>
      <c s="37">
        <v>2.1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56</v>
      </c>
      <c r="E48" s="39" t="s">
        <v>541</v>
      </c>
    </row>
    <row r="49" spans="1:5" ht="12.75">
      <c r="A49" s="35" t="s">
        <v>58</v>
      </c>
      <c r="E49" s="40" t="s">
        <v>542</v>
      </c>
    </row>
    <row r="50" spans="1:5" ht="216.75">
      <c r="A50" t="s">
        <v>60</v>
      </c>
      <c r="E50" s="39" t="s">
        <v>543</v>
      </c>
    </row>
    <row r="51" spans="1:16" ht="12.75">
      <c r="A51" t="s">
        <v>49</v>
      </c>
      <c s="34" t="s">
        <v>145</v>
      </c>
      <c s="34" t="s">
        <v>544</v>
      </c>
      <c s="35" t="s">
        <v>57</v>
      </c>
      <c s="6" t="s">
        <v>545</v>
      </c>
      <c s="36" t="s">
        <v>533</v>
      </c>
      <c s="37">
        <v>2.1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56</v>
      </c>
      <c r="E52" s="39" t="s">
        <v>541</v>
      </c>
    </row>
    <row r="53" spans="1:5" ht="12.75">
      <c r="A53" s="35" t="s">
        <v>58</v>
      </c>
      <c r="E53" s="40" t="s">
        <v>542</v>
      </c>
    </row>
    <row r="54" spans="1:5" ht="127.5">
      <c r="A54" t="s">
        <v>60</v>
      </c>
      <c r="E54" s="39" t="s">
        <v>546</v>
      </c>
    </row>
    <row r="55" spans="1:16" ht="12.75">
      <c r="A55" t="s">
        <v>49</v>
      </c>
      <c s="34" t="s">
        <v>149</v>
      </c>
      <c s="34" t="s">
        <v>547</v>
      </c>
      <c s="35" t="s">
        <v>57</v>
      </c>
      <c s="6" t="s">
        <v>548</v>
      </c>
      <c s="36" t="s">
        <v>533</v>
      </c>
      <c s="37">
        <v>2.4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56</v>
      </c>
      <c r="E56" s="39" t="s">
        <v>541</v>
      </c>
    </row>
    <row r="57" spans="1:5" ht="12.75">
      <c r="A57" s="35" t="s">
        <v>58</v>
      </c>
      <c r="E57" s="40" t="s">
        <v>549</v>
      </c>
    </row>
    <row r="58" spans="1:5" ht="204">
      <c r="A58" t="s">
        <v>60</v>
      </c>
      <c r="E58" s="39" t="s">
        <v>550</v>
      </c>
    </row>
    <row r="59" spans="1:16" ht="12.75">
      <c r="A59" t="s">
        <v>49</v>
      </c>
      <c s="34" t="s">
        <v>153</v>
      </c>
      <c s="34" t="s">
        <v>551</v>
      </c>
      <c s="35" t="s">
        <v>57</v>
      </c>
      <c s="6" t="s">
        <v>552</v>
      </c>
      <c s="36" t="s">
        <v>533</v>
      </c>
      <c s="37">
        <v>2.4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56</v>
      </c>
      <c r="E60" s="39" t="s">
        <v>541</v>
      </c>
    </row>
    <row r="61" spans="1:5" ht="12.75">
      <c r="A61" s="35" t="s">
        <v>58</v>
      </c>
      <c r="E61" s="40" t="s">
        <v>549</v>
      </c>
    </row>
    <row r="62" spans="1:5" ht="127.5">
      <c r="A62" t="s">
        <v>60</v>
      </c>
      <c r="E62" s="39" t="s">
        <v>546</v>
      </c>
    </row>
    <row r="63" spans="1:16" ht="12.75">
      <c r="A63" t="s">
        <v>49</v>
      </c>
      <c s="34" t="s">
        <v>157</v>
      </c>
      <c s="34" t="s">
        <v>553</v>
      </c>
      <c s="35" t="s">
        <v>57</v>
      </c>
      <c s="6" t="s">
        <v>554</v>
      </c>
      <c s="36" t="s">
        <v>143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12.75">
      <c r="A65" s="35" t="s">
        <v>58</v>
      </c>
      <c r="E65" s="40" t="s">
        <v>57</v>
      </c>
    </row>
    <row r="66" spans="1:5" ht="140.25">
      <c r="A66" t="s">
        <v>60</v>
      </c>
      <c r="E66" s="39" t="s">
        <v>555</v>
      </c>
    </row>
    <row r="67" spans="1:16" ht="12.75">
      <c r="A67" t="s">
        <v>49</v>
      </c>
      <c s="34" t="s">
        <v>162</v>
      </c>
      <c s="34" t="s">
        <v>556</v>
      </c>
      <c s="35" t="s">
        <v>57</v>
      </c>
      <c s="6" t="s">
        <v>557</v>
      </c>
      <c s="36" t="s">
        <v>143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12.75">
      <c r="A69" s="35" t="s">
        <v>58</v>
      </c>
      <c r="E69" s="40" t="s">
        <v>57</v>
      </c>
    </row>
    <row r="70" spans="1:5" ht="114.75">
      <c r="A70" t="s">
        <v>60</v>
      </c>
      <c r="E70" s="39" t="s">
        <v>558</v>
      </c>
    </row>
    <row r="71" spans="1:16" ht="12.75">
      <c r="A71" t="s">
        <v>49</v>
      </c>
      <c s="34" t="s">
        <v>166</v>
      </c>
      <c s="34" t="s">
        <v>559</v>
      </c>
      <c s="35" t="s">
        <v>57</v>
      </c>
      <c s="6" t="s">
        <v>560</v>
      </c>
      <c s="36" t="s">
        <v>561</v>
      </c>
      <c s="37">
        <v>0.15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2.75">
      <c r="A73" s="35" t="s">
        <v>58</v>
      </c>
      <c r="E73" s="40" t="s">
        <v>562</v>
      </c>
    </row>
    <row r="74" spans="1:5" ht="153">
      <c r="A74" t="s">
        <v>60</v>
      </c>
      <c r="E74" s="39" t="s">
        <v>563</v>
      </c>
    </row>
    <row r="75" spans="1:16" ht="12.75">
      <c r="A75" t="s">
        <v>49</v>
      </c>
      <c s="34" t="s">
        <v>171</v>
      </c>
      <c s="34" t="s">
        <v>564</v>
      </c>
      <c s="35" t="s">
        <v>57</v>
      </c>
      <c s="6" t="s">
        <v>565</v>
      </c>
      <c s="36" t="s">
        <v>143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56</v>
      </c>
      <c r="E76" s="39" t="s">
        <v>566</v>
      </c>
    </row>
    <row r="77" spans="1:5" ht="12.75">
      <c r="A77" s="35" t="s">
        <v>58</v>
      </c>
      <c r="E77" s="40" t="s">
        <v>57</v>
      </c>
    </row>
    <row r="78" spans="1:5" ht="165.75">
      <c r="A78" t="s">
        <v>60</v>
      </c>
      <c r="E78" s="39" t="s">
        <v>567</v>
      </c>
    </row>
    <row r="79" spans="1:16" ht="12.75">
      <c r="A79" t="s">
        <v>49</v>
      </c>
      <c s="34" t="s">
        <v>319</v>
      </c>
      <c s="34" t="s">
        <v>568</v>
      </c>
      <c s="35" t="s">
        <v>57</v>
      </c>
      <c s="6" t="s">
        <v>569</v>
      </c>
      <c s="36" t="s">
        <v>143</v>
      </c>
      <c s="37">
        <v>24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56</v>
      </c>
      <c r="E80" s="39" t="s">
        <v>57</v>
      </c>
    </row>
    <row r="81" spans="1:5" ht="12.75">
      <c r="A81" s="35" t="s">
        <v>58</v>
      </c>
      <c r="E81" s="40" t="s">
        <v>57</v>
      </c>
    </row>
    <row r="82" spans="1:5" ht="127.5">
      <c r="A82" t="s">
        <v>60</v>
      </c>
      <c r="E82" s="39" t="s">
        <v>570</v>
      </c>
    </row>
    <row r="83" spans="1:13" ht="12.75">
      <c r="A83" t="s">
        <v>46</v>
      </c>
      <c r="C83" s="31" t="s">
        <v>121</v>
      </c>
      <c r="E83" s="33" t="s">
        <v>420</v>
      </c>
      <c r="J83" s="32">
        <f>0</f>
      </c>
      <c s="32">
        <f>0</f>
      </c>
      <c s="32">
        <f>0+L84</f>
      </c>
      <c s="32">
        <f>0+M84</f>
      </c>
    </row>
    <row r="84" spans="1:16" ht="12.75">
      <c r="A84" t="s">
        <v>49</v>
      </c>
      <c s="34" t="s">
        <v>324</v>
      </c>
      <c s="34" t="s">
        <v>571</v>
      </c>
      <c s="35" t="s">
        <v>57</v>
      </c>
      <c s="6" t="s">
        <v>572</v>
      </c>
      <c s="36" t="s">
        <v>65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56</v>
      </c>
      <c r="E85" s="39" t="s">
        <v>573</v>
      </c>
    </row>
    <row r="86" spans="1:5" ht="12.75">
      <c r="A86" s="35" t="s">
        <v>58</v>
      </c>
      <c r="E86" s="40" t="s">
        <v>57</v>
      </c>
    </row>
    <row r="87" spans="1:5" ht="395.25">
      <c r="A87" t="s">
        <v>60</v>
      </c>
      <c r="E87" s="39" t="s">
        <v>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504</v>
      </c>
      <c r="E4" s="26" t="s">
        <v>505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577</v>
      </c>
      <c r="E8" s="30" t="s">
        <v>576</v>
      </c>
      <c r="J8" s="29">
        <f>0+J9+J18+J127</f>
      </c>
      <c s="29">
        <f>0+K9+K18+K127</f>
      </c>
      <c s="29">
        <f>0+L9+L18+L127</f>
      </c>
      <c s="29">
        <f>0+M9+M18+M127</f>
      </c>
    </row>
    <row r="9" spans="1:13" ht="12.75">
      <c r="A9" t="s">
        <v>46</v>
      </c>
      <c r="C9" s="31" t="s">
        <v>50</v>
      </c>
      <c r="E9" s="33" t="s">
        <v>62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509</v>
      </c>
      <c s="35" t="s">
        <v>57</v>
      </c>
      <c s="6" t="s">
        <v>510</v>
      </c>
      <c s="36" t="s">
        <v>65</v>
      </c>
      <c s="37">
        <v>5.6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578</v>
      </c>
    </row>
    <row r="13" spans="1:5" ht="344.25">
      <c r="A13" t="s">
        <v>60</v>
      </c>
      <c r="E13" s="39" t="s">
        <v>512</v>
      </c>
    </row>
    <row r="14" spans="1:16" ht="12.75">
      <c r="A14" t="s">
        <v>49</v>
      </c>
      <c s="34" t="s">
        <v>27</v>
      </c>
      <c s="34" t="s">
        <v>513</v>
      </c>
      <c s="35" t="s">
        <v>57</v>
      </c>
      <c s="6" t="s">
        <v>514</v>
      </c>
      <c s="36" t="s">
        <v>65</v>
      </c>
      <c s="37">
        <v>5.6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578</v>
      </c>
    </row>
    <row r="17" spans="1:5" ht="229.5">
      <c r="A17" t="s">
        <v>60</v>
      </c>
      <c r="E17" s="39" t="s">
        <v>515</v>
      </c>
    </row>
    <row r="18" spans="1:13" ht="12.75">
      <c r="A18" t="s">
        <v>46</v>
      </c>
      <c r="C18" s="31" t="s">
        <v>89</v>
      </c>
      <c r="E18" s="33" t="s">
        <v>516</v>
      </c>
      <c r="J18" s="32">
        <f>0</f>
      </c>
      <c s="32">
        <f>0</f>
      </c>
      <c s="32">
        <f>0+L19+L23+L27+L31+L35+L39+L43+L47+L51+L55+L59+L63+L67+L71+L75+L79+L83+L87+L91+L95+L99+L103+L107+L111+L115+L119+L123</f>
      </c>
      <c s="32">
        <f>0+M19+M23+M27+M31+M35+M39+M43+M47+M51+M55+M59+M63+M67+M71+M75+M79+M83+M87+M91+M95+M99+M103+M107+M111+M115+M119+M123</f>
      </c>
    </row>
    <row r="19" spans="1:16" ht="12.75">
      <c r="A19" t="s">
        <v>49</v>
      </c>
      <c s="34" t="s">
        <v>26</v>
      </c>
      <c s="34" t="s">
        <v>579</v>
      </c>
      <c s="35" t="s">
        <v>57</v>
      </c>
      <c s="6" t="s">
        <v>580</v>
      </c>
      <c s="36" t="s">
        <v>143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25.5">
      <c r="A20" s="35" t="s">
        <v>56</v>
      </c>
      <c r="E20" s="39" t="s">
        <v>581</v>
      </c>
    </row>
    <row r="21" spans="1:5" ht="12.75">
      <c r="A21" s="35" t="s">
        <v>58</v>
      </c>
      <c r="E21" s="40" t="s">
        <v>57</v>
      </c>
    </row>
    <row r="22" spans="1:5" ht="102">
      <c r="A22" t="s">
        <v>60</v>
      </c>
      <c r="E22" s="39" t="s">
        <v>582</v>
      </c>
    </row>
    <row r="23" spans="1:16" ht="12.75">
      <c r="A23" t="s">
        <v>49</v>
      </c>
      <c s="34" t="s">
        <v>73</v>
      </c>
      <c s="34" t="s">
        <v>517</v>
      </c>
      <c s="35" t="s">
        <v>57</v>
      </c>
      <c s="6" t="s">
        <v>518</v>
      </c>
      <c s="36" t="s">
        <v>108</v>
      </c>
      <c s="37">
        <v>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102">
      <c r="A26" t="s">
        <v>60</v>
      </c>
      <c r="E26" s="39" t="s">
        <v>519</v>
      </c>
    </row>
    <row r="27" spans="1:16" ht="12.75">
      <c r="A27" t="s">
        <v>49</v>
      </c>
      <c s="34" t="s">
        <v>79</v>
      </c>
      <c s="34" t="s">
        <v>520</v>
      </c>
      <c s="35" t="s">
        <v>57</v>
      </c>
      <c s="6" t="s">
        <v>521</v>
      </c>
      <c s="36" t="s">
        <v>108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57</v>
      </c>
    </row>
    <row r="30" spans="1:5" ht="153">
      <c r="A30" t="s">
        <v>60</v>
      </c>
      <c r="E30" s="39" t="s">
        <v>522</v>
      </c>
    </row>
    <row r="31" spans="1:16" ht="12.75">
      <c r="A31" t="s">
        <v>49</v>
      </c>
      <c s="34" t="s">
        <v>84</v>
      </c>
      <c s="34" t="s">
        <v>523</v>
      </c>
      <c s="35" t="s">
        <v>57</v>
      </c>
      <c s="6" t="s">
        <v>524</v>
      </c>
      <c s="36" t="s">
        <v>108</v>
      </c>
      <c s="37">
        <v>20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583</v>
      </c>
    </row>
    <row r="33" spans="1:5" ht="12.75">
      <c r="A33" s="35" t="s">
        <v>58</v>
      </c>
      <c r="E33" s="40" t="s">
        <v>57</v>
      </c>
    </row>
    <row r="34" spans="1:5" ht="153">
      <c r="A34" t="s">
        <v>60</v>
      </c>
      <c r="E34" s="39" t="s">
        <v>522</v>
      </c>
    </row>
    <row r="35" spans="1:16" ht="25.5">
      <c r="A35" t="s">
        <v>49</v>
      </c>
      <c s="34" t="s">
        <v>89</v>
      </c>
      <c s="34" t="s">
        <v>525</v>
      </c>
      <c s="35" t="s">
        <v>57</v>
      </c>
      <c s="6" t="s">
        <v>526</v>
      </c>
      <c s="36" t="s">
        <v>108</v>
      </c>
      <c s="37">
        <v>20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57</v>
      </c>
    </row>
    <row r="38" spans="1:5" ht="127.5">
      <c r="A38" t="s">
        <v>60</v>
      </c>
      <c r="E38" s="39" t="s">
        <v>527</v>
      </c>
    </row>
    <row r="39" spans="1:16" ht="12.75">
      <c r="A39" t="s">
        <v>49</v>
      </c>
      <c s="34" t="s">
        <v>121</v>
      </c>
      <c s="34" t="s">
        <v>528</v>
      </c>
      <c s="35" t="s">
        <v>57</v>
      </c>
      <c s="6" t="s">
        <v>529</v>
      </c>
      <c s="36" t="s">
        <v>143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57</v>
      </c>
    </row>
    <row r="42" spans="1:5" ht="89.25">
      <c r="A42" t="s">
        <v>60</v>
      </c>
      <c r="E42" s="39" t="s">
        <v>530</v>
      </c>
    </row>
    <row r="43" spans="1:16" ht="12.75">
      <c r="A43" t="s">
        <v>49</v>
      </c>
      <c s="34" t="s">
        <v>126</v>
      </c>
      <c s="34" t="s">
        <v>559</v>
      </c>
      <c s="35" t="s">
        <v>57</v>
      </c>
      <c s="6" t="s">
        <v>560</v>
      </c>
      <c s="36" t="s">
        <v>561</v>
      </c>
      <c s="37">
        <v>0.25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584</v>
      </c>
    </row>
    <row r="46" spans="1:5" ht="153">
      <c r="A46" t="s">
        <v>60</v>
      </c>
      <c r="E46" s="39" t="s">
        <v>563</v>
      </c>
    </row>
    <row r="47" spans="1:16" ht="25.5">
      <c r="A47" t="s">
        <v>49</v>
      </c>
      <c s="34" t="s">
        <v>131</v>
      </c>
      <c s="34" t="s">
        <v>585</v>
      </c>
      <c s="35" t="s">
        <v>57</v>
      </c>
      <c s="6" t="s">
        <v>586</v>
      </c>
      <c s="36" t="s">
        <v>108</v>
      </c>
      <c s="37">
        <v>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56</v>
      </c>
      <c r="E48" s="39" t="s">
        <v>587</v>
      </c>
    </row>
    <row r="49" spans="1:5" ht="12.75">
      <c r="A49" s="35" t="s">
        <v>58</v>
      </c>
      <c r="E49" s="40" t="s">
        <v>57</v>
      </c>
    </row>
    <row r="50" spans="1:5" ht="114.75">
      <c r="A50" t="s">
        <v>60</v>
      </c>
      <c r="E50" s="39" t="s">
        <v>588</v>
      </c>
    </row>
    <row r="51" spans="1:16" ht="25.5">
      <c r="A51" t="s">
        <v>49</v>
      </c>
      <c s="34" t="s">
        <v>136</v>
      </c>
      <c s="34" t="s">
        <v>589</v>
      </c>
      <c s="35" t="s">
        <v>57</v>
      </c>
      <c s="6" t="s">
        <v>590</v>
      </c>
      <c s="36" t="s">
        <v>108</v>
      </c>
      <c s="37">
        <v>50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56</v>
      </c>
      <c r="E52" s="39" t="s">
        <v>591</v>
      </c>
    </row>
    <row r="53" spans="1:5" ht="12.75">
      <c r="A53" s="35" t="s">
        <v>58</v>
      </c>
      <c r="E53" s="40" t="s">
        <v>57</v>
      </c>
    </row>
    <row r="54" spans="1:5" ht="153">
      <c r="A54" t="s">
        <v>60</v>
      </c>
      <c r="E54" s="39" t="s">
        <v>592</v>
      </c>
    </row>
    <row r="55" spans="1:16" ht="12.75">
      <c r="A55" t="s">
        <v>49</v>
      </c>
      <c s="34" t="s">
        <v>140</v>
      </c>
      <c s="34" t="s">
        <v>593</v>
      </c>
      <c s="35" t="s">
        <v>57</v>
      </c>
      <c s="6" t="s">
        <v>594</v>
      </c>
      <c s="36" t="s">
        <v>561</v>
      </c>
      <c s="37">
        <v>0.75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595</v>
      </c>
    </row>
    <row r="58" spans="1:5" ht="153">
      <c r="A58" t="s">
        <v>60</v>
      </c>
      <c r="E58" s="39" t="s">
        <v>563</v>
      </c>
    </row>
    <row r="59" spans="1:16" ht="25.5">
      <c r="A59" t="s">
        <v>49</v>
      </c>
      <c s="34" t="s">
        <v>145</v>
      </c>
      <c s="34" t="s">
        <v>596</v>
      </c>
      <c s="35" t="s">
        <v>57</v>
      </c>
      <c s="6" t="s">
        <v>597</v>
      </c>
      <c s="36" t="s">
        <v>108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56</v>
      </c>
      <c r="E60" s="39" t="s">
        <v>587</v>
      </c>
    </row>
    <row r="61" spans="1:5" ht="12.75">
      <c r="A61" s="35" t="s">
        <v>58</v>
      </c>
      <c r="E61" s="40" t="s">
        <v>57</v>
      </c>
    </row>
    <row r="62" spans="1:5" ht="114.75">
      <c r="A62" t="s">
        <v>60</v>
      </c>
      <c r="E62" s="39" t="s">
        <v>588</v>
      </c>
    </row>
    <row r="63" spans="1:16" ht="25.5">
      <c r="A63" t="s">
        <v>49</v>
      </c>
      <c s="34" t="s">
        <v>149</v>
      </c>
      <c s="34" t="s">
        <v>598</v>
      </c>
      <c s="35" t="s">
        <v>57</v>
      </c>
      <c s="6" t="s">
        <v>599</v>
      </c>
      <c s="36" t="s">
        <v>108</v>
      </c>
      <c s="37">
        <v>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56</v>
      </c>
      <c r="E64" s="39" t="s">
        <v>600</v>
      </c>
    </row>
    <row r="65" spans="1:5" ht="12.75">
      <c r="A65" s="35" t="s">
        <v>58</v>
      </c>
      <c r="E65" s="40" t="s">
        <v>57</v>
      </c>
    </row>
    <row r="66" spans="1:5" ht="153">
      <c r="A66" t="s">
        <v>60</v>
      </c>
      <c r="E66" s="39" t="s">
        <v>592</v>
      </c>
    </row>
    <row r="67" spans="1:16" ht="12.75">
      <c r="A67" t="s">
        <v>49</v>
      </c>
      <c s="34" t="s">
        <v>153</v>
      </c>
      <c s="34" t="s">
        <v>601</v>
      </c>
      <c s="35" t="s">
        <v>57</v>
      </c>
      <c s="6" t="s">
        <v>602</v>
      </c>
      <c s="36" t="s">
        <v>603</v>
      </c>
      <c s="37">
        <v>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604</v>
      </c>
    </row>
    <row r="69" spans="1:5" ht="12.75">
      <c r="A69" s="35" t="s">
        <v>58</v>
      </c>
      <c r="E69" s="40" t="s">
        <v>605</v>
      </c>
    </row>
    <row r="70" spans="1:5" ht="153">
      <c r="A70" t="s">
        <v>60</v>
      </c>
      <c r="E70" s="39" t="s">
        <v>606</v>
      </c>
    </row>
    <row r="71" spans="1:16" ht="12.75">
      <c r="A71" t="s">
        <v>49</v>
      </c>
      <c s="34" t="s">
        <v>157</v>
      </c>
      <c s="34" t="s">
        <v>607</v>
      </c>
      <c s="35" t="s">
        <v>57</v>
      </c>
      <c s="6" t="s">
        <v>608</v>
      </c>
      <c s="36" t="s">
        <v>108</v>
      </c>
      <c s="37">
        <v>100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66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2.75">
      <c r="A73" s="35" t="s">
        <v>58</v>
      </c>
      <c r="E73" s="40" t="s">
        <v>57</v>
      </c>
    </row>
    <row r="74" spans="1:5" ht="153">
      <c r="A74" t="s">
        <v>60</v>
      </c>
      <c r="E74" s="39" t="s">
        <v>609</v>
      </c>
    </row>
    <row r="75" spans="1:16" ht="12.75">
      <c r="A75" t="s">
        <v>49</v>
      </c>
      <c s="34" t="s">
        <v>162</v>
      </c>
      <c s="34" t="s">
        <v>610</v>
      </c>
      <c s="35" t="s">
        <v>57</v>
      </c>
      <c s="6" t="s">
        <v>611</v>
      </c>
      <c s="36" t="s">
        <v>108</v>
      </c>
      <c s="37">
        <v>200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66</v>
      </c>
      <c>
        <f>(M75*21)/100</f>
      </c>
      <c t="s">
        <v>27</v>
      </c>
    </row>
    <row r="76" spans="1:5" ht="12.75">
      <c r="A76" s="35" t="s">
        <v>56</v>
      </c>
      <c r="E76" s="39" t="s">
        <v>541</v>
      </c>
    </row>
    <row r="77" spans="1:5" ht="12.75">
      <c r="A77" s="35" t="s">
        <v>58</v>
      </c>
      <c r="E77" s="40" t="s">
        <v>612</v>
      </c>
    </row>
    <row r="78" spans="1:5" ht="114.75">
      <c r="A78" t="s">
        <v>60</v>
      </c>
      <c r="E78" s="39" t="s">
        <v>588</v>
      </c>
    </row>
    <row r="79" spans="1:16" ht="12.75">
      <c r="A79" t="s">
        <v>49</v>
      </c>
      <c s="34" t="s">
        <v>166</v>
      </c>
      <c s="34" t="s">
        <v>613</v>
      </c>
      <c s="35" t="s">
        <v>57</v>
      </c>
      <c s="6" t="s">
        <v>614</v>
      </c>
      <c s="36" t="s">
        <v>108</v>
      </c>
      <c s="37">
        <v>200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66</v>
      </c>
      <c>
        <f>(M79*21)/100</f>
      </c>
      <c t="s">
        <v>27</v>
      </c>
    </row>
    <row r="80" spans="1:5" ht="12.75">
      <c r="A80" s="35" t="s">
        <v>56</v>
      </c>
      <c r="E80" s="39" t="s">
        <v>615</v>
      </c>
    </row>
    <row r="81" spans="1:5" ht="12.75">
      <c r="A81" s="35" t="s">
        <v>58</v>
      </c>
      <c r="E81" s="40" t="s">
        <v>612</v>
      </c>
    </row>
    <row r="82" spans="1:5" ht="153">
      <c r="A82" t="s">
        <v>60</v>
      </c>
      <c r="E82" s="39" t="s">
        <v>592</v>
      </c>
    </row>
    <row r="83" spans="1:16" ht="12.75">
      <c r="A83" t="s">
        <v>49</v>
      </c>
      <c s="34" t="s">
        <v>171</v>
      </c>
      <c s="34" t="s">
        <v>616</v>
      </c>
      <c s="35" t="s">
        <v>57</v>
      </c>
      <c s="6" t="s">
        <v>617</v>
      </c>
      <c s="36" t="s">
        <v>618</v>
      </c>
      <c s="37">
        <v>10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66</v>
      </c>
      <c>
        <f>(M83*21)/100</f>
      </c>
      <c t="s">
        <v>27</v>
      </c>
    </row>
    <row r="84" spans="1:5" ht="12.75">
      <c r="A84" s="35" t="s">
        <v>56</v>
      </c>
      <c r="E84" s="39" t="s">
        <v>57</v>
      </c>
    </row>
    <row r="85" spans="1:5" ht="12.75">
      <c r="A85" s="35" t="s">
        <v>58</v>
      </c>
      <c r="E85" s="40" t="s">
        <v>57</v>
      </c>
    </row>
    <row r="86" spans="1:5" ht="127.5">
      <c r="A86" t="s">
        <v>60</v>
      </c>
      <c r="E86" s="39" t="s">
        <v>619</v>
      </c>
    </row>
    <row r="87" spans="1:16" ht="12.75">
      <c r="A87" t="s">
        <v>49</v>
      </c>
      <c s="34" t="s">
        <v>319</v>
      </c>
      <c s="34" t="s">
        <v>620</v>
      </c>
      <c s="35" t="s">
        <v>57</v>
      </c>
      <c s="6" t="s">
        <v>621</v>
      </c>
      <c s="36" t="s">
        <v>108</v>
      </c>
      <c s="37">
        <v>1460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66</v>
      </c>
      <c>
        <f>(M87*21)/100</f>
      </c>
      <c t="s">
        <v>27</v>
      </c>
    </row>
    <row r="88" spans="1:5" ht="12.75">
      <c r="A88" s="35" t="s">
        <v>56</v>
      </c>
      <c r="E88" s="39" t="s">
        <v>57</v>
      </c>
    </row>
    <row r="89" spans="1:5" ht="12.75">
      <c r="A89" s="35" t="s">
        <v>58</v>
      </c>
      <c r="E89" s="40" t="s">
        <v>57</v>
      </c>
    </row>
    <row r="90" spans="1:5" ht="127.5">
      <c r="A90" t="s">
        <v>60</v>
      </c>
      <c r="E90" s="39" t="s">
        <v>622</v>
      </c>
    </row>
    <row r="91" spans="1:16" ht="12.75">
      <c r="A91" t="s">
        <v>49</v>
      </c>
      <c s="34" t="s">
        <v>324</v>
      </c>
      <c s="34" t="s">
        <v>623</v>
      </c>
      <c s="35" t="s">
        <v>57</v>
      </c>
      <c s="6" t="s">
        <v>624</v>
      </c>
      <c s="36" t="s">
        <v>143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66</v>
      </c>
      <c>
        <f>(M91*21)/100</f>
      </c>
      <c t="s">
        <v>27</v>
      </c>
    </row>
    <row r="92" spans="1:5" ht="12.75">
      <c r="A92" s="35" t="s">
        <v>56</v>
      </c>
      <c r="E92" s="39" t="s">
        <v>57</v>
      </c>
    </row>
    <row r="93" spans="1:5" ht="12.75">
      <c r="A93" s="35" t="s">
        <v>58</v>
      </c>
      <c r="E93" s="40" t="s">
        <v>57</v>
      </c>
    </row>
    <row r="94" spans="1:5" ht="178.5">
      <c r="A94" t="s">
        <v>60</v>
      </c>
      <c r="E94" s="39" t="s">
        <v>625</v>
      </c>
    </row>
    <row r="95" spans="1:16" ht="12.75">
      <c r="A95" t="s">
        <v>49</v>
      </c>
      <c s="34" t="s">
        <v>177</v>
      </c>
      <c s="34" t="s">
        <v>564</v>
      </c>
      <c s="35" t="s">
        <v>57</v>
      </c>
      <c s="6" t="s">
        <v>565</v>
      </c>
      <c s="36" t="s">
        <v>143</v>
      </c>
      <c s="37">
        <v>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66</v>
      </c>
      <c>
        <f>(M95*21)/100</f>
      </c>
      <c t="s">
        <v>27</v>
      </c>
    </row>
    <row r="96" spans="1:5" ht="12.75">
      <c r="A96" s="35" t="s">
        <v>56</v>
      </c>
      <c r="E96" s="39" t="s">
        <v>626</v>
      </c>
    </row>
    <row r="97" spans="1:5" ht="12.75">
      <c r="A97" s="35" t="s">
        <v>58</v>
      </c>
      <c r="E97" s="40" t="s">
        <v>57</v>
      </c>
    </row>
    <row r="98" spans="1:5" ht="165.75">
      <c r="A98" t="s">
        <v>60</v>
      </c>
      <c r="E98" s="39" t="s">
        <v>567</v>
      </c>
    </row>
    <row r="99" spans="1:16" ht="12.75">
      <c r="A99" t="s">
        <v>49</v>
      </c>
      <c s="34" t="s">
        <v>181</v>
      </c>
      <c s="34" t="s">
        <v>627</v>
      </c>
      <c s="35" t="s">
        <v>57</v>
      </c>
      <c s="6" t="s">
        <v>628</v>
      </c>
      <c s="36" t="s">
        <v>143</v>
      </c>
      <c s="37">
        <v>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66</v>
      </c>
      <c>
        <f>(M99*21)/100</f>
      </c>
      <c t="s">
        <v>27</v>
      </c>
    </row>
    <row r="100" spans="1:5" ht="12.75">
      <c r="A100" s="35" t="s">
        <v>56</v>
      </c>
      <c r="E100" s="39" t="s">
        <v>629</v>
      </c>
    </row>
    <row r="101" spans="1:5" ht="12.75">
      <c r="A101" s="35" t="s">
        <v>58</v>
      </c>
      <c r="E101" s="40" t="s">
        <v>57</v>
      </c>
    </row>
    <row r="102" spans="1:5" ht="165.75">
      <c r="A102" t="s">
        <v>60</v>
      </c>
      <c r="E102" s="39" t="s">
        <v>567</v>
      </c>
    </row>
    <row r="103" spans="1:16" ht="12.75">
      <c r="A103" t="s">
        <v>49</v>
      </c>
      <c s="34" t="s">
        <v>185</v>
      </c>
      <c s="34" t="s">
        <v>630</v>
      </c>
      <c s="35" t="s">
        <v>57</v>
      </c>
      <c s="6" t="s">
        <v>631</v>
      </c>
      <c s="36" t="s">
        <v>143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66</v>
      </c>
      <c>
        <f>(M103*21)/100</f>
      </c>
      <c t="s">
        <v>27</v>
      </c>
    </row>
    <row r="104" spans="1:5" ht="12.75">
      <c r="A104" s="35" t="s">
        <v>56</v>
      </c>
      <c r="E104" s="39" t="s">
        <v>57</v>
      </c>
    </row>
    <row r="105" spans="1:5" ht="12.75">
      <c r="A105" s="35" t="s">
        <v>58</v>
      </c>
      <c r="E105" s="40" t="s">
        <v>57</v>
      </c>
    </row>
    <row r="106" spans="1:5" ht="127.5">
      <c r="A106" t="s">
        <v>60</v>
      </c>
      <c r="E106" s="39" t="s">
        <v>632</v>
      </c>
    </row>
    <row r="107" spans="1:16" ht="12.75">
      <c r="A107" t="s">
        <v>49</v>
      </c>
      <c s="34" t="s">
        <v>189</v>
      </c>
      <c s="34" t="s">
        <v>633</v>
      </c>
      <c s="35" t="s">
        <v>57</v>
      </c>
      <c s="6" t="s">
        <v>634</v>
      </c>
      <c s="36" t="s">
        <v>143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66</v>
      </c>
      <c>
        <f>(M107*21)/100</f>
      </c>
      <c t="s">
        <v>27</v>
      </c>
    </row>
    <row r="108" spans="1:5" ht="12.75">
      <c r="A108" s="35" t="s">
        <v>56</v>
      </c>
      <c r="E108" s="39" t="s">
        <v>57</v>
      </c>
    </row>
    <row r="109" spans="1:5" ht="12.75">
      <c r="A109" s="35" t="s">
        <v>58</v>
      </c>
      <c r="E109" s="40" t="s">
        <v>57</v>
      </c>
    </row>
    <row r="110" spans="1:5" ht="165.75">
      <c r="A110" t="s">
        <v>60</v>
      </c>
      <c r="E110" s="39" t="s">
        <v>635</v>
      </c>
    </row>
    <row r="111" spans="1:16" ht="12.75">
      <c r="A111" t="s">
        <v>49</v>
      </c>
      <c s="34" t="s">
        <v>194</v>
      </c>
      <c s="34" t="s">
        <v>568</v>
      </c>
      <c s="35" t="s">
        <v>57</v>
      </c>
      <c s="6" t="s">
        <v>569</v>
      </c>
      <c s="36" t="s">
        <v>143</v>
      </c>
      <c s="37">
        <v>40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56</v>
      </c>
      <c r="E112" s="39" t="s">
        <v>636</v>
      </c>
    </row>
    <row r="113" spans="1:5" ht="12.75">
      <c r="A113" s="35" t="s">
        <v>58</v>
      </c>
      <c r="E113" s="40" t="s">
        <v>57</v>
      </c>
    </row>
    <row r="114" spans="1:5" ht="127.5">
      <c r="A114" t="s">
        <v>60</v>
      </c>
      <c r="E114" s="39" t="s">
        <v>570</v>
      </c>
    </row>
    <row r="115" spans="1:16" ht="25.5">
      <c r="A115" t="s">
        <v>49</v>
      </c>
      <c s="34" t="s">
        <v>199</v>
      </c>
      <c s="34" t="s">
        <v>637</v>
      </c>
      <c s="35" t="s">
        <v>57</v>
      </c>
      <c s="6" t="s">
        <v>638</v>
      </c>
      <c s="36" t="s">
        <v>143</v>
      </c>
      <c s="37">
        <v>20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66</v>
      </c>
      <c>
        <f>(M115*21)/100</f>
      </c>
      <c t="s">
        <v>27</v>
      </c>
    </row>
    <row r="116" spans="1:5" ht="12.75">
      <c r="A116" s="35" t="s">
        <v>56</v>
      </c>
      <c r="E116" s="39" t="s">
        <v>636</v>
      </c>
    </row>
    <row r="117" spans="1:5" ht="12.75">
      <c r="A117" s="35" t="s">
        <v>58</v>
      </c>
      <c r="E117" s="40" t="s">
        <v>57</v>
      </c>
    </row>
    <row r="118" spans="1:5" ht="127.5">
      <c r="A118" t="s">
        <v>60</v>
      </c>
      <c r="E118" s="39" t="s">
        <v>639</v>
      </c>
    </row>
    <row r="119" spans="1:16" ht="25.5">
      <c r="A119" t="s">
        <v>49</v>
      </c>
      <c s="34" t="s">
        <v>205</v>
      </c>
      <c s="34" t="s">
        <v>640</v>
      </c>
      <c s="35" t="s">
        <v>57</v>
      </c>
      <c s="6" t="s">
        <v>641</v>
      </c>
      <c s="36" t="s">
        <v>618</v>
      </c>
      <c s="37">
        <v>15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66</v>
      </c>
      <c>
        <f>(M119*21)/100</f>
      </c>
      <c t="s">
        <v>27</v>
      </c>
    </row>
    <row r="120" spans="1:5" ht="12.75">
      <c r="A120" s="35" t="s">
        <v>56</v>
      </c>
      <c r="E120" s="39" t="s">
        <v>642</v>
      </c>
    </row>
    <row r="121" spans="1:5" ht="12.75">
      <c r="A121" s="35" t="s">
        <v>58</v>
      </c>
      <c r="E121" s="40" t="s">
        <v>57</v>
      </c>
    </row>
    <row r="122" spans="1:5" ht="127.5">
      <c r="A122" t="s">
        <v>60</v>
      </c>
      <c r="E122" s="39" t="s">
        <v>619</v>
      </c>
    </row>
    <row r="123" spans="1:16" ht="12.75">
      <c r="A123" t="s">
        <v>49</v>
      </c>
      <c s="34" t="s">
        <v>210</v>
      </c>
      <c s="34" t="s">
        <v>643</v>
      </c>
      <c s="35" t="s">
        <v>57</v>
      </c>
      <c s="6" t="s">
        <v>644</v>
      </c>
      <c s="36" t="s">
        <v>645</v>
      </c>
      <c s="37">
        <v>48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66</v>
      </c>
      <c>
        <f>(M123*21)/100</f>
      </c>
      <c t="s">
        <v>27</v>
      </c>
    </row>
    <row r="124" spans="1:5" ht="12.75">
      <c r="A124" s="35" t="s">
        <v>56</v>
      </c>
      <c r="E124" s="39" t="s">
        <v>57</v>
      </c>
    </row>
    <row r="125" spans="1:5" ht="12.75">
      <c r="A125" s="35" t="s">
        <v>58</v>
      </c>
      <c r="E125" s="40" t="s">
        <v>57</v>
      </c>
    </row>
    <row r="126" spans="1:5" ht="153">
      <c r="A126" t="s">
        <v>60</v>
      </c>
      <c r="E126" s="39" t="s">
        <v>646</v>
      </c>
    </row>
    <row r="127" spans="1:13" ht="12.75">
      <c r="A127" t="s">
        <v>46</v>
      </c>
      <c r="C127" s="31" t="s">
        <v>121</v>
      </c>
      <c r="E127" s="33" t="s">
        <v>420</v>
      </c>
      <c r="J127" s="32">
        <f>0</f>
      </c>
      <c s="32">
        <f>0</f>
      </c>
      <c s="32">
        <f>0+L128</f>
      </c>
      <c s="32">
        <f>0+M128</f>
      </c>
    </row>
    <row r="128" spans="1:16" ht="12.75">
      <c r="A128" t="s">
        <v>49</v>
      </c>
      <c s="34" t="s">
        <v>214</v>
      </c>
      <c s="34" t="s">
        <v>571</v>
      </c>
      <c s="35" t="s">
        <v>57</v>
      </c>
      <c s="6" t="s">
        <v>572</v>
      </c>
      <c s="36" t="s">
        <v>65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66</v>
      </c>
      <c>
        <f>(M128*21)/100</f>
      </c>
      <c t="s">
        <v>27</v>
      </c>
    </row>
    <row r="129" spans="1:5" ht="12.75">
      <c r="A129" s="35" t="s">
        <v>56</v>
      </c>
      <c r="E129" s="39" t="s">
        <v>57</v>
      </c>
    </row>
    <row r="130" spans="1:5" ht="12.75">
      <c r="A130" s="35" t="s">
        <v>58</v>
      </c>
      <c r="E130" s="40" t="s">
        <v>57</v>
      </c>
    </row>
    <row r="131" spans="1:5" ht="395.25">
      <c r="A131" t="s">
        <v>60</v>
      </c>
      <c r="E131" s="39" t="s">
        <v>574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647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647</v>
      </c>
      <c r="E4" s="26" t="s">
        <v>648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650</v>
      </c>
      <c r="E8" s="30" t="s">
        <v>648</v>
      </c>
      <c r="J8" s="29">
        <f>0+J9+J14+J71</f>
      </c>
      <c s="29">
        <f>0+K9+K14+K71</f>
      </c>
      <c s="29">
        <f>0+L9+L14+L71</f>
      </c>
      <c s="29">
        <f>0+M9+M14+M71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651</v>
      </c>
      <c s="35" t="s">
        <v>652</v>
      </c>
      <c s="6" t="s">
        <v>653</v>
      </c>
      <c s="36" t="s">
        <v>54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57</v>
      </c>
    </row>
    <row r="13" spans="1:5" ht="140.25">
      <c r="A13" t="s">
        <v>60</v>
      </c>
      <c r="E13" s="39" t="s">
        <v>654</v>
      </c>
    </row>
    <row r="14" spans="1:13" ht="12.75">
      <c r="A14" t="s">
        <v>46</v>
      </c>
      <c r="C14" s="31" t="s">
        <v>655</v>
      </c>
      <c r="E14" s="33" t="s">
        <v>656</v>
      </c>
      <c r="J14" s="32">
        <f>0</f>
      </c>
      <c s="32">
        <f>0</f>
      </c>
      <c s="32">
        <f>0+L15+L19+L23+L27+L31+L35+L39+L43+L47+L51+L55+L59+L63+L67</f>
      </c>
      <c s="32">
        <f>0+M15+M19+M23+M27+M31+M35+M39+M43+M47+M51+M55+M59+M63+M67</f>
      </c>
    </row>
    <row r="15" spans="1:16" ht="12.75">
      <c r="A15" t="s">
        <v>49</v>
      </c>
      <c s="34" t="s">
        <v>27</v>
      </c>
      <c s="34" t="s">
        <v>657</v>
      </c>
      <c s="35" t="s">
        <v>57</v>
      </c>
      <c s="6" t="s">
        <v>658</v>
      </c>
      <c s="36" t="s">
        <v>143</v>
      </c>
      <c s="37">
        <v>10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57</v>
      </c>
    </row>
    <row r="17" spans="1:5" ht="12.75">
      <c r="A17" s="35" t="s">
        <v>58</v>
      </c>
      <c r="E17" s="40" t="s">
        <v>57</v>
      </c>
    </row>
    <row r="18" spans="1:5" ht="89.25">
      <c r="A18" t="s">
        <v>60</v>
      </c>
      <c r="E18" s="39" t="s">
        <v>659</v>
      </c>
    </row>
    <row r="19" spans="1:16" ht="12.75">
      <c r="A19" t="s">
        <v>49</v>
      </c>
      <c s="34" t="s">
        <v>26</v>
      </c>
      <c s="34" t="s">
        <v>660</v>
      </c>
      <c s="35" t="s">
        <v>57</v>
      </c>
      <c s="6" t="s">
        <v>661</v>
      </c>
      <c s="36" t="s">
        <v>143</v>
      </c>
      <c s="37">
        <v>6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57</v>
      </c>
    </row>
    <row r="21" spans="1:5" ht="12.75">
      <c r="A21" s="35" t="s">
        <v>58</v>
      </c>
      <c r="E21" s="40" t="s">
        <v>57</v>
      </c>
    </row>
    <row r="22" spans="1:5" ht="102">
      <c r="A22" t="s">
        <v>60</v>
      </c>
      <c r="E22" s="39" t="s">
        <v>662</v>
      </c>
    </row>
    <row r="23" spans="1:16" ht="12.75">
      <c r="A23" t="s">
        <v>49</v>
      </c>
      <c s="34" t="s">
        <v>73</v>
      </c>
      <c s="34" t="s">
        <v>663</v>
      </c>
      <c s="35" t="s">
        <v>57</v>
      </c>
      <c s="6" t="s">
        <v>664</v>
      </c>
      <c s="36" t="s">
        <v>143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57</v>
      </c>
    </row>
    <row r="26" spans="1:5" ht="102">
      <c r="A26" t="s">
        <v>60</v>
      </c>
      <c r="E26" s="39" t="s">
        <v>662</v>
      </c>
    </row>
    <row r="27" spans="1:16" ht="12.75">
      <c r="A27" t="s">
        <v>49</v>
      </c>
      <c s="34" t="s">
        <v>79</v>
      </c>
      <c s="34" t="s">
        <v>665</v>
      </c>
      <c s="35" t="s">
        <v>57</v>
      </c>
      <c s="6" t="s">
        <v>666</v>
      </c>
      <c s="36" t="s">
        <v>143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57</v>
      </c>
    </row>
    <row r="30" spans="1:5" ht="102">
      <c r="A30" t="s">
        <v>60</v>
      </c>
      <c r="E30" s="39" t="s">
        <v>662</v>
      </c>
    </row>
    <row r="31" spans="1:16" ht="12.75">
      <c r="A31" t="s">
        <v>49</v>
      </c>
      <c s="34" t="s">
        <v>84</v>
      </c>
      <c s="34" t="s">
        <v>667</v>
      </c>
      <c s="35" t="s">
        <v>57</v>
      </c>
      <c s="6" t="s">
        <v>668</v>
      </c>
      <c s="36" t="s">
        <v>143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57</v>
      </c>
    </row>
    <row r="33" spans="1:5" ht="12.75">
      <c r="A33" s="35" t="s">
        <v>58</v>
      </c>
      <c r="E33" s="40" t="s">
        <v>57</v>
      </c>
    </row>
    <row r="34" spans="1:5" ht="102">
      <c r="A34" t="s">
        <v>60</v>
      </c>
      <c r="E34" s="39" t="s">
        <v>662</v>
      </c>
    </row>
    <row r="35" spans="1:16" ht="12.75">
      <c r="A35" t="s">
        <v>49</v>
      </c>
      <c s="34" t="s">
        <v>89</v>
      </c>
      <c s="34" t="s">
        <v>669</v>
      </c>
      <c s="35" t="s">
        <v>57</v>
      </c>
      <c s="6" t="s">
        <v>670</v>
      </c>
      <c s="36" t="s">
        <v>108</v>
      </c>
      <c s="37">
        <v>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57</v>
      </c>
    </row>
    <row r="38" spans="1:5" ht="89.25">
      <c r="A38" t="s">
        <v>60</v>
      </c>
      <c r="E38" s="39" t="s">
        <v>671</v>
      </c>
    </row>
    <row r="39" spans="1:16" ht="12.75">
      <c r="A39" t="s">
        <v>49</v>
      </c>
      <c s="34" t="s">
        <v>121</v>
      </c>
      <c s="34" t="s">
        <v>672</v>
      </c>
      <c s="35" t="s">
        <v>57</v>
      </c>
      <c s="6" t="s">
        <v>673</v>
      </c>
      <c s="36" t="s">
        <v>143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57</v>
      </c>
    </row>
    <row r="42" spans="1:5" ht="114.75">
      <c r="A42" t="s">
        <v>60</v>
      </c>
      <c r="E42" s="39" t="s">
        <v>674</v>
      </c>
    </row>
    <row r="43" spans="1:16" ht="12.75">
      <c r="A43" t="s">
        <v>49</v>
      </c>
      <c s="34" t="s">
        <v>126</v>
      </c>
      <c s="34" t="s">
        <v>675</v>
      </c>
      <c s="35" t="s">
        <v>57</v>
      </c>
      <c s="6" t="s">
        <v>676</v>
      </c>
      <c s="36" t="s">
        <v>143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57</v>
      </c>
    </row>
    <row r="46" spans="1:5" ht="114.75">
      <c r="A46" t="s">
        <v>60</v>
      </c>
      <c r="E46" s="39" t="s">
        <v>674</v>
      </c>
    </row>
    <row r="47" spans="1:16" ht="12.75">
      <c r="A47" t="s">
        <v>49</v>
      </c>
      <c s="34" t="s">
        <v>131</v>
      </c>
      <c s="34" t="s">
        <v>677</v>
      </c>
      <c s="35" t="s">
        <v>57</v>
      </c>
      <c s="6" t="s">
        <v>678</v>
      </c>
      <c s="36" t="s">
        <v>108</v>
      </c>
      <c s="37">
        <v>650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66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12.75">
      <c r="A49" s="35" t="s">
        <v>58</v>
      </c>
      <c r="E49" s="40" t="s">
        <v>57</v>
      </c>
    </row>
    <row r="50" spans="1:5" ht="89.25">
      <c r="A50" t="s">
        <v>60</v>
      </c>
      <c r="E50" s="39" t="s">
        <v>679</v>
      </c>
    </row>
    <row r="51" spans="1:16" ht="12.75">
      <c r="A51" t="s">
        <v>49</v>
      </c>
      <c s="34" t="s">
        <v>136</v>
      </c>
      <c s="34" t="s">
        <v>680</v>
      </c>
      <c s="35" t="s">
        <v>57</v>
      </c>
      <c s="6" t="s">
        <v>681</v>
      </c>
      <c s="36" t="s">
        <v>143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66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57</v>
      </c>
    </row>
    <row r="54" spans="1:5" ht="89.25">
      <c r="A54" t="s">
        <v>60</v>
      </c>
      <c r="E54" s="39" t="s">
        <v>682</v>
      </c>
    </row>
    <row r="55" spans="1:16" ht="12.75">
      <c r="A55" t="s">
        <v>49</v>
      </c>
      <c s="34" t="s">
        <v>140</v>
      </c>
      <c s="34" t="s">
        <v>683</v>
      </c>
      <c s="35" t="s">
        <v>57</v>
      </c>
      <c s="6" t="s">
        <v>684</v>
      </c>
      <c s="36" t="s">
        <v>143</v>
      </c>
      <c s="37">
        <v>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66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57</v>
      </c>
    </row>
    <row r="58" spans="1:5" ht="89.25">
      <c r="A58" t="s">
        <v>60</v>
      </c>
      <c r="E58" s="39" t="s">
        <v>682</v>
      </c>
    </row>
    <row r="59" spans="1:16" ht="12.75">
      <c r="A59" t="s">
        <v>49</v>
      </c>
      <c s="34" t="s">
        <v>145</v>
      </c>
      <c s="34" t="s">
        <v>685</v>
      </c>
      <c s="35" t="s">
        <v>57</v>
      </c>
      <c s="6" t="s">
        <v>686</v>
      </c>
      <c s="36" t="s">
        <v>143</v>
      </c>
      <c s="37">
        <v>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66</v>
      </c>
      <c>
        <f>(M59*21)/100</f>
      </c>
      <c t="s">
        <v>27</v>
      </c>
    </row>
    <row r="60" spans="1:5" ht="12.75">
      <c r="A60" s="35" t="s">
        <v>56</v>
      </c>
      <c r="E60" s="39" t="s">
        <v>57</v>
      </c>
    </row>
    <row r="61" spans="1:5" ht="12.75">
      <c r="A61" s="35" t="s">
        <v>58</v>
      </c>
      <c r="E61" s="40" t="s">
        <v>57</v>
      </c>
    </row>
    <row r="62" spans="1:5" ht="89.25">
      <c r="A62" t="s">
        <v>60</v>
      </c>
      <c r="E62" s="39" t="s">
        <v>682</v>
      </c>
    </row>
    <row r="63" spans="1:16" ht="12.75">
      <c r="A63" t="s">
        <v>49</v>
      </c>
      <c s="34" t="s">
        <v>149</v>
      </c>
      <c s="34" t="s">
        <v>687</v>
      </c>
      <c s="35" t="s">
        <v>57</v>
      </c>
      <c s="6" t="s">
        <v>688</v>
      </c>
      <c s="36" t="s">
        <v>143</v>
      </c>
      <c s="37">
        <v>20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66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12.75">
      <c r="A65" s="35" t="s">
        <v>58</v>
      </c>
      <c r="E65" s="40" t="s">
        <v>57</v>
      </c>
    </row>
    <row r="66" spans="1:5" ht="114.75">
      <c r="A66" t="s">
        <v>60</v>
      </c>
      <c r="E66" s="39" t="s">
        <v>674</v>
      </c>
    </row>
    <row r="67" spans="1:16" ht="12.75">
      <c r="A67" t="s">
        <v>49</v>
      </c>
      <c s="34" t="s">
        <v>153</v>
      </c>
      <c s="34" t="s">
        <v>689</v>
      </c>
      <c s="35" t="s">
        <v>57</v>
      </c>
      <c s="6" t="s">
        <v>690</v>
      </c>
      <c s="36" t="s">
        <v>691</v>
      </c>
      <c s="37">
        <v>12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66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12.75">
      <c r="A69" s="35" t="s">
        <v>58</v>
      </c>
      <c r="E69" s="40" t="s">
        <v>57</v>
      </c>
    </row>
    <row r="70" spans="1:5" ht="89.25">
      <c r="A70" t="s">
        <v>60</v>
      </c>
      <c r="E70" s="39" t="s">
        <v>692</v>
      </c>
    </row>
    <row r="71" spans="1:13" ht="12.75">
      <c r="A71" t="s">
        <v>46</v>
      </c>
      <c r="C71" s="31" t="s">
        <v>693</v>
      </c>
      <c r="E71" s="33" t="s">
        <v>694</v>
      </c>
      <c r="J71" s="32">
        <f>0</f>
      </c>
      <c s="32">
        <f>0</f>
      </c>
      <c s="32">
        <f>0+L72+L76+L80+L84+L88+L92+L96+L100+L104+L108</f>
      </c>
      <c s="32">
        <f>0+M72+M76+M80+M84+M88+M92+M96+M100+M104+M108</f>
      </c>
    </row>
    <row r="72" spans="1:16" ht="12.75">
      <c r="A72" t="s">
        <v>49</v>
      </c>
      <c s="34" t="s">
        <v>157</v>
      </c>
      <c s="34" t="s">
        <v>695</v>
      </c>
      <c s="35" t="s">
        <v>57</v>
      </c>
      <c s="6" t="s">
        <v>696</v>
      </c>
      <c s="36" t="s">
        <v>691</v>
      </c>
      <c s="37">
        <v>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57</v>
      </c>
    </row>
    <row r="75" spans="1:5" ht="89.25">
      <c r="A75" t="s">
        <v>60</v>
      </c>
      <c r="E75" s="39" t="s">
        <v>697</v>
      </c>
    </row>
    <row r="76" spans="1:16" ht="12.75">
      <c r="A76" t="s">
        <v>49</v>
      </c>
      <c s="34" t="s">
        <v>162</v>
      </c>
      <c s="34" t="s">
        <v>698</v>
      </c>
      <c s="35" t="s">
        <v>57</v>
      </c>
      <c s="6" t="s">
        <v>699</v>
      </c>
      <c s="36" t="s">
        <v>700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66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57</v>
      </c>
    </row>
    <row r="79" spans="1:5" ht="102">
      <c r="A79" t="s">
        <v>60</v>
      </c>
      <c r="E79" s="39" t="s">
        <v>701</v>
      </c>
    </row>
    <row r="80" spans="1:16" ht="12.75">
      <c r="A80" t="s">
        <v>49</v>
      </c>
      <c s="34" t="s">
        <v>166</v>
      </c>
      <c s="34" t="s">
        <v>702</v>
      </c>
      <c s="35" t="s">
        <v>57</v>
      </c>
      <c s="6" t="s">
        <v>703</v>
      </c>
      <c s="36" t="s">
        <v>700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66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57</v>
      </c>
    </row>
    <row r="83" spans="1:5" ht="89.25">
      <c r="A83" t="s">
        <v>60</v>
      </c>
      <c r="E83" s="39" t="s">
        <v>704</v>
      </c>
    </row>
    <row r="84" spans="1:16" ht="12.75">
      <c r="A84" t="s">
        <v>49</v>
      </c>
      <c s="34" t="s">
        <v>171</v>
      </c>
      <c s="34" t="s">
        <v>705</v>
      </c>
      <c s="35" t="s">
        <v>57</v>
      </c>
      <c s="6" t="s">
        <v>706</v>
      </c>
      <c s="36" t="s">
        <v>143</v>
      </c>
      <c s="37">
        <v>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66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57</v>
      </c>
    </row>
    <row r="87" spans="1:5" ht="89.25">
      <c r="A87" t="s">
        <v>60</v>
      </c>
      <c r="E87" s="39" t="s">
        <v>707</v>
      </c>
    </row>
    <row r="88" spans="1:16" ht="12.75">
      <c r="A88" t="s">
        <v>49</v>
      </c>
      <c s="34" t="s">
        <v>319</v>
      </c>
      <c s="34" t="s">
        <v>708</v>
      </c>
      <c s="35" t="s">
        <v>57</v>
      </c>
      <c s="6" t="s">
        <v>709</v>
      </c>
      <c s="36" t="s">
        <v>143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66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57</v>
      </c>
    </row>
    <row r="91" spans="1:5" ht="102">
      <c r="A91" t="s">
        <v>60</v>
      </c>
      <c r="E91" s="39" t="s">
        <v>710</v>
      </c>
    </row>
    <row r="92" spans="1:16" ht="12.75">
      <c r="A92" t="s">
        <v>49</v>
      </c>
      <c s="34" t="s">
        <v>324</v>
      </c>
      <c s="34" t="s">
        <v>711</v>
      </c>
      <c s="35" t="s">
        <v>57</v>
      </c>
      <c s="6" t="s">
        <v>712</v>
      </c>
      <c s="36" t="s">
        <v>143</v>
      </c>
      <c s="37">
        <v>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66</v>
      </c>
      <c>
        <f>(M92*21)/100</f>
      </c>
      <c t="s">
        <v>27</v>
      </c>
    </row>
    <row r="93" spans="1:5" ht="12.75">
      <c r="A93" s="35" t="s">
        <v>56</v>
      </c>
      <c r="E93" s="39" t="s">
        <v>57</v>
      </c>
    </row>
    <row r="94" spans="1:5" ht="12.75">
      <c r="A94" s="35" t="s">
        <v>58</v>
      </c>
      <c r="E94" s="40" t="s">
        <v>57</v>
      </c>
    </row>
    <row r="95" spans="1:5" ht="89.25">
      <c r="A95" t="s">
        <v>60</v>
      </c>
      <c r="E95" s="39" t="s">
        <v>713</v>
      </c>
    </row>
    <row r="96" spans="1:16" ht="12.75">
      <c r="A96" t="s">
        <v>49</v>
      </c>
      <c s="34" t="s">
        <v>177</v>
      </c>
      <c s="34" t="s">
        <v>714</v>
      </c>
      <c s="35" t="s">
        <v>57</v>
      </c>
      <c s="6" t="s">
        <v>715</v>
      </c>
      <c s="36" t="s">
        <v>691</v>
      </c>
      <c s="37">
        <v>24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66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12.75">
      <c r="A98" s="35" t="s">
        <v>58</v>
      </c>
      <c r="E98" s="40" t="s">
        <v>57</v>
      </c>
    </row>
    <row r="99" spans="1:5" ht="102">
      <c r="A99" t="s">
        <v>60</v>
      </c>
      <c r="E99" s="39" t="s">
        <v>716</v>
      </c>
    </row>
    <row r="100" spans="1:16" ht="12.75">
      <c r="A100" t="s">
        <v>49</v>
      </c>
      <c s="34" t="s">
        <v>181</v>
      </c>
      <c s="34" t="s">
        <v>717</v>
      </c>
      <c s="35" t="s">
        <v>57</v>
      </c>
      <c s="6" t="s">
        <v>718</v>
      </c>
      <c s="36" t="s">
        <v>143</v>
      </c>
      <c s="37">
        <v>10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66</v>
      </c>
      <c>
        <f>(M100*21)/100</f>
      </c>
      <c t="s">
        <v>27</v>
      </c>
    </row>
    <row r="101" spans="1:5" ht="12.75">
      <c r="A101" s="35" t="s">
        <v>56</v>
      </c>
      <c r="E101" s="39" t="s">
        <v>57</v>
      </c>
    </row>
    <row r="102" spans="1:5" ht="12.75">
      <c r="A102" s="35" t="s">
        <v>58</v>
      </c>
      <c r="E102" s="40" t="s">
        <v>57</v>
      </c>
    </row>
    <row r="103" spans="1:5" ht="102">
      <c r="A103" t="s">
        <v>60</v>
      </c>
      <c r="E103" s="39" t="s">
        <v>719</v>
      </c>
    </row>
    <row r="104" spans="1:16" ht="12.75">
      <c r="A104" t="s">
        <v>49</v>
      </c>
      <c s="34" t="s">
        <v>185</v>
      </c>
      <c s="34" t="s">
        <v>720</v>
      </c>
      <c s="35" t="s">
        <v>57</v>
      </c>
      <c s="6" t="s">
        <v>721</v>
      </c>
      <c s="36" t="s">
        <v>143</v>
      </c>
      <c s="37">
        <v>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66</v>
      </c>
      <c>
        <f>(M104*21)/100</f>
      </c>
      <c t="s">
        <v>27</v>
      </c>
    </row>
    <row r="105" spans="1:5" ht="12.75">
      <c r="A105" s="35" t="s">
        <v>56</v>
      </c>
      <c r="E105" s="39" t="s">
        <v>57</v>
      </c>
    </row>
    <row r="106" spans="1:5" ht="12.75">
      <c r="A106" s="35" t="s">
        <v>58</v>
      </c>
      <c r="E106" s="40" t="s">
        <v>57</v>
      </c>
    </row>
    <row r="107" spans="1:5" ht="102">
      <c r="A107" t="s">
        <v>60</v>
      </c>
      <c r="E107" s="39" t="s">
        <v>719</v>
      </c>
    </row>
    <row r="108" spans="1:16" ht="12.75">
      <c r="A108" t="s">
        <v>49</v>
      </c>
      <c s="34" t="s">
        <v>189</v>
      </c>
      <c s="34" t="s">
        <v>722</v>
      </c>
      <c s="35" t="s">
        <v>57</v>
      </c>
      <c s="6" t="s">
        <v>723</v>
      </c>
      <c s="36" t="s">
        <v>143</v>
      </c>
      <c s="37">
        <v>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66</v>
      </c>
      <c>
        <f>(M108*21)/100</f>
      </c>
      <c t="s">
        <v>27</v>
      </c>
    </row>
    <row r="109" spans="1:5" ht="12.75">
      <c r="A109" s="35" t="s">
        <v>56</v>
      </c>
      <c r="E109" s="39" t="s">
        <v>57</v>
      </c>
    </row>
    <row r="110" spans="1:5" ht="12.75">
      <c r="A110" s="35" t="s">
        <v>58</v>
      </c>
      <c r="E110" s="40" t="s">
        <v>57</v>
      </c>
    </row>
    <row r="111" spans="1:5" ht="102">
      <c r="A111" t="s">
        <v>60</v>
      </c>
      <c r="E111" s="39" t="s">
        <v>719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724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724</v>
      </c>
      <c r="E4" s="26" t="s">
        <v>725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728</v>
      </c>
      <c r="E8" s="30" t="s">
        <v>727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729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730</v>
      </c>
      <c s="35" t="s">
        <v>57</v>
      </c>
      <c s="6" t="s">
        <v>731</v>
      </c>
      <c s="36" t="s">
        <v>244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732</v>
      </c>
    </row>
    <row r="12" spans="1:5" ht="12.75">
      <c r="A12" s="35" t="s">
        <v>58</v>
      </c>
      <c r="E12" s="40" t="s">
        <v>733</v>
      </c>
    </row>
    <row r="13" spans="1:5" ht="140.25">
      <c r="A13" t="s">
        <v>60</v>
      </c>
      <c r="E13" s="39" t="s">
        <v>734</v>
      </c>
    </row>
    <row r="14" spans="1:16" ht="12.75">
      <c r="A14" t="s">
        <v>49</v>
      </c>
      <c s="34" t="s">
        <v>27</v>
      </c>
      <c s="34" t="s">
        <v>735</v>
      </c>
      <c s="35" t="s">
        <v>57</v>
      </c>
      <c s="6" t="s">
        <v>736</v>
      </c>
      <c s="36" t="s">
        <v>244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732</v>
      </c>
    </row>
    <row r="16" spans="1:5" ht="12.75">
      <c r="A16" s="35" t="s">
        <v>58</v>
      </c>
      <c r="E16" s="40" t="s">
        <v>733</v>
      </c>
    </row>
    <row r="17" spans="1:5" ht="89.25">
      <c r="A17" t="s">
        <v>60</v>
      </c>
      <c r="E17" s="39" t="s">
        <v>737</v>
      </c>
    </row>
    <row r="18" spans="1:16" ht="12.75">
      <c r="A18" t="s">
        <v>49</v>
      </c>
      <c s="34" t="s">
        <v>26</v>
      </c>
      <c s="34" t="s">
        <v>738</v>
      </c>
      <c s="35" t="s">
        <v>57</v>
      </c>
      <c s="6" t="s">
        <v>739</v>
      </c>
      <c s="36" t="s">
        <v>244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732</v>
      </c>
    </row>
    <row r="20" spans="1:5" ht="12.75">
      <c r="A20" s="35" t="s">
        <v>58</v>
      </c>
      <c r="E20" s="40" t="s">
        <v>733</v>
      </c>
    </row>
    <row r="21" spans="1:5" ht="89.25">
      <c r="A21" t="s">
        <v>60</v>
      </c>
      <c r="E21" s="39" t="s">
        <v>740</v>
      </c>
    </row>
    <row r="22" spans="1:13" ht="12.75">
      <c r="A22" t="s">
        <v>46</v>
      </c>
      <c r="C22" s="31" t="s">
        <v>27</v>
      </c>
      <c r="E22" s="33" t="s">
        <v>741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73</v>
      </c>
      <c s="34" t="s">
        <v>742</v>
      </c>
      <c s="35" t="s">
        <v>57</v>
      </c>
      <c s="6" t="s">
        <v>743</v>
      </c>
      <c s="36" t="s">
        <v>244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744</v>
      </c>
    </row>
    <row r="25" spans="1:5" ht="12.75">
      <c r="A25" s="35" t="s">
        <v>58</v>
      </c>
      <c r="E25" s="40" t="s">
        <v>745</v>
      </c>
    </row>
    <row r="26" spans="1:5" ht="25.5">
      <c r="A26" t="s">
        <v>60</v>
      </c>
      <c r="E26" s="39" t="s">
        <v>746</v>
      </c>
    </row>
    <row r="27" spans="1:16" ht="12.75">
      <c r="A27" t="s">
        <v>49</v>
      </c>
      <c s="34" t="s">
        <v>79</v>
      </c>
      <c s="34" t="s">
        <v>747</v>
      </c>
      <c s="35" t="s">
        <v>57</v>
      </c>
      <c s="6" t="s">
        <v>748</v>
      </c>
      <c s="36" t="s">
        <v>244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749</v>
      </c>
    </row>
    <row r="29" spans="1:5" ht="12.75">
      <c r="A29" s="35" t="s">
        <v>58</v>
      </c>
      <c r="E29" s="40" t="s">
        <v>57</v>
      </c>
    </row>
    <row r="30" spans="1:5" ht="114.75">
      <c r="A30" t="s">
        <v>60</v>
      </c>
      <c r="E30" s="39" t="s">
        <v>750</v>
      </c>
    </row>
    <row r="31" spans="1:16" ht="12.75">
      <c r="A31" t="s">
        <v>49</v>
      </c>
      <c s="34" t="s">
        <v>84</v>
      </c>
      <c s="34" t="s">
        <v>751</v>
      </c>
      <c s="35" t="s">
        <v>57</v>
      </c>
      <c s="6" t="s">
        <v>752</v>
      </c>
      <c s="36" t="s">
        <v>244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749</v>
      </c>
    </row>
    <row r="33" spans="1:5" ht="12.75">
      <c r="A33" s="35" t="s">
        <v>58</v>
      </c>
      <c r="E33" s="40" t="s">
        <v>57</v>
      </c>
    </row>
    <row r="34" spans="1:5" ht="102">
      <c r="A34" t="s">
        <v>60</v>
      </c>
      <c r="E34" s="39" t="s">
        <v>753</v>
      </c>
    </row>
    <row r="35" spans="1:16" ht="12.75">
      <c r="A35" t="s">
        <v>49</v>
      </c>
      <c s="34" t="s">
        <v>89</v>
      </c>
      <c s="34" t="s">
        <v>754</v>
      </c>
      <c s="35" t="s">
        <v>57</v>
      </c>
      <c s="6" t="s">
        <v>755</v>
      </c>
      <c s="36" t="s">
        <v>244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756</v>
      </c>
    </row>
    <row r="37" spans="1:5" ht="12.75">
      <c r="A37" s="35" t="s">
        <v>58</v>
      </c>
      <c r="E37" s="40" t="s">
        <v>57</v>
      </c>
    </row>
    <row r="38" spans="1:5" ht="12.75">
      <c r="A38" t="s">
        <v>60</v>
      </c>
      <c r="E38" s="39" t="s">
        <v>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