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OddMTZ\Z Zajíčková\SŽT_Oprava přenosové cesty Rakšice-Hrušovany\02 Výzva\"/>
    </mc:Choice>
  </mc:AlternateContent>
  <bookViews>
    <workbookView xWindow="0" yWindow="0" windowWidth="28800" windowHeight="11325"/>
  </bookViews>
  <sheets>
    <sheet name="Rekapitulace stavby" sheetId="1" r:id="rId1"/>
    <sheet name="23030-0201-1 - PS 02-01 ú..." sheetId="2" r:id="rId2"/>
    <sheet name="23030-0201-2 - PS 02-01 ú..." sheetId="3" r:id="rId3"/>
    <sheet name="23030-0201-3 - PS 02-01 ú..." sheetId="4" r:id="rId4"/>
  </sheets>
  <definedNames>
    <definedName name="_xlnm._FilterDatabase" localSheetId="1" hidden="1">'23030-0201-1 - PS 02-01 ú...'!$C$119:$K$248</definedName>
    <definedName name="_xlnm._FilterDatabase" localSheetId="2" hidden="1">'23030-0201-2 - PS 02-01 ú...'!$C$118:$K$134</definedName>
    <definedName name="_xlnm._FilterDatabase" localSheetId="3" hidden="1">'23030-0201-3 - PS 02-01 ú...'!$C$116:$K$128</definedName>
    <definedName name="_xlnm.Print_Titles" localSheetId="1">'23030-0201-1 - PS 02-01 ú...'!$119:$119</definedName>
    <definedName name="_xlnm.Print_Titles" localSheetId="2">'23030-0201-2 - PS 02-01 ú...'!$118:$118</definedName>
    <definedName name="_xlnm.Print_Titles" localSheetId="3">'23030-0201-3 - PS 02-01 ú...'!$116:$116</definedName>
    <definedName name="_xlnm.Print_Titles" localSheetId="0">'Rekapitulace stavby'!$92:$92</definedName>
    <definedName name="_xlnm.Print_Area" localSheetId="1">'23030-0201-1 - PS 02-01 ú...'!$C$4:$J$76,'23030-0201-1 - PS 02-01 ú...'!$C$82:$J$101,'23030-0201-1 - PS 02-01 ú...'!$C$107:$K$248</definedName>
    <definedName name="_xlnm.Print_Area" localSheetId="2">'23030-0201-2 - PS 02-01 ú...'!$C$4:$J$76,'23030-0201-2 - PS 02-01 ú...'!$C$82:$J$100,'23030-0201-2 - PS 02-01 ú...'!$C$106:$K$134</definedName>
    <definedName name="_xlnm.Print_Area" localSheetId="3">'23030-0201-3 - PS 02-01 ú...'!$C$4:$J$76,'23030-0201-3 - PS 02-01 ú...'!$C$82:$J$98,'23030-0201-3 - PS 02-01 ú...'!$C$104:$K$128</definedName>
    <definedName name="_xlnm.Print_Area" localSheetId="0">'Rekapitulace stavby'!$D$4:$AO$76,'Rekapitulace stavby'!$C$82:$AQ$98</definedName>
  </definedNames>
  <calcPr calcId="162913"/>
</workbook>
</file>

<file path=xl/calcChain.xml><?xml version="1.0" encoding="utf-8"?>
<calcChain xmlns="http://schemas.openxmlformats.org/spreadsheetml/2006/main">
  <c r="J37" i="4" l="1"/>
  <c r="J36" i="4"/>
  <c r="AY97" i="1" s="1"/>
  <c r="J35" i="4"/>
  <c r="AX97" i="1"/>
  <c r="BI127" i="4"/>
  <c r="BH127" i="4"/>
  <c r="BG127" i="4"/>
  <c r="BF127" i="4"/>
  <c r="T127" i="4"/>
  <c r="R127" i="4"/>
  <c r="P127" i="4"/>
  <c r="BI125" i="4"/>
  <c r="BH125" i="4"/>
  <c r="BG125" i="4"/>
  <c r="BF125" i="4"/>
  <c r="T125" i="4"/>
  <c r="R125" i="4"/>
  <c r="P125" i="4"/>
  <c r="BI123" i="4"/>
  <c r="BH123" i="4"/>
  <c r="BG123" i="4"/>
  <c r="BF123" i="4"/>
  <c r="T123" i="4"/>
  <c r="R123" i="4"/>
  <c r="P123" i="4"/>
  <c r="BI121" i="4"/>
  <c r="BH121" i="4"/>
  <c r="BG121" i="4"/>
  <c r="BF121" i="4"/>
  <c r="T121" i="4"/>
  <c r="R121" i="4"/>
  <c r="P121" i="4"/>
  <c r="BI119" i="4"/>
  <c r="BH119" i="4"/>
  <c r="BG119" i="4"/>
  <c r="BF119" i="4"/>
  <c r="T119" i="4"/>
  <c r="R119" i="4"/>
  <c r="P119" i="4"/>
  <c r="J113" i="4"/>
  <c r="F113" i="4"/>
  <c r="F111" i="4"/>
  <c r="E109" i="4"/>
  <c r="J91" i="4"/>
  <c r="F91" i="4"/>
  <c r="F89" i="4"/>
  <c r="E87" i="4"/>
  <c r="J24" i="4"/>
  <c r="E24" i="4"/>
  <c r="J114" i="4" s="1"/>
  <c r="J23" i="4"/>
  <c r="J18" i="4"/>
  <c r="E18" i="4"/>
  <c r="F114" i="4"/>
  <c r="J17" i="4"/>
  <c r="J12" i="4"/>
  <c r="J89" i="4" s="1"/>
  <c r="E7" i="4"/>
  <c r="E85" i="4"/>
  <c r="J37" i="3"/>
  <c r="J36" i="3"/>
  <c r="AY96" i="1"/>
  <c r="J35" i="3"/>
  <c r="AX96" i="1"/>
  <c r="BI133" i="3"/>
  <c r="BH133" i="3"/>
  <c r="BG133" i="3"/>
  <c r="BF133" i="3"/>
  <c r="T133" i="3"/>
  <c r="R133" i="3"/>
  <c r="P133" i="3"/>
  <c r="BI131" i="3"/>
  <c r="BH131" i="3"/>
  <c r="BG131" i="3"/>
  <c r="BF131" i="3"/>
  <c r="T131" i="3"/>
  <c r="R131" i="3"/>
  <c r="P131" i="3"/>
  <c r="BI129" i="3"/>
  <c r="BH129" i="3"/>
  <c r="BG129" i="3"/>
  <c r="BF129" i="3"/>
  <c r="T129" i="3"/>
  <c r="R129" i="3"/>
  <c r="P129" i="3"/>
  <c r="BI127" i="3"/>
  <c r="BH127" i="3"/>
  <c r="BG127" i="3"/>
  <c r="BF127" i="3"/>
  <c r="T127" i="3"/>
  <c r="R127" i="3"/>
  <c r="P127" i="3"/>
  <c r="BI125" i="3"/>
  <c r="BH125" i="3"/>
  <c r="BG125" i="3"/>
  <c r="BF125" i="3"/>
  <c r="T125" i="3"/>
  <c r="R125" i="3"/>
  <c r="P125" i="3"/>
  <c r="BI122" i="3"/>
  <c r="BH122" i="3"/>
  <c r="BG122" i="3"/>
  <c r="BF122" i="3"/>
  <c r="T122" i="3"/>
  <c r="T121" i="3" s="1"/>
  <c r="R122" i="3"/>
  <c r="R121" i="3" s="1"/>
  <c r="P122" i="3"/>
  <c r="P121" i="3"/>
  <c r="J115" i="3"/>
  <c r="F115" i="3"/>
  <c r="F113" i="3"/>
  <c r="E111" i="3"/>
  <c r="J91" i="3"/>
  <c r="F91" i="3"/>
  <c r="F89" i="3"/>
  <c r="E87" i="3"/>
  <c r="J24" i="3"/>
  <c r="E24" i="3"/>
  <c r="J116" i="3"/>
  <c r="J23" i="3"/>
  <c r="J18" i="3"/>
  <c r="E18" i="3"/>
  <c r="F116" i="3" s="1"/>
  <c r="J17" i="3"/>
  <c r="J12" i="3"/>
  <c r="J89" i="3" s="1"/>
  <c r="E7" i="3"/>
  <c r="E109" i="3" s="1"/>
  <c r="J37" i="2"/>
  <c r="J36" i="2"/>
  <c r="AY95" i="1"/>
  <c r="J35" i="2"/>
  <c r="AX95" i="1"/>
  <c r="BI247" i="2"/>
  <c r="BH247" i="2"/>
  <c r="BG247" i="2"/>
  <c r="BF247" i="2"/>
  <c r="T247" i="2"/>
  <c r="R247" i="2"/>
  <c r="P247" i="2"/>
  <c r="BI245" i="2"/>
  <c r="BH245" i="2"/>
  <c r="BG245" i="2"/>
  <c r="BF245" i="2"/>
  <c r="T245" i="2"/>
  <c r="R245" i="2"/>
  <c r="P245" i="2"/>
  <c r="BI243" i="2"/>
  <c r="BH243" i="2"/>
  <c r="BG243" i="2"/>
  <c r="BF243" i="2"/>
  <c r="T243" i="2"/>
  <c r="R243" i="2"/>
  <c r="P243" i="2"/>
  <c r="BI241" i="2"/>
  <c r="BH241" i="2"/>
  <c r="BG241" i="2"/>
  <c r="BF241" i="2"/>
  <c r="T241" i="2"/>
  <c r="R241" i="2"/>
  <c r="P241" i="2"/>
  <c r="BI239" i="2"/>
  <c r="BH239" i="2"/>
  <c r="BG239" i="2"/>
  <c r="BF239" i="2"/>
  <c r="T239" i="2"/>
  <c r="R239" i="2"/>
  <c r="P239" i="2"/>
  <c r="BI237" i="2"/>
  <c r="BH237" i="2"/>
  <c r="BG237" i="2"/>
  <c r="BF237" i="2"/>
  <c r="T237" i="2"/>
  <c r="R237" i="2"/>
  <c r="P237" i="2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29" i="2"/>
  <c r="BH229" i="2"/>
  <c r="BG229" i="2"/>
  <c r="BF229" i="2"/>
  <c r="T229" i="2"/>
  <c r="R229" i="2"/>
  <c r="P229" i="2"/>
  <c r="BI227" i="2"/>
  <c r="BH227" i="2"/>
  <c r="BG227" i="2"/>
  <c r="BF227" i="2"/>
  <c r="T227" i="2"/>
  <c r="R227" i="2"/>
  <c r="P227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19" i="2"/>
  <c r="BH219" i="2"/>
  <c r="BG219" i="2"/>
  <c r="BF219" i="2"/>
  <c r="T219" i="2"/>
  <c r="R219" i="2"/>
  <c r="P219" i="2"/>
  <c r="BI217" i="2"/>
  <c r="BH217" i="2"/>
  <c r="BG217" i="2"/>
  <c r="BF217" i="2"/>
  <c r="T217" i="2"/>
  <c r="R217" i="2"/>
  <c r="P217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R211" i="2"/>
  <c r="P211" i="2"/>
  <c r="BI209" i="2"/>
  <c r="BH209" i="2"/>
  <c r="BG209" i="2"/>
  <c r="BF209" i="2"/>
  <c r="T209" i="2"/>
  <c r="R209" i="2"/>
  <c r="P209" i="2"/>
  <c r="BI207" i="2"/>
  <c r="BH207" i="2"/>
  <c r="BG207" i="2"/>
  <c r="BF207" i="2"/>
  <c r="T207" i="2"/>
  <c r="R207" i="2"/>
  <c r="P207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0" i="2"/>
  <c r="BH130" i="2"/>
  <c r="BG130" i="2"/>
  <c r="BF130" i="2"/>
  <c r="T130" i="2"/>
  <c r="T129" i="2"/>
  <c r="R130" i="2"/>
  <c r="R129" i="2"/>
  <c r="P130" i="2"/>
  <c r="P129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BI123" i="2"/>
  <c r="BH123" i="2"/>
  <c r="BG123" i="2"/>
  <c r="BF123" i="2"/>
  <c r="T123" i="2"/>
  <c r="R123" i="2"/>
  <c r="P123" i="2"/>
  <c r="J116" i="2"/>
  <c r="F116" i="2"/>
  <c r="F114" i="2"/>
  <c r="E112" i="2"/>
  <c r="J91" i="2"/>
  <c r="F91" i="2"/>
  <c r="F89" i="2"/>
  <c r="E87" i="2"/>
  <c r="J24" i="2"/>
  <c r="E24" i="2"/>
  <c r="J117" i="2"/>
  <c r="J23" i="2"/>
  <c r="J18" i="2"/>
  <c r="E18" i="2"/>
  <c r="F92" i="2"/>
  <c r="J17" i="2"/>
  <c r="J12" i="2"/>
  <c r="J89" i="2"/>
  <c r="E7" i="2"/>
  <c r="E110" i="2" s="1"/>
  <c r="L90" i="1"/>
  <c r="AM90" i="1"/>
  <c r="AM89" i="1"/>
  <c r="L89" i="1"/>
  <c r="AM87" i="1"/>
  <c r="L87" i="1"/>
  <c r="L85" i="1"/>
  <c r="L84" i="1"/>
  <c r="BK151" i="2"/>
  <c r="J137" i="2"/>
  <c r="BK125" i="2"/>
  <c r="BK243" i="2"/>
  <c r="J231" i="2"/>
  <c r="BK221" i="2"/>
  <c r="J211" i="2"/>
  <c r="BK171" i="2"/>
  <c r="BK157" i="2"/>
  <c r="J135" i="2"/>
  <c r="J245" i="2"/>
  <c r="J233" i="2"/>
  <c r="J215" i="2"/>
  <c r="BK199" i="2"/>
  <c r="J187" i="2"/>
  <c r="J177" i="2"/>
  <c r="J165" i="2"/>
  <c r="J159" i="2"/>
  <c r="J145" i="2"/>
  <c r="J133" i="2"/>
  <c r="BK133" i="3"/>
  <c r="BK127" i="3"/>
  <c r="J133" i="3"/>
  <c r="BK129" i="3"/>
  <c r="J125" i="4"/>
  <c r="BK123" i="4"/>
  <c r="BK235" i="2"/>
  <c r="J221" i="2"/>
  <c r="J213" i="2"/>
  <c r="BK201" i="2"/>
  <c r="BK191" i="2"/>
  <c r="J181" i="2"/>
  <c r="J167" i="2"/>
  <c r="BK130" i="2"/>
  <c r="BK237" i="2"/>
  <c r="J229" i="2"/>
  <c r="J219" i="2"/>
  <c r="BK209" i="2"/>
  <c r="J205" i="2"/>
  <c r="J201" i="2"/>
  <c r="J193" i="2"/>
  <c r="BK187" i="2"/>
  <c r="BK177" i="2"/>
  <c r="J171" i="2"/>
  <c r="BK167" i="2"/>
  <c r="BK165" i="2"/>
  <c r="BK155" i="2"/>
  <c r="BK145" i="2"/>
  <c r="J139" i="2"/>
  <c r="J130" i="2"/>
  <c r="J247" i="2"/>
  <c r="J235" i="2"/>
  <c r="J227" i="2"/>
  <c r="BK217" i="2"/>
  <c r="BK195" i="2"/>
  <c r="BK163" i="2"/>
  <c r="BK147" i="2"/>
  <c r="BK139" i="2"/>
  <c r="J125" i="2"/>
  <c r="J243" i="2"/>
  <c r="BK231" i="2"/>
  <c r="BK207" i="2"/>
  <c r="BK193" i="2"/>
  <c r="BK179" i="2"/>
  <c r="J163" i="2"/>
  <c r="J155" i="2"/>
  <c r="BK149" i="2"/>
  <c r="J127" i="2"/>
  <c r="J131" i="3"/>
  <c r="BK125" i="3"/>
  <c r="J125" i="3"/>
  <c r="BK122" i="3"/>
  <c r="J127" i="4"/>
  <c r="BK127" i="4"/>
  <c r="J119" i="4"/>
  <c r="BK121" i="4"/>
  <c r="J241" i="2"/>
  <c r="BK215" i="2"/>
  <c r="BK205" i="2"/>
  <c r="J199" i="2"/>
  <c r="BK183" i="2"/>
  <c r="BK173" i="2"/>
  <c r="J149" i="2"/>
  <c r="BK127" i="2"/>
  <c r="BK233" i="2"/>
  <c r="J225" i="2"/>
  <c r="BK211" i="2"/>
  <c r="J207" i="2"/>
  <c r="J203" i="2"/>
  <c r="J195" i="2"/>
  <c r="J191" i="2"/>
  <c r="BK185" i="2"/>
  <c r="J175" i="2"/>
  <c r="J169" i="2"/>
  <c r="BK161" i="2"/>
  <c r="BK153" i="2"/>
  <c r="J147" i="2"/>
  <c r="BK143" i="2"/>
  <c r="BK135" i="2"/>
  <c r="BK123" i="2"/>
  <c r="BK241" i="2"/>
  <c r="BK229" i="2"/>
  <c r="BK223" i="2"/>
  <c r="BK213" i="2"/>
  <c r="BK181" i="2"/>
  <c r="BK159" i="2"/>
  <c r="J141" i="2"/>
  <c r="BK133" i="2"/>
  <c r="J239" i="2"/>
  <c r="J223" i="2"/>
  <c r="BK203" i="2"/>
  <c r="J189" i="2"/>
  <c r="J183" i="2"/>
  <c r="J173" i="2"/>
  <c r="J157" i="2"/>
  <c r="J151" i="2"/>
  <c r="BK137" i="2"/>
  <c r="J123" i="2"/>
  <c r="J129" i="3"/>
  <c r="J122" i="3"/>
  <c r="BK131" i="3"/>
  <c r="J127" i="3"/>
  <c r="J123" i="4"/>
  <c r="J121" i="4"/>
  <c r="BK119" i="4"/>
  <c r="BK239" i="2"/>
  <c r="BK219" i="2"/>
  <c r="J209" i="2"/>
  <c r="J197" i="2"/>
  <c r="BK189" i="2"/>
  <c r="BK169" i="2"/>
  <c r="J143" i="2"/>
  <c r="BK245" i="2"/>
  <c r="BK227" i="2"/>
  <c r="J217" i="2"/>
  <c r="J179" i="2"/>
  <c r="BK247" i="2"/>
  <c r="J237" i="2"/>
  <c r="BK225" i="2"/>
  <c r="BK197" i="2"/>
  <c r="J185" i="2"/>
  <c r="BK175" i="2"/>
  <c r="J161" i="2"/>
  <c r="J153" i="2"/>
  <c r="BK141" i="2"/>
  <c r="AS94" i="1"/>
  <c r="BK125" i="4"/>
  <c r="BK122" i="2" l="1"/>
  <c r="J122" i="2" s="1"/>
  <c r="J98" i="2" s="1"/>
  <c r="R132" i="2"/>
  <c r="R124" i="3"/>
  <c r="R120" i="3"/>
  <c r="R119" i="3"/>
  <c r="T122" i="2"/>
  <c r="T121" i="2" s="1"/>
  <c r="P132" i="2"/>
  <c r="P124" i="3"/>
  <c r="P120" i="3"/>
  <c r="P119" i="3" s="1"/>
  <c r="AU96" i="1" s="1"/>
  <c r="BK118" i="4"/>
  <c r="BK117" i="4"/>
  <c r="J117" i="4" s="1"/>
  <c r="J96" i="4" s="1"/>
  <c r="P118" i="4"/>
  <c r="P117" i="4"/>
  <c r="AU97" i="1" s="1"/>
  <c r="P122" i="2"/>
  <c r="P121" i="2"/>
  <c r="T132" i="2"/>
  <c r="T124" i="3"/>
  <c r="T120" i="3"/>
  <c r="T119" i="3" s="1"/>
  <c r="R118" i="4"/>
  <c r="R117" i="4" s="1"/>
  <c r="R122" i="2"/>
  <c r="R121" i="2"/>
  <c r="R120" i="2"/>
  <c r="BK132" i="2"/>
  <c r="J132" i="2" s="1"/>
  <c r="J100" i="2" s="1"/>
  <c r="BK124" i="3"/>
  <c r="J124" i="3" s="1"/>
  <c r="J99" i="3" s="1"/>
  <c r="T118" i="4"/>
  <c r="T117" i="4"/>
  <c r="BK129" i="2"/>
  <c r="J129" i="2" s="1"/>
  <c r="J99" i="2" s="1"/>
  <c r="BK121" i="3"/>
  <c r="J121" i="3" s="1"/>
  <c r="J98" i="3" s="1"/>
  <c r="E107" i="4"/>
  <c r="F92" i="4"/>
  <c r="J111" i="4"/>
  <c r="BE119" i="4"/>
  <c r="BE125" i="4"/>
  <c r="J92" i="4"/>
  <c r="BE121" i="4"/>
  <c r="BE123" i="4"/>
  <c r="BE127" i="4"/>
  <c r="BK121" i="2"/>
  <c r="J92" i="3"/>
  <c r="BE122" i="3"/>
  <c r="BE125" i="3"/>
  <c r="BE133" i="3"/>
  <c r="F92" i="3"/>
  <c r="J113" i="3"/>
  <c r="BE127" i="3"/>
  <c r="E85" i="3"/>
  <c r="BE129" i="3"/>
  <c r="BE131" i="3"/>
  <c r="J92" i="2"/>
  <c r="J114" i="2"/>
  <c r="BE127" i="2"/>
  <c r="BE130" i="2"/>
  <c r="BE135" i="2"/>
  <c r="BE189" i="2"/>
  <c r="BE209" i="2"/>
  <c r="BE217" i="2"/>
  <c r="BE227" i="2"/>
  <c r="BE229" i="2"/>
  <c r="BE245" i="2"/>
  <c r="E85" i="2"/>
  <c r="F117" i="2"/>
  <c r="BE125" i="2"/>
  <c r="BE141" i="2"/>
  <c r="BE143" i="2"/>
  <c r="BE149" i="2"/>
  <c r="BE151" i="2"/>
  <c r="BE153" i="2"/>
  <c r="BE157" i="2"/>
  <c r="BE165" i="2"/>
  <c r="BE167" i="2"/>
  <c r="BE173" i="2"/>
  <c r="BE177" i="2"/>
  <c r="BE183" i="2"/>
  <c r="BE185" i="2"/>
  <c r="BE187" i="2"/>
  <c r="BE191" i="2"/>
  <c r="BE197" i="2"/>
  <c r="BE199" i="2"/>
  <c r="BE201" i="2"/>
  <c r="BE203" i="2"/>
  <c r="BE205" i="2"/>
  <c r="BE207" i="2"/>
  <c r="BE233" i="2"/>
  <c r="BE237" i="2"/>
  <c r="BE247" i="2"/>
  <c r="BE133" i="2"/>
  <c r="BE169" i="2"/>
  <c r="BE171" i="2"/>
  <c r="BE179" i="2"/>
  <c r="BE181" i="2"/>
  <c r="BE195" i="2"/>
  <c r="BE213" i="2"/>
  <c r="BE215" i="2"/>
  <c r="BE219" i="2"/>
  <c r="BE235" i="2"/>
  <c r="BE239" i="2"/>
  <c r="BE241" i="2"/>
  <c r="BE123" i="2"/>
  <c r="BE137" i="2"/>
  <c r="BE139" i="2"/>
  <c r="BE145" i="2"/>
  <c r="BE147" i="2"/>
  <c r="BE155" i="2"/>
  <c r="BE159" i="2"/>
  <c r="BE161" i="2"/>
  <c r="BE163" i="2"/>
  <c r="BE175" i="2"/>
  <c r="BE193" i="2"/>
  <c r="BE211" i="2"/>
  <c r="BE221" i="2"/>
  <c r="BE223" i="2"/>
  <c r="BE225" i="2"/>
  <c r="BE231" i="2"/>
  <c r="BE243" i="2"/>
  <c r="F34" i="2"/>
  <c r="BA95" i="1"/>
  <c r="F35" i="2"/>
  <c r="BB95" i="1"/>
  <c r="F37" i="2"/>
  <c r="BD95" i="1" s="1"/>
  <c r="F34" i="3"/>
  <c r="BA96" i="1"/>
  <c r="J34" i="4"/>
  <c r="AW97" i="1"/>
  <c r="F35" i="4"/>
  <c r="BB97" i="1"/>
  <c r="F36" i="2"/>
  <c r="BC95" i="1" s="1"/>
  <c r="J34" i="3"/>
  <c r="AW96" i="1"/>
  <c r="F36" i="3"/>
  <c r="BC96" i="1"/>
  <c r="F37" i="4"/>
  <c r="BD97" i="1"/>
  <c r="J34" i="2"/>
  <c r="AW95" i="1" s="1"/>
  <c r="F35" i="3"/>
  <c r="BB96" i="1"/>
  <c r="F37" i="3"/>
  <c r="BD96" i="1"/>
  <c r="F36" i="4"/>
  <c r="BC97" i="1"/>
  <c r="F34" i="4"/>
  <c r="BA97" i="1" s="1"/>
  <c r="T120" i="2" l="1"/>
  <c r="BK120" i="2"/>
  <c r="J120" i="2" s="1"/>
  <c r="P120" i="2"/>
  <c r="AU95" i="1"/>
  <c r="J118" i="4"/>
  <c r="J97" i="4"/>
  <c r="BK120" i="3"/>
  <c r="BK119" i="3"/>
  <c r="J119" i="3" s="1"/>
  <c r="J96" i="3" s="1"/>
  <c r="J121" i="2"/>
  <c r="J97" i="2"/>
  <c r="AU94" i="1"/>
  <c r="F33" i="2"/>
  <c r="AZ95" i="1" s="1"/>
  <c r="BB94" i="1"/>
  <c r="W31" i="1" s="1"/>
  <c r="J30" i="4"/>
  <c r="AG97" i="1" s="1"/>
  <c r="AN97" i="1" s="1"/>
  <c r="J33" i="2"/>
  <c r="AV95" i="1" s="1"/>
  <c r="AT95" i="1" s="1"/>
  <c r="BC94" i="1"/>
  <c r="AY94" i="1"/>
  <c r="J33" i="3"/>
  <c r="AV96" i="1"/>
  <c r="AT96" i="1"/>
  <c r="J33" i="4"/>
  <c r="AV97" i="1" s="1"/>
  <c r="AT97" i="1" s="1"/>
  <c r="BD94" i="1"/>
  <c r="W33" i="1" s="1"/>
  <c r="BA94" i="1"/>
  <c r="AW94" i="1"/>
  <c r="AK30" i="1"/>
  <c r="F33" i="3"/>
  <c r="AZ96" i="1"/>
  <c r="F33" i="4"/>
  <c r="AZ97" i="1"/>
  <c r="J30" i="2" l="1"/>
  <c r="AG95" i="1" s="1"/>
  <c r="AN95" i="1" s="1"/>
  <c r="J96" i="2"/>
  <c r="J120" i="3"/>
  <c r="J97" i="3"/>
  <c r="J39" i="4"/>
  <c r="J30" i="3"/>
  <c r="AG96" i="1"/>
  <c r="AG94" i="1"/>
  <c r="AK26" i="1" s="1"/>
  <c r="AK35" i="1" s="1"/>
  <c r="AZ94" i="1"/>
  <c r="AV94" i="1"/>
  <c r="AK29" i="1"/>
  <c r="AX94" i="1"/>
  <c r="W30" i="1"/>
  <c r="W32" i="1"/>
  <c r="J39" i="2" l="1"/>
  <c r="J39" i="3"/>
  <c r="AN96" i="1"/>
  <c r="W29" i="1"/>
  <c r="AT94" i="1"/>
  <c r="AN94" i="1"/>
</calcChain>
</file>

<file path=xl/sharedStrings.xml><?xml version="1.0" encoding="utf-8"?>
<sst xmlns="http://schemas.openxmlformats.org/spreadsheetml/2006/main" count="1918" uniqueCount="457">
  <si>
    <t>Export Komplet</t>
  </si>
  <si>
    <t/>
  </si>
  <si>
    <t>2.0</t>
  </si>
  <si>
    <t>ZAMOK</t>
  </si>
  <si>
    <t>False</t>
  </si>
  <si>
    <t>{d1abea05-f9c7-4e28-b72d-90c13dded099}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</si>
  <si>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</si>
  <si>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</si>
  <si>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</si>
  <si>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</si>
  <si>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</si>
  <si>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</si>
  <si>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</si>
  <si>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</si>
  <si>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23030-0201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</si>
  <si>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</si>
  <si>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</si>
  <si>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přenosové cesty Rakšice – Hrušovany n. J.</t>
  </si>
  <si>
    <t>KSO:</t>
  </si>
  <si>
    <t>CC-CZ:</t>
  </si>
  <si>
    <t>Místo:</t>
  </si>
  <si>
    <t>Rakšice – Hrušovany n. J.</t>
  </si>
  <si>
    <t>Datum:</t>
  </si>
  <si>
    <t>1. 2. 2024</t>
  </si>
  <si>
    <t>Zadavatel:</t>
  </si>
  <si>
    <t>IČ:</t>
  </si>
  <si>
    <t>SŽ, s.o.; SŽT</t>
  </si>
  <si>
    <t>DIČ:</t>
  </si>
  <si>
    <t>Uchazeč:</t>
  </si>
  <si>
    <t>Vyplň údaj</t>
  </si>
  <si>
    <t>Projektant:</t>
  </si>
  <si>
    <t>Ixprojekta s.r.o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</si>
  <si>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</si>
  <si>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</si>
  <si>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</si>
  <si>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</si>
  <si>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</si>
  <si>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</si>
  <si>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</si>
  <si>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</si>
  <si>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</si>
  <si>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</si>
  <si>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</si>
  <si>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</si>
  <si>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</si>
  <si>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</si>
  <si>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</si>
  <si>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</si>
  <si>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</si>
  <si>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</si>
  <si>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</si>
  <si>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</si>
  <si>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</si>
  <si>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</si>
  <si>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</si>
  <si>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</si>
  <si>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</si>
  <si>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</si>
  <si>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</si>
  <si>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</si>
  <si>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</si>
  <si>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</si>
  <si>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</si>
  <si>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</si>
  <si>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</si>
  <si>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</si>
  <si>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</si>
  <si>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</si>
  <si>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</si>
  <si>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</si>
  <si>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</si>
  <si>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</si>
  <si>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</si>
  <si>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</si>
  <si>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</si>
  <si>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</si>
  <si>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</si>
  <si>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</si>
  <si>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</si>
  <si>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</si>
  <si>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</si>
  <si>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23030-0201-1</t>
  </si>
  <si>
    <t>PS 02-01 úsek Rakšice – Hrušovany n. J.</t>
  </si>
  <si>
    <t>ING</t>
  </si>
  <si>
    <t>1</t>
  </si>
  <si>
    <t>{2945ab9d-0b1c-4844-909c-c5dd0c961b0a}</t>
  </si>
  <si>
    <t>2</t>
  </si>
  <si>
    <t>23030-0201-2</t>
  </si>
  <si>
    <t>{9a1a97c5-f558-47b4-9b42-61ac50dfe33f}</t>
  </si>
  <si>
    <t>23030-0201-3</t>
  </si>
  <si>
    <t>PS 02-01 úsek Rakšice – Hrušovany n. J.-VON</t>
  </si>
  <si>
    <t>{4958950b-e96c-4eaa-942f-5a58f87c7f16}</t>
  </si>
  <si>
    <t>KRYCÍ LIST SOUPISU PRACÍ</t>
  </si>
  <si>
    <t>Objekt:</t>
  </si>
  <si>
    <t>23030-0201-1 - PS 02-01 úsek Rakšice – Hrušovany n. J.</t>
  </si>
  <si>
    <t>SŽ, s.o. SZT</t>
  </si>
  <si>
    <t>IXPROJEKTA s.r.o.</t>
  </si>
  <si>
    <t>Položky v cenové soustavě UOŽI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</si>
  <si>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</si>
  <si>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</si>
  <si>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</si>
  <si>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</si>
  <si>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</si>
  <si>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</si>
  <si>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</si>
  <si>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M - Práce a dodávky M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</si>
  <si>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</si>
  <si>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</si>
  <si>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</si>
  <si>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</si>
  <si>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</si>
  <si>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</si>
  <si>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</si>
  <si>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</si>
  <si>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</si>
  <si>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</si>
  <si>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</si>
  <si>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</si>
  <si>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</si>
  <si>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</si>
  <si>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</si>
  <si>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</si>
  <si>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</si>
  <si>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</si>
  <si>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</si>
  <si>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</si>
  <si>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5915005030</t>
  </si>
  <si>
    <t>Hloubení rýh nebo jam ručně na železničním spodku třídy těžitelnosti I skupiny 3</t>
  </si>
  <si>
    <t>m3</t>
  </si>
  <si>
    <t>ÚOŽI 2024 01</t>
  </si>
  <si>
    <t>4</t>
  </si>
  <si>
    <t>-431096582</t>
  </si>
  <si>
    <t>PP</t>
  </si>
  <si>
    <t>Hloubení rýh nebo jam ručně na železničním spodku třídy těžitelnosti I skupiny 3 Poznámka: 1. V cenách jsou započteny náklady na hloubení a uložení výzisku na terén nebo naložení na dopravní prostředek a uložení na úložišti.</t>
  </si>
  <si>
    <t>5915007020</t>
  </si>
  <si>
    <t>Zásyp jam nebo rýh sypaninou na železničním spodku se zhutněním</t>
  </si>
  <si>
    <t>-1563282615</t>
  </si>
  <si>
    <t>Zásyp jam nebo rýh sypaninou na železničním spodku se zhutněním Poznámka: 1. Ceny zásypu jam a rýh se zhutněním jsou určeny pro jakoukoliv míru zhutnění.</t>
  </si>
  <si>
    <t>3</t>
  </si>
  <si>
    <t>5915020010</t>
  </si>
  <si>
    <t>Povrchová úprava plochy železničního spodku</t>
  </si>
  <si>
    <t>m2</t>
  </si>
  <si>
    <t>-820076198</t>
  </si>
  <si>
    <t>Povrchová úprava plochy železničního spodku Poznámka: 1. V cenách jsou započteny náklady na urovnání a úpravu ploch nebo skládek výzisku kameniva a zeminy s jejich případnou rekultivací.</t>
  </si>
  <si>
    <t>M</t>
  </si>
  <si>
    <t>Práce a dodávky M</t>
  </si>
  <si>
    <t>7593501800</t>
  </si>
  <si>
    <t>Trasy kabelového vedení Lokátory a markery Ball Marker 1401-XR, oranžový telekomunikace</t>
  </si>
  <si>
    <t>kus</t>
  </si>
  <si>
    <t>256</t>
  </si>
  <si>
    <t>64</t>
  </si>
  <si>
    <t>696070660</t>
  </si>
  <si>
    <t>OST</t>
  </si>
  <si>
    <t>Ostatní</t>
  </si>
  <si>
    <t>7491571010</t>
  </si>
  <si>
    <t>Demontáž stávajících ucpávek kabelových průměru otvoru do 200 mm</t>
  </si>
  <si>
    <t>512</t>
  </si>
  <si>
    <t>-1683147811</t>
  </si>
  <si>
    <t>6</t>
  </si>
  <si>
    <t>7590155080</t>
  </si>
  <si>
    <t>Zhotovení sběrnice uzemňovací</t>
  </si>
  <si>
    <t>-142435625</t>
  </si>
  <si>
    <t>Zhotovení sběrnice uzemňovací - měděné desky s přípojnými body spojené měděným páskem s praporcem na izolační podložce, na který bude přiveden uzemňovací vodič</t>
  </si>
  <si>
    <t>7</t>
  </si>
  <si>
    <t>7590525235</t>
  </si>
  <si>
    <t>Montáž kabelu návěstního zataženého do tvárnic NCEY s jádrem 1 mm, NCYY s jádrem 1,5 mm, CYAY s jádrem 2,5 mm počet žil do 12 žil</t>
  </si>
  <si>
    <t>m</t>
  </si>
  <si>
    <t>723876105</t>
  </si>
  <si>
    <t>Montáž kabelu návěstního zataženého do tvárnic NCEY s jádrem 1 mm, NCYY s jádrem 1,5 mm, CYAY s jádrem 2,5 mm počet žil do 12 žil - příprava kabelového bubnu a přistavení k tvárnici, úprava konců kabelu, přezkoušení kabelu, zatažení kabelu do tvárnice, uzavření konců kabelu a stočení zbytku kabelu</t>
  </si>
  <si>
    <t>8</t>
  </si>
  <si>
    <t>7491600090</t>
  </si>
  <si>
    <t>Uzemnění Vnitřní H07V-K 16 žz (CYA)</t>
  </si>
  <si>
    <t>-986199481</t>
  </si>
  <si>
    <t>9</t>
  </si>
  <si>
    <t>7590525245</t>
  </si>
  <si>
    <t>Zatažení kabelu do objektu do 9 kg/m</t>
  </si>
  <si>
    <t>1740056117</t>
  </si>
  <si>
    <t>Zatažení kabelu do objektu do 9 kg/m - vyčistění přístupu do objektu, odvinutí a zatažení kabelu</t>
  </si>
  <si>
    <t>10</t>
  </si>
  <si>
    <t>7590525750</t>
  </si>
  <si>
    <t>Montáž štítku kabelového průběžného</t>
  </si>
  <si>
    <t>-98835654</t>
  </si>
  <si>
    <t>Montáž štítku kabelového průběžného - zhotovení štítku, vyražení znaku kabelu na štítek, připevnění štítku na kabel, ovinutí štítku páskou PVC</t>
  </si>
  <si>
    <t>11</t>
  </si>
  <si>
    <t>7590565012</t>
  </si>
  <si>
    <t>Spojování a ukončení kabelů optických v optickém rozvaděči pro 12 vláken</t>
  </si>
  <si>
    <t>-314154589</t>
  </si>
  <si>
    <t>Spojování a ukončení kabelů optických v optickém rozvaděči pro 12 vláken - práce spojené s montáží specifikované kabelizace specifikovaným způsobem</t>
  </si>
  <si>
    <t>7590565018</t>
  </si>
  <si>
    <t>Spojování a ukončení kabelů optických v optickém rozvaděči pro 48 vláken</t>
  </si>
  <si>
    <t>-1672842751</t>
  </si>
  <si>
    <t>Spojování a ukončení kabelů optických v optickém rozvaděči pro 48 vláken - práce spojené s montáží specifikované kabelizace specifikovaným způsobem</t>
  </si>
  <si>
    <t>13</t>
  </si>
  <si>
    <t>7590565060</t>
  </si>
  <si>
    <t>Montáž konstrukce rezervy optického kabelu</t>
  </si>
  <si>
    <t>-1716581192</t>
  </si>
  <si>
    <t>14</t>
  </si>
  <si>
    <t>7590565080</t>
  </si>
  <si>
    <t>Uložení kabelové rezervy optického kabelu</t>
  </si>
  <si>
    <t>1683800316</t>
  </si>
  <si>
    <t>15</t>
  </si>
  <si>
    <t>7590560519</t>
  </si>
  <si>
    <t>Optické kabely Spojky a příslušenství pro optické sítě Ostatní Rezerva optického kabelu do 500mm</t>
  </si>
  <si>
    <t>-817767266</t>
  </si>
  <si>
    <t>16</t>
  </si>
  <si>
    <t>7590560569</t>
  </si>
  <si>
    <t>Optické kabely Spojky a příslušenství pro optické sítě Ostatní Optický patchcord do 5 m</t>
  </si>
  <si>
    <t>1493218631</t>
  </si>
  <si>
    <t>17</t>
  </si>
  <si>
    <t>7590560593</t>
  </si>
  <si>
    <t>Optické kabely Spojky a příslušenství pro optické sítě Ostatní HDC 3000 - 19“ zásobník na buffery</t>
  </si>
  <si>
    <t>1674179823</t>
  </si>
  <si>
    <t>18</t>
  </si>
  <si>
    <t>7593501143</t>
  </si>
  <si>
    <t>Trasy kabelového vedení Chráničky optického kabelu HDPE Koncová zátka Jackmoon 38-46 mm</t>
  </si>
  <si>
    <t>549928880</t>
  </si>
  <si>
    <t>19</t>
  </si>
  <si>
    <t>7590560597</t>
  </si>
  <si>
    <t>Optické kabely Spojky a příslušenství pro optické sítě Ostatní HDC 3000 - 19“ vedení patchcordů</t>
  </si>
  <si>
    <t>-756415736</t>
  </si>
  <si>
    <t>20</t>
  </si>
  <si>
    <t>7590560601</t>
  </si>
  <si>
    <t>Optické kabely Spojky a příslušenství pro optické sítě Ostatní HDC 3000 - 19“ zásobník rezervních délek patchcordů</t>
  </si>
  <si>
    <t>-1398180381</t>
  </si>
  <si>
    <t>7590560611</t>
  </si>
  <si>
    <t>Optické kabely Spojky a příslušenství pro optické sítě Ostatní HDC 3000 - Konektorový modul E-2000, včetně 12x adaptérů a pigtailů, plně osazen</t>
  </si>
  <si>
    <t>-1417025037</t>
  </si>
  <si>
    <t>22</t>
  </si>
  <si>
    <t>7590560621</t>
  </si>
  <si>
    <t>Optické kabely Spojky a příslušenství pro optické sítě Ostatní HDC 3000 - Spojovací-provařovací modul</t>
  </si>
  <si>
    <t>-1528811691</t>
  </si>
  <si>
    <t>23</t>
  </si>
  <si>
    <t>7590560641</t>
  </si>
  <si>
    <t>Optické kabely Spojky a příslušenství pro optické sítě Ostatní Spojovací kazety s víčkem</t>
  </si>
  <si>
    <t>1217064851</t>
  </si>
  <si>
    <t>24</t>
  </si>
  <si>
    <t>7590560651</t>
  </si>
  <si>
    <t>Optické kabely Spojky a příslušenství pro optické sítě Ostatní Rozvaděč optický pro 144 vláken (vana)</t>
  </si>
  <si>
    <t>-846659470</t>
  </si>
  <si>
    <t>25</t>
  </si>
  <si>
    <t>7590565098</t>
  </si>
  <si>
    <t>Montáž spojky optického kabelu s 48 vlákny</t>
  </si>
  <si>
    <t>655675055</t>
  </si>
  <si>
    <t>Montáž spojky optického kabelu s 48 vlákny - práce spojené s montáží specifikované kabelizace specifikovaným způsobem</t>
  </si>
  <si>
    <t>26</t>
  </si>
  <si>
    <t>7590565110</t>
  </si>
  <si>
    <t>Montáž spojky optického kabelu odbočné 36/12+12,24 svárů, 24 vláken průběžných</t>
  </si>
  <si>
    <t>1244423401</t>
  </si>
  <si>
    <t>Montáž spojky optického kabelu odbočné 36/12+12,24 svárů, 24 vláken průběžných - práce spojené s montáží specifikované kabelizace specifikovaným způsobem</t>
  </si>
  <si>
    <t>27</t>
  </si>
  <si>
    <t>7590565125</t>
  </si>
  <si>
    <t>Uložení a propojení propojovací šňůry (patchcord) s konektory</t>
  </si>
  <si>
    <t>-1639942830</t>
  </si>
  <si>
    <t>28</t>
  </si>
  <si>
    <t>7593315065</t>
  </si>
  <si>
    <t>Montáž optického rozvaděče</t>
  </si>
  <si>
    <t>561397668</t>
  </si>
  <si>
    <t>62</t>
  </si>
  <si>
    <t>7593315276</t>
  </si>
  <si>
    <t>Montáž kabelového roštu pro volné/pevné uložení šířky 220 mm</t>
  </si>
  <si>
    <t>-538362599</t>
  </si>
  <si>
    <t>Montáž kabelového roštu pro volné/pevné uložení šířky 220 mm - sestavení roštu, vysekání otvoru, zasádrování nosníku, montáž držáku krytu a kabelu, zhotovení a uříznutí závěsu, zakrytování, nasazení den a vík, odizolování roštu od ocelové výztuže. Bez dodávky konstrukčního materiálu</t>
  </si>
  <si>
    <t>63</t>
  </si>
  <si>
    <t>7593317166</t>
  </si>
  <si>
    <t>Demontáž žlabu pro staniční zabezpečovací zařízení, skříňové provedení bočního</t>
  </si>
  <si>
    <t>1619823419</t>
  </si>
  <si>
    <t>29</t>
  </si>
  <si>
    <t>7593505110</t>
  </si>
  <si>
    <t>Zatažení ochranné trubky HFX 20 uvnitř objektu</t>
  </si>
  <si>
    <t>1959291715</t>
  </si>
  <si>
    <t>30</t>
  </si>
  <si>
    <t>7593505150</t>
  </si>
  <si>
    <t>Pokládka výstražné fólie do výkopu</t>
  </si>
  <si>
    <t>-2040040668</t>
  </si>
  <si>
    <t>31</t>
  </si>
  <si>
    <t>7593505202</t>
  </si>
  <si>
    <t>Uložení HDPE trubky pro optický kabel do výkopu bez zřízení lože a bez krytí</t>
  </si>
  <si>
    <t>-55817903</t>
  </si>
  <si>
    <t>32</t>
  </si>
  <si>
    <t>7593505220</t>
  </si>
  <si>
    <t>Montáž spojky Plasson na HDPE trubce rovné nebo redukční</t>
  </si>
  <si>
    <t>-890971792</t>
  </si>
  <si>
    <t>33</t>
  </si>
  <si>
    <t>7593505240</t>
  </si>
  <si>
    <t>Montáž koncovky nebo záslepky Plasson na HDPE trubku</t>
  </si>
  <si>
    <t>-231400305</t>
  </si>
  <si>
    <t>34</t>
  </si>
  <si>
    <t>7593505250</t>
  </si>
  <si>
    <t>Montáž plastové komory na spojkování optického kabelu</t>
  </si>
  <si>
    <t>874322955</t>
  </si>
  <si>
    <t>35</t>
  </si>
  <si>
    <t>7593505270</t>
  </si>
  <si>
    <t>Montáž kabelového označníku Ball Marker</t>
  </si>
  <si>
    <t>-1342601145</t>
  </si>
  <si>
    <t>Montáž kabelového označníku Ball Marker - upevnění kabelového označníku na plášť kabelu upevňovacími prvky</t>
  </si>
  <si>
    <t>60</t>
  </si>
  <si>
    <t>7593505292</t>
  </si>
  <si>
    <t>Zafukování optického kabelu HDPE</t>
  </si>
  <si>
    <t>-1966206201</t>
  </si>
  <si>
    <t>37</t>
  </si>
  <si>
    <t>7593505310</t>
  </si>
  <si>
    <t>Zatažení optického kabelu do ochranné HDPE trubky</t>
  </si>
  <si>
    <t>-1968217479</t>
  </si>
  <si>
    <t>38</t>
  </si>
  <si>
    <t>7593507240</t>
  </si>
  <si>
    <t>Demontáž koncovky nebo záslepky z HDPE trubky</t>
  </si>
  <si>
    <t>-1241133106</t>
  </si>
  <si>
    <t>39</t>
  </si>
  <si>
    <t>7595605155</t>
  </si>
  <si>
    <t>Montáž modemu, převodníku, repeatru instalace a konfigurace modemu</t>
  </si>
  <si>
    <t>630383482</t>
  </si>
  <si>
    <t>40</t>
  </si>
  <si>
    <t>7598035070</t>
  </si>
  <si>
    <t>Měření parametrů optického kabelu na třech vlnových délkách metodou OTDR a TM po položení nebo zavěšení, kabelu se 48 vlákny</t>
  </si>
  <si>
    <t>-336805089</t>
  </si>
  <si>
    <t>Měření parametrů optického kabelu na třech vlnových délkách metodou OTDR a TM po položení nebo zavěšení, kabelu se 48 vlákny - včetně vyhotovení měřícího protokolu</t>
  </si>
  <si>
    <t>41</t>
  </si>
  <si>
    <t>7590560094</t>
  </si>
  <si>
    <t>Optické kabely Optické kabely střední konstrukce pro záfuk, přifuk do HDPE chráničky 48 vl. 4x12 vl./trubička, HDPE plášť 8,1 mm (6 el.)</t>
  </si>
  <si>
    <t>-1855877062</t>
  </si>
  <si>
    <t>42</t>
  </si>
  <si>
    <t>7593501470</t>
  </si>
  <si>
    <t>Trasy kabelového vedení Kabelové komory Kabelová komora OKOS 1 (1000 x 780 x 350 mm)</t>
  </si>
  <si>
    <t>52548658</t>
  </si>
  <si>
    <t>43</t>
  </si>
  <si>
    <t>7593501500</t>
  </si>
  <si>
    <t>Trasy kabelového vedení Kabelové komory ROMOLD KS 100.63/70,8</t>
  </si>
  <si>
    <t>1793323628</t>
  </si>
  <si>
    <t>61</t>
  </si>
  <si>
    <t>7491401185</t>
  </si>
  <si>
    <t>Kabelové rošty a žlaby Kabelové žlaby nerezové Víko kabelového žlabu, šíře 125mm, délka 2000mm</t>
  </si>
  <si>
    <t>1187527399</t>
  </si>
  <si>
    <t>44</t>
  </si>
  <si>
    <t>7593501520</t>
  </si>
  <si>
    <t>Trasy kabelového vedení Kabelové komory ROMOLD Víko plastové prům. 63 pochozí vodotěsné</t>
  </si>
  <si>
    <t>535965007</t>
  </si>
  <si>
    <t>45</t>
  </si>
  <si>
    <t>7590150010</t>
  </si>
  <si>
    <t>Uzemnění, ukolejnění Sběrnice uzemňovací (CV452119003)</t>
  </si>
  <si>
    <t>-74297585</t>
  </si>
  <si>
    <t>46</t>
  </si>
  <si>
    <t>7590560379</t>
  </si>
  <si>
    <t>Optické kabely Spojky a příslušenství pro optické sítě Hrncová spojka, uspořádání vláken: UCNCP 5-18 S standardní, pro max 72 svárů</t>
  </si>
  <si>
    <t>306044899</t>
  </si>
  <si>
    <t>47</t>
  </si>
  <si>
    <t>7598035170</t>
  </si>
  <si>
    <t>Kontrola tlakutěsnosti HDPE trubky v úseku do 2 000 m</t>
  </si>
  <si>
    <t>1224349051</t>
  </si>
  <si>
    <t>48</t>
  </si>
  <si>
    <t>7598035175</t>
  </si>
  <si>
    <t>Kontrola tlakutěsnosti HDPE trubky za každý metr přes 2 000 m</t>
  </si>
  <si>
    <t>-930459563</t>
  </si>
  <si>
    <t>49</t>
  </si>
  <si>
    <t>7598035190</t>
  </si>
  <si>
    <t>Kontrola průchodnosti trubky pro optický kabel</t>
  </si>
  <si>
    <t>km</t>
  </si>
  <si>
    <t>-1912891491</t>
  </si>
  <si>
    <t>50</t>
  </si>
  <si>
    <t>7598095700</t>
  </si>
  <si>
    <t>Dozor pracovníků provozovatele při práci na živém zařízení</t>
  </si>
  <si>
    <t>hod</t>
  </si>
  <si>
    <t>-1504365978</t>
  </si>
  <si>
    <t>51</t>
  </si>
  <si>
    <t>9902100100</t>
  </si>
  <si>
    <t>Doprava materiálu mechanizací o nosnosti přes 3,5 t sypanin (kameniva, písku, suti, dlažebních kostek, atd.) do 10 km</t>
  </si>
  <si>
    <t>t</t>
  </si>
  <si>
    <t>-554150007</t>
  </si>
  <si>
    <t>Doprava materiálu mechanizací o nosnosti přes 3,5 t sypanin (kameniva, písku, suti, dlažebních kostek, atd.) do 10 km Poznámka: 1. Ceny jsou určeny pro dopravu silničními i kolejovými vozidly. 2. V cenách dopravy jsou započteny náklady na přepravu materiálu na místo určení včetně složení a poplatku za použití dopravní cesty.</t>
  </si>
  <si>
    <t>52</t>
  </si>
  <si>
    <t>7590190080</t>
  </si>
  <si>
    <t>Ostatní Trubka ochranná (CV736115003)</t>
  </si>
  <si>
    <t>-890707707</t>
  </si>
  <si>
    <t>53</t>
  </si>
  <si>
    <t>7593501195</t>
  </si>
  <si>
    <t>Trasy kabelového vedení Spojky šroubovací pro chráničky optického kabelu HDPE 5050 průměr 40 mm</t>
  </si>
  <si>
    <t>-28112136</t>
  </si>
  <si>
    <t>54</t>
  </si>
  <si>
    <t>7593501125</t>
  </si>
  <si>
    <t>Trasy kabelového vedení Chráničky optického kabelu HDPE 6040 průměr 40/33 mm</t>
  </si>
  <si>
    <t>1350394309</t>
  </si>
  <si>
    <t>55</t>
  </si>
  <si>
    <t>7491552012</t>
  </si>
  <si>
    <t>Montáž protipožárních ucpávek a tmelů protipožární ucpávka stěnou nebo stropem tloušťky do 50 cm, do EI 90 min.</t>
  </si>
  <si>
    <t>-887080001</t>
  </si>
  <si>
    <t>Montáž protipožárních ucpávek a tmelů protipožární ucpávka stěnou nebo stropem tloušťky do 50 cm, do EI 90 min. - protipožární ucpávky včetně příslušenství, vyhotovení a dodání atestu</t>
  </si>
  <si>
    <t>56</t>
  </si>
  <si>
    <t>7491510120</t>
  </si>
  <si>
    <t>Protipožární a kabelové ucpávky Kabelové ucpávky Vodovzdorná</t>
  </si>
  <si>
    <t>128</t>
  </si>
  <si>
    <t>-886105606</t>
  </si>
  <si>
    <t>57</t>
  </si>
  <si>
    <t>7593500600</t>
  </si>
  <si>
    <t>Trasy kabelového vedení Kabelové krycí desky a pásy Fólie výstražná modrá š. 34cm (HM0673909991034)</t>
  </si>
  <si>
    <t>750404584</t>
  </si>
  <si>
    <t>58</t>
  </si>
  <si>
    <t>9909000100</t>
  </si>
  <si>
    <t>Poplatek za uložení suti nebo hmot na oficiální skládku</t>
  </si>
  <si>
    <t>-1976045737</t>
  </si>
  <si>
    <t>Poplatek za uložení suti nebo hmot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</si>
  <si>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59</t>
  </si>
  <si>
    <t>9909000400</t>
  </si>
  <si>
    <t>Poplatek za likvidaci plastových součástí</t>
  </si>
  <si>
    <t>2134986717</t>
  </si>
  <si>
    <t>Poplatek za likvidaci plastových součástí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</si>
  <si>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23030-0201-2 - PS 02-01 úsek Rakšice – Hrušovany n. J.</t>
  </si>
  <si>
    <t>Položky v cenové soustavě URS</t>
  </si>
  <si>
    <t xml:space="preserve">    22-M - Montáže technologických zařízení pro dopravní stavby</t>
  </si>
  <si>
    <t xml:space="preserve">    46-M - Zemní práce při extr.mont.pracích</t>
  </si>
  <si>
    <t>22-M</t>
  </si>
  <si>
    <t>Montáže technologických zařízení pro dopravní stavby</t>
  </si>
  <si>
    <t>220450007</t>
  </si>
  <si>
    <t>Montáž datové skříně rack</t>
  </si>
  <si>
    <t>CS ÚRS 2024 01</t>
  </si>
  <si>
    <t>-1809278885</t>
  </si>
  <si>
    <t>46-M</t>
  </si>
  <si>
    <t>Zemní práce při extr.mont.pracích</t>
  </si>
  <si>
    <t>460952485</t>
  </si>
  <si>
    <t>Zazdívka otvorů při elektroinstalacích cihlami pálenými pl přes 0,0225 do 0,09 m2 a tl přes 60 do 75 cm</t>
  </si>
  <si>
    <t>-324341066</t>
  </si>
  <si>
    <t>Vyplnění otvorů zazdívka otvorů ve zdivu cihlami pálenými plochy přes 0,0225 do 0,09 m2 a tloušťky přes 60 do 75 cm</t>
  </si>
  <si>
    <t>468081435</t>
  </si>
  <si>
    <t>Vybourání otvorů pro elektroinstalace ve zdivu betonovém pl přes 0,09 do 0,25 m2 tl přes 60 do 75 cm</t>
  </si>
  <si>
    <t>138212184</t>
  </si>
  <si>
    <t>Vybourání otvorů ve zdivu betonovém plochy přes 0,09 do 0,25 m2 a tloušťky přes 60 do 75 cm</t>
  </si>
  <si>
    <t>35712026</t>
  </si>
  <si>
    <t>rozvaděč stojanový 19" celoskleněné dveře 45U/600x600mm</t>
  </si>
  <si>
    <t>-420295635</t>
  </si>
  <si>
    <t>35712110</t>
  </si>
  <si>
    <t>rozvaděč nástěnný optický venkovní na zeď plast se zámkem až 24 svarů čelo 6x sc duplex 3x vstup 5-15mm IP 65</t>
  </si>
  <si>
    <t>-58166299</t>
  </si>
  <si>
    <t>35712111</t>
  </si>
  <si>
    <t>rozvaděč nástěnný optický vnitřní na zeď kovový se zámkem až 48 svarů 2x pozice pro quick pack moduly</t>
  </si>
  <si>
    <t>-1853689460</t>
  </si>
  <si>
    <t>23030-0201-3 - PS 02-01 úsek Rakšice – Hrušovany n. J.-VON</t>
  </si>
  <si>
    <t>Položky vedlejší organizační náklady (VON) v cenové soustavě UOŽI</t>
  </si>
  <si>
    <t>VRN - Vedlejší rozpočtové náklady</t>
  </si>
  <si>
    <t>VRN</t>
  </si>
  <si>
    <t>Vedlejší rozpočtové náklady</t>
  </si>
  <si>
    <t>022101011</t>
  </si>
  <si>
    <t>Geodetické práce Geodetické práce v průběhu opravy</t>
  </si>
  <si>
    <t>%</t>
  </si>
  <si>
    <t>1024</t>
  </si>
  <si>
    <t>973518194</t>
  </si>
  <si>
    <t>022101021</t>
  </si>
  <si>
    <t>Geodetické práce Geodetické práce po ukončení opravy</t>
  </si>
  <si>
    <t>-1153313444</t>
  </si>
  <si>
    <t>022121001</t>
  </si>
  <si>
    <t>Geodetické práce Diagnostika technické infrastruktury Vytýčení trasy inženýrských sítí</t>
  </si>
  <si>
    <t>1017743796</t>
  </si>
  <si>
    <t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</si>
  <si>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023131011</t>
  </si>
  <si>
    <t>Projektové práce Dokumentace skutečného provedení zabezpečovacích, sdělovacích,  elektrických zařízení KKP</t>
  </si>
  <si>
    <t>1495448004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</si>
  <si>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</si>
  <si>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024101401</t>
  </si>
  <si>
    <t>Inženýrská činnost koordinační a kompletační činnost</t>
  </si>
  <si>
    <t>639087120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</si>
</sst>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6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9"/>
  <sheetViews>
    <sheetView showGridLines="0" tabSelected="1" workbookViewId="0">
      <selection activeCell="E14" sqref="E14:AJ14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41"/>
      <c r="AS2" s="241"/>
      <c r="AT2" s="241"/>
      <c r="AU2" s="241"/>
      <c r="AV2" s="241"/>
      <c r="AW2" s="241"/>
      <c r="AX2" s="241"/>
      <c r="AY2" s="241"/>
      <c r="AZ2" s="241"/>
      <c r="BA2" s="241"/>
      <c r="BB2" s="241"/>
      <c r="BC2" s="241"/>
      <c r="BD2" s="241"/>
      <c r="BE2" s="241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22" t="s">
        <v>14</v>
      </c>
      <c r="L5" s="223"/>
      <c r="M5" s="223"/>
      <c r="N5" s="223"/>
      <c r="O5" s="223"/>
      <c r="P5" s="223"/>
      <c r="Q5" s="223"/>
      <c r="R5" s="223"/>
      <c r="S5" s="223"/>
      <c r="T5" s="223"/>
      <c r="U5" s="223"/>
      <c r="V5" s="223"/>
      <c r="W5" s="223"/>
      <c r="X5" s="223"/>
      <c r="Y5" s="223"/>
      <c r="Z5" s="223"/>
      <c r="AA5" s="223"/>
      <c r="AB5" s="223"/>
      <c r="AC5" s="223"/>
      <c r="AD5" s="223"/>
      <c r="AE5" s="223"/>
      <c r="AF5" s="223"/>
      <c r="AG5" s="223"/>
      <c r="AH5" s="223"/>
      <c r="AI5" s="223"/>
      <c r="AJ5" s="223"/>
      <c r="AK5" s="19"/>
      <c r="AL5" s="19"/>
      <c r="AM5" s="19"/>
      <c r="AN5" s="19"/>
      <c r="AO5" s="19"/>
      <c r="AP5" s="19"/>
      <c r="AQ5" s="19"/>
      <c r="AR5" s="17"/>
      <c r="BE5" s="219" t="s">
        <v>15</v>
      </c>
      <c r="BS5" s="14" t="s">
        <v>6</v>
      </c>
    </row>
    <row r="6" spans="1:74" s="1" customFormat="1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24" t="s">
        <v>17</v>
      </c>
      <c r="L6" s="223"/>
      <c r="M6" s="223"/>
      <c r="N6" s="223"/>
      <c r="O6" s="223"/>
      <c r="P6" s="223"/>
      <c r="Q6" s="223"/>
      <c r="R6" s="223"/>
      <c r="S6" s="223"/>
      <c r="T6" s="223"/>
      <c r="U6" s="223"/>
      <c r="V6" s="223"/>
      <c r="W6" s="223"/>
      <c r="X6" s="223"/>
      <c r="Y6" s="223"/>
      <c r="Z6" s="223"/>
      <c r="AA6" s="223"/>
      <c r="AB6" s="223"/>
      <c r="AC6" s="223"/>
      <c r="AD6" s="223"/>
      <c r="AE6" s="223"/>
      <c r="AF6" s="223"/>
      <c r="AG6" s="223"/>
      <c r="AH6" s="223"/>
      <c r="AI6" s="223"/>
      <c r="AJ6" s="223"/>
      <c r="AK6" s="19"/>
      <c r="AL6" s="19"/>
      <c r="AM6" s="19"/>
      <c r="AN6" s="19"/>
      <c r="AO6" s="19"/>
      <c r="AP6" s="19"/>
      <c r="AQ6" s="19"/>
      <c r="AR6" s="17"/>
      <c r="BE6" s="220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220"/>
      <c r="BS7" s="14" t="s">
        <v>6</v>
      </c>
    </row>
    <row r="8" spans="1:74" s="1" customFormat="1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 t="s">
        <v>23</v>
      </c>
      <c r="AO8" s="19"/>
      <c r="AP8" s="19"/>
      <c r="AQ8" s="19"/>
      <c r="AR8" s="17"/>
      <c r="BE8" s="220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20"/>
      <c r="BS9" s="14" t="s">
        <v>6</v>
      </c>
    </row>
    <row r="10" spans="1:74" s="1" customFormat="1" ht="12" customHeight="1">
      <c r="B10" s="18"/>
      <c r="C10" s="19"/>
      <c r="D10" s="26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20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20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20"/>
      <c r="BS12" s="14" t="s">
        <v>6</v>
      </c>
    </row>
    <row r="13" spans="1:74" s="1" customFormat="1" ht="12" customHeight="1">
      <c r="B13" s="18"/>
      <c r="C13" s="19"/>
      <c r="D13" s="26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25</v>
      </c>
      <c r="AL13" s="19"/>
      <c r="AM13" s="19"/>
      <c r="AN13" s="28" t="s">
        <v>29</v>
      </c>
      <c r="AO13" s="19"/>
      <c r="AP13" s="19"/>
      <c r="AQ13" s="19"/>
      <c r="AR13" s="17"/>
      <c r="BE13" s="220"/>
      <c r="BS13" s="14" t="s">
        <v>6</v>
      </c>
    </row>
    <row r="14" spans="1:74" ht="12.75">
      <c r="B14" s="18"/>
      <c r="C14" s="19"/>
      <c r="D14" s="19"/>
      <c r="E14" s="225" t="s">
        <v>29</v>
      </c>
      <c r="F14" s="226"/>
      <c r="G14" s="226"/>
      <c r="H14" s="226"/>
      <c r="I14" s="226"/>
      <c r="J14" s="226"/>
      <c r="K14" s="226"/>
      <c r="L14" s="226"/>
      <c r="M14" s="226"/>
      <c r="N14" s="226"/>
      <c r="O14" s="226"/>
      <c r="P14" s="226"/>
      <c r="Q14" s="226"/>
      <c r="R14" s="226"/>
      <c r="S14" s="226"/>
      <c r="T14" s="226"/>
      <c r="U14" s="226"/>
      <c r="V14" s="226"/>
      <c r="W14" s="226"/>
      <c r="X14" s="226"/>
      <c r="Y14" s="226"/>
      <c r="Z14" s="226"/>
      <c r="AA14" s="226"/>
      <c r="AB14" s="226"/>
      <c r="AC14" s="226"/>
      <c r="AD14" s="226"/>
      <c r="AE14" s="226"/>
      <c r="AF14" s="226"/>
      <c r="AG14" s="226"/>
      <c r="AH14" s="226"/>
      <c r="AI14" s="226"/>
      <c r="AJ14" s="226"/>
      <c r="AK14" s="26" t="s">
        <v>27</v>
      </c>
      <c r="AL14" s="19"/>
      <c r="AM14" s="19"/>
      <c r="AN14" s="28" t="s">
        <v>29</v>
      </c>
      <c r="AO14" s="19"/>
      <c r="AP14" s="19"/>
      <c r="AQ14" s="19"/>
      <c r="AR14" s="17"/>
      <c r="BE14" s="220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20"/>
      <c r="BS15" s="14" t="s">
        <v>4</v>
      </c>
    </row>
    <row r="16" spans="1:74" s="1" customFormat="1" ht="12" customHeight="1">
      <c r="B16" s="18"/>
      <c r="C16" s="19"/>
      <c r="D16" s="26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20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20"/>
      <c r="BS17" s="14" t="s">
        <v>32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20"/>
      <c r="BS18" s="14" t="s">
        <v>6</v>
      </c>
    </row>
    <row r="19" spans="1:71" s="1" customFormat="1" ht="12" customHeight="1">
      <c r="B19" s="18"/>
      <c r="C19" s="19"/>
      <c r="D19" s="26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20"/>
      <c r="BS19" s="14" t="s">
        <v>6</v>
      </c>
    </row>
    <row r="20" spans="1:71" s="1" customFormat="1" ht="18.399999999999999" customHeight="1">
      <c r="B20" s="18"/>
      <c r="C20" s="19"/>
      <c r="D20" s="19"/>
      <c r="E20" s="24" t="s">
        <v>34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20"/>
      <c r="BS20" s="14" t="s">
        <v>32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20"/>
    </row>
    <row r="22" spans="1:71" s="1" customFormat="1" ht="12" customHeight="1">
      <c r="B22" s="18"/>
      <c r="C22" s="19"/>
      <c r="D22" s="26" t="s">
        <v>35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20"/>
    </row>
    <row r="23" spans="1:71" s="1" customFormat="1" ht="16.5" customHeight="1">
      <c r="B23" s="18"/>
      <c r="C23" s="19"/>
      <c r="D23" s="19"/>
      <c r="E23" s="227" t="s">
        <v>1</v>
      </c>
      <c r="F23" s="227"/>
      <c r="G23" s="227"/>
      <c r="H23" s="227"/>
      <c r="I23" s="227"/>
      <c r="J23" s="227"/>
      <c r="K23" s="227"/>
      <c r="L23" s="227"/>
      <c r="M23" s="227"/>
      <c r="N23" s="227"/>
      <c r="O23" s="227"/>
      <c r="P23" s="227"/>
      <c r="Q23" s="227"/>
      <c r="R23" s="227"/>
      <c r="S23" s="227"/>
      <c r="T23" s="227"/>
      <c r="U23" s="227"/>
      <c r="V23" s="227"/>
      <c r="W23" s="227"/>
      <c r="X23" s="227"/>
      <c r="Y23" s="227"/>
      <c r="Z23" s="227"/>
      <c r="AA23" s="227"/>
      <c r="AB23" s="227"/>
      <c r="AC23" s="227"/>
      <c r="AD23" s="227"/>
      <c r="AE23" s="227"/>
      <c r="AF23" s="227"/>
      <c r="AG23" s="227"/>
      <c r="AH23" s="227"/>
      <c r="AI23" s="227"/>
      <c r="AJ23" s="227"/>
      <c r="AK23" s="227"/>
      <c r="AL23" s="227"/>
      <c r="AM23" s="227"/>
      <c r="AN23" s="227"/>
      <c r="AO23" s="19"/>
      <c r="AP23" s="19"/>
      <c r="AQ23" s="19"/>
      <c r="AR23" s="17"/>
      <c r="BE23" s="220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20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20"/>
    </row>
    <row r="26" spans="1:71" s="2" customFormat="1" ht="25.9" customHeight="1">
      <c r="A26" s="31"/>
      <c r="B26" s="32"/>
      <c r="C26" s="33"/>
      <c r="D26" s="34" t="s">
        <v>36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28">
        <f>ROUND(AG94,2)</f>
        <v>0</v>
      </c>
      <c r="AL26" s="229"/>
      <c r="AM26" s="229"/>
      <c r="AN26" s="229"/>
      <c r="AO26" s="229"/>
      <c r="AP26" s="33"/>
      <c r="AQ26" s="33"/>
      <c r="AR26" s="36"/>
      <c r="BE26" s="220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20"/>
    </row>
    <row r="28" spans="1:71" s="2" customFormat="1" ht="12.75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30" t="s">
        <v>37</v>
      </c>
      <c r="M28" s="230"/>
      <c r="N28" s="230"/>
      <c r="O28" s="230"/>
      <c r="P28" s="230"/>
      <c r="Q28" s="33"/>
      <c r="R28" s="33"/>
      <c r="S28" s="33"/>
      <c r="T28" s="33"/>
      <c r="U28" s="33"/>
      <c r="V28" s="33"/>
      <c r="W28" s="230" t="s">
        <v>38</v>
      </c>
      <c r="X28" s="230"/>
      <c r="Y28" s="230"/>
      <c r="Z28" s="230"/>
      <c r="AA28" s="230"/>
      <c r="AB28" s="230"/>
      <c r="AC28" s="230"/>
      <c r="AD28" s="230"/>
      <c r="AE28" s="230"/>
      <c r="AF28" s="33"/>
      <c r="AG28" s="33"/>
      <c r="AH28" s="33"/>
      <c r="AI28" s="33"/>
      <c r="AJ28" s="33"/>
      <c r="AK28" s="230" t="s">
        <v>39</v>
      </c>
      <c r="AL28" s="230"/>
      <c r="AM28" s="230"/>
      <c r="AN28" s="230"/>
      <c r="AO28" s="230"/>
      <c r="AP28" s="33"/>
      <c r="AQ28" s="33"/>
      <c r="AR28" s="36"/>
      <c r="BE28" s="220"/>
    </row>
    <row r="29" spans="1:71" s="3" customFormat="1" ht="14.45" customHeight="1">
      <c r="B29" s="37"/>
      <c r="C29" s="38"/>
      <c r="D29" s="26" t="s">
        <v>40</v>
      </c>
      <c r="E29" s="38"/>
      <c r="F29" s="26" t="s">
        <v>41</v>
      </c>
      <c r="G29" s="38"/>
      <c r="H29" s="38"/>
      <c r="I29" s="38"/>
      <c r="J29" s="38"/>
      <c r="K29" s="38"/>
      <c r="L29" s="218">
        <v>0.21</v>
      </c>
      <c r="M29" s="217"/>
      <c r="N29" s="217"/>
      <c r="O29" s="217"/>
      <c r="P29" s="217"/>
      <c r="Q29" s="38"/>
      <c r="R29" s="38"/>
      <c r="S29" s="38"/>
      <c r="T29" s="38"/>
      <c r="U29" s="38"/>
      <c r="V29" s="38"/>
      <c r="W29" s="216">
        <f>ROUND(AZ94, 2)</f>
        <v>0</v>
      </c>
      <c r="X29" s="217"/>
      <c r="Y29" s="217"/>
      <c r="Z29" s="217"/>
      <c r="AA29" s="217"/>
      <c r="AB29" s="217"/>
      <c r="AC29" s="217"/>
      <c r="AD29" s="217"/>
      <c r="AE29" s="217"/>
      <c r="AF29" s="38"/>
      <c r="AG29" s="38"/>
      <c r="AH29" s="38"/>
      <c r="AI29" s="38"/>
      <c r="AJ29" s="38"/>
      <c r="AK29" s="216">
        <f>ROUND(AV94, 2)</f>
        <v>0</v>
      </c>
      <c r="AL29" s="217"/>
      <c r="AM29" s="217"/>
      <c r="AN29" s="217"/>
      <c r="AO29" s="217"/>
      <c r="AP29" s="38"/>
      <c r="AQ29" s="38"/>
      <c r="AR29" s="39"/>
      <c r="BE29" s="221"/>
    </row>
    <row r="30" spans="1:71" s="3" customFormat="1" ht="14.45" customHeight="1">
      <c r="B30" s="37"/>
      <c r="C30" s="38"/>
      <c r="D30" s="38"/>
      <c r="E30" s="38"/>
      <c r="F30" s="26" t="s">
        <v>42</v>
      </c>
      <c r="G30" s="38"/>
      <c r="H30" s="38"/>
      <c r="I30" s="38"/>
      <c r="J30" s="38"/>
      <c r="K30" s="38"/>
      <c r="L30" s="218">
        <v>0.12</v>
      </c>
      <c r="M30" s="217"/>
      <c r="N30" s="217"/>
      <c r="O30" s="217"/>
      <c r="P30" s="217"/>
      <c r="Q30" s="38"/>
      <c r="R30" s="38"/>
      <c r="S30" s="38"/>
      <c r="T30" s="38"/>
      <c r="U30" s="38"/>
      <c r="V30" s="38"/>
      <c r="W30" s="216">
        <f>ROUND(BA94, 2)</f>
        <v>0</v>
      </c>
      <c r="X30" s="217"/>
      <c r="Y30" s="217"/>
      <c r="Z30" s="217"/>
      <c r="AA30" s="217"/>
      <c r="AB30" s="217"/>
      <c r="AC30" s="217"/>
      <c r="AD30" s="217"/>
      <c r="AE30" s="217"/>
      <c r="AF30" s="38"/>
      <c r="AG30" s="38"/>
      <c r="AH30" s="38"/>
      <c r="AI30" s="38"/>
      <c r="AJ30" s="38"/>
      <c r="AK30" s="216">
        <f>ROUND(AW94, 2)</f>
        <v>0</v>
      </c>
      <c r="AL30" s="217"/>
      <c r="AM30" s="217"/>
      <c r="AN30" s="217"/>
      <c r="AO30" s="217"/>
      <c r="AP30" s="38"/>
      <c r="AQ30" s="38"/>
      <c r="AR30" s="39"/>
      <c r="BE30" s="221"/>
    </row>
    <row r="31" spans="1:71" s="3" customFormat="1" ht="14.45" hidden="1" customHeight="1">
      <c r="B31" s="37"/>
      <c r="C31" s="38"/>
      <c r="D31" s="38"/>
      <c r="E31" s="38"/>
      <c r="F31" s="26" t="s">
        <v>43</v>
      </c>
      <c r="G31" s="38"/>
      <c r="H31" s="38"/>
      <c r="I31" s="38"/>
      <c r="J31" s="38"/>
      <c r="K31" s="38"/>
      <c r="L31" s="218">
        <v>0.21</v>
      </c>
      <c r="M31" s="217"/>
      <c r="N31" s="217"/>
      <c r="O31" s="217"/>
      <c r="P31" s="217"/>
      <c r="Q31" s="38"/>
      <c r="R31" s="38"/>
      <c r="S31" s="38"/>
      <c r="T31" s="38"/>
      <c r="U31" s="38"/>
      <c r="V31" s="38"/>
      <c r="W31" s="216">
        <f>ROUND(BB94, 2)</f>
        <v>0</v>
      </c>
      <c r="X31" s="217"/>
      <c r="Y31" s="217"/>
      <c r="Z31" s="217"/>
      <c r="AA31" s="217"/>
      <c r="AB31" s="217"/>
      <c r="AC31" s="217"/>
      <c r="AD31" s="217"/>
      <c r="AE31" s="217"/>
      <c r="AF31" s="38"/>
      <c r="AG31" s="38"/>
      <c r="AH31" s="38"/>
      <c r="AI31" s="38"/>
      <c r="AJ31" s="38"/>
      <c r="AK31" s="216">
        <v>0</v>
      </c>
      <c r="AL31" s="217"/>
      <c r="AM31" s="217"/>
      <c r="AN31" s="217"/>
      <c r="AO31" s="217"/>
      <c r="AP31" s="38"/>
      <c r="AQ31" s="38"/>
      <c r="AR31" s="39"/>
      <c r="BE31" s="221"/>
    </row>
    <row r="32" spans="1:71" s="3" customFormat="1" ht="14.45" hidden="1" customHeight="1">
      <c r="B32" s="37"/>
      <c r="C32" s="38"/>
      <c r="D32" s="38"/>
      <c r="E32" s="38"/>
      <c r="F32" s="26" t="s">
        <v>44</v>
      </c>
      <c r="G32" s="38"/>
      <c r="H32" s="38"/>
      <c r="I32" s="38"/>
      <c r="J32" s="38"/>
      <c r="K32" s="38"/>
      <c r="L32" s="218">
        <v>0.12</v>
      </c>
      <c r="M32" s="217"/>
      <c r="N32" s="217"/>
      <c r="O32" s="217"/>
      <c r="P32" s="217"/>
      <c r="Q32" s="38"/>
      <c r="R32" s="38"/>
      <c r="S32" s="38"/>
      <c r="T32" s="38"/>
      <c r="U32" s="38"/>
      <c r="V32" s="38"/>
      <c r="W32" s="216">
        <f>ROUND(BC94, 2)</f>
        <v>0</v>
      </c>
      <c r="X32" s="217"/>
      <c r="Y32" s="217"/>
      <c r="Z32" s="217"/>
      <c r="AA32" s="217"/>
      <c r="AB32" s="217"/>
      <c r="AC32" s="217"/>
      <c r="AD32" s="217"/>
      <c r="AE32" s="217"/>
      <c r="AF32" s="38"/>
      <c r="AG32" s="38"/>
      <c r="AH32" s="38"/>
      <c r="AI32" s="38"/>
      <c r="AJ32" s="38"/>
      <c r="AK32" s="216">
        <v>0</v>
      </c>
      <c r="AL32" s="217"/>
      <c r="AM32" s="217"/>
      <c r="AN32" s="217"/>
      <c r="AO32" s="217"/>
      <c r="AP32" s="38"/>
      <c r="AQ32" s="38"/>
      <c r="AR32" s="39"/>
      <c r="BE32" s="221"/>
    </row>
    <row r="33" spans="1:57" s="3" customFormat="1" ht="14.45" hidden="1" customHeight="1">
      <c r="B33" s="37"/>
      <c r="C33" s="38"/>
      <c r="D33" s="38"/>
      <c r="E33" s="38"/>
      <c r="F33" s="26" t="s">
        <v>45</v>
      </c>
      <c r="G33" s="38"/>
      <c r="H33" s="38"/>
      <c r="I33" s="38"/>
      <c r="J33" s="38"/>
      <c r="K33" s="38"/>
      <c r="L33" s="218">
        <v>0</v>
      </c>
      <c r="M33" s="217"/>
      <c r="N33" s="217"/>
      <c r="O33" s="217"/>
      <c r="P33" s="217"/>
      <c r="Q33" s="38"/>
      <c r="R33" s="38"/>
      <c r="S33" s="38"/>
      <c r="T33" s="38"/>
      <c r="U33" s="38"/>
      <c r="V33" s="38"/>
      <c r="W33" s="216">
        <f>ROUND(BD94, 2)</f>
        <v>0</v>
      </c>
      <c r="X33" s="217"/>
      <c r="Y33" s="217"/>
      <c r="Z33" s="217"/>
      <c r="AA33" s="217"/>
      <c r="AB33" s="217"/>
      <c r="AC33" s="217"/>
      <c r="AD33" s="217"/>
      <c r="AE33" s="217"/>
      <c r="AF33" s="38"/>
      <c r="AG33" s="38"/>
      <c r="AH33" s="38"/>
      <c r="AI33" s="38"/>
      <c r="AJ33" s="38"/>
      <c r="AK33" s="216">
        <v>0</v>
      </c>
      <c r="AL33" s="217"/>
      <c r="AM33" s="217"/>
      <c r="AN33" s="217"/>
      <c r="AO33" s="217"/>
      <c r="AP33" s="38"/>
      <c r="AQ33" s="38"/>
      <c r="AR33" s="39"/>
      <c r="BE33" s="221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20"/>
    </row>
    <row r="35" spans="1:57" s="2" customFormat="1" ht="25.9" customHeight="1">
      <c r="A35" s="31"/>
      <c r="B35" s="32"/>
      <c r="C35" s="40"/>
      <c r="D35" s="41" t="s">
        <v>46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47</v>
      </c>
      <c r="U35" s="42"/>
      <c r="V35" s="42"/>
      <c r="W35" s="42"/>
      <c r="X35" s="253" t="s">
        <v>48</v>
      </c>
      <c r="Y35" s="254"/>
      <c r="Z35" s="254"/>
      <c r="AA35" s="254"/>
      <c r="AB35" s="254"/>
      <c r="AC35" s="42"/>
      <c r="AD35" s="42"/>
      <c r="AE35" s="42"/>
      <c r="AF35" s="42"/>
      <c r="AG35" s="42"/>
      <c r="AH35" s="42"/>
      <c r="AI35" s="42"/>
      <c r="AJ35" s="42"/>
      <c r="AK35" s="255">
        <f>SUM(AK26:AK33)</f>
        <v>0</v>
      </c>
      <c r="AL35" s="254"/>
      <c r="AM35" s="254"/>
      <c r="AN35" s="254"/>
      <c r="AO35" s="256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5" customHeight="1">
      <c r="B49" s="44"/>
      <c r="C49" s="45"/>
      <c r="D49" s="46" t="s">
        <v>49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50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 ht="12.75">
      <c r="A60" s="31"/>
      <c r="B60" s="32"/>
      <c r="C60" s="33"/>
      <c r="D60" s="49" t="s">
        <v>51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52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51</v>
      </c>
      <c r="AI60" s="35"/>
      <c r="AJ60" s="35"/>
      <c r="AK60" s="35"/>
      <c r="AL60" s="35"/>
      <c r="AM60" s="49" t="s">
        <v>52</v>
      </c>
      <c r="AN60" s="35"/>
      <c r="AO60" s="35"/>
      <c r="AP60" s="33"/>
      <c r="AQ60" s="33"/>
      <c r="AR60" s="36"/>
      <c r="BE60" s="31"/>
    </row>
    <row r="61" spans="1:57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 ht="12.75">
      <c r="A64" s="31"/>
      <c r="B64" s="32"/>
      <c r="C64" s="33"/>
      <c r="D64" s="46" t="s">
        <v>53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54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 ht="12.75">
      <c r="A75" s="31"/>
      <c r="B75" s="32"/>
      <c r="C75" s="33"/>
      <c r="D75" s="49" t="s">
        <v>51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52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51</v>
      </c>
      <c r="AI75" s="35"/>
      <c r="AJ75" s="35"/>
      <c r="AK75" s="35"/>
      <c r="AL75" s="35"/>
      <c r="AM75" s="49" t="s">
        <v>52</v>
      </c>
      <c r="AN75" s="35"/>
      <c r="AO75" s="35"/>
      <c r="AP75" s="33"/>
      <c r="AQ75" s="33"/>
      <c r="AR75" s="36"/>
      <c r="BE75" s="31"/>
    </row>
    <row r="76" spans="1:57" s="2" customFormat="1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5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1" s="2" customFormat="1" ht="6.95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1" s="2" customFormat="1" ht="24.95" customHeight="1">
      <c r="A82" s="31"/>
      <c r="B82" s="32"/>
      <c r="C82" s="20" t="s">
        <v>55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1" s="4" customFormat="1" ht="12" customHeight="1">
      <c r="B84" s="55"/>
      <c r="C84" s="26" t="s">
        <v>13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23030-0201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1" s="5" customFormat="1" ht="36.950000000000003" customHeight="1">
      <c r="B85" s="58"/>
      <c r="C85" s="59" t="s">
        <v>16</v>
      </c>
      <c r="D85" s="60"/>
      <c r="E85" s="60"/>
      <c r="F85" s="60"/>
      <c r="G85" s="60"/>
      <c r="H85" s="60"/>
      <c r="I85" s="60"/>
      <c r="J85" s="60"/>
      <c r="K85" s="60"/>
      <c r="L85" s="242" t="str">
        <f>K6</f>
        <v>Oprava přenosové cesty Rakšice – Hrušovany n. J.</v>
      </c>
      <c r="M85" s="243"/>
      <c r="N85" s="243"/>
      <c r="O85" s="243"/>
      <c r="P85" s="243"/>
      <c r="Q85" s="243"/>
      <c r="R85" s="243"/>
      <c r="S85" s="243"/>
      <c r="T85" s="243"/>
      <c r="U85" s="243"/>
      <c r="V85" s="243"/>
      <c r="W85" s="243"/>
      <c r="X85" s="243"/>
      <c r="Y85" s="243"/>
      <c r="Z85" s="243"/>
      <c r="AA85" s="243"/>
      <c r="AB85" s="243"/>
      <c r="AC85" s="243"/>
      <c r="AD85" s="243"/>
      <c r="AE85" s="243"/>
      <c r="AF85" s="243"/>
      <c r="AG85" s="243"/>
      <c r="AH85" s="243"/>
      <c r="AI85" s="243"/>
      <c r="AJ85" s="243"/>
      <c r="AK85" s="60"/>
      <c r="AL85" s="60"/>
      <c r="AM85" s="60"/>
      <c r="AN85" s="60"/>
      <c r="AO85" s="60"/>
      <c r="AP85" s="60"/>
      <c r="AQ85" s="60"/>
      <c r="AR85" s="61"/>
    </row>
    <row r="86" spans="1:91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1" s="2" customFormat="1" ht="12" customHeight="1">
      <c r="A87" s="31"/>
      <c r="B87" s="32"/>
      <c r="C87" s="26" t="s">
        <v>20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>Rakšice – Hrušovany n. J.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22</v>
      </c>
      <c r="AJ87" s="33"/>
      <c r="AK87" s="33"/>
      <c r="AL87" s="33"/>
      <c r="AM87" s="244" t="str">
        <f>IF(AN8= "","",AN8)</f>
        <v>1. 2. 2024</v>
      </c>
      <c r="AN87" s="244"/>
      <c r="AO87" s="33"/>
      <c r="AP87" s="33"/>
      <c r="AQ87" s="33"/>
      <c r="AR87" s="36"/>
      <c r="BE87" s="31"/>
    </row>
    <row r="88" spans="1:91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1" s="2" customFormat="1" ht="15.2" customHeight="1">
      <c r="A89" s="31"/>
      <c r="B89" s="32"/>
      <c r="C89" s="26" t="s">
        <v>24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>SŽ, s.o.; SŽT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30</v>
      </c>
      <c r="AJ89" s="33"/>
      <c r="AK89" s="33"/>
      <c r="AL89" s="33"/>
      <c r="AM89" s="245" t="str">
        <f>IF(E17="","",E17)</f>
        <v>Ixprojekta s.r.o</v>
      </c>
      <c r="AN89" s="246"/>
      <c r="AO89" s="246"/>
      <c r="AP89" s="246"/>
      <c r="AQ89" s="33"/>
      <c r="AR89" s="36"/>
      <c r="AS89" s="247" t="s">
        <v>56</v>
      </c>
      <c r="AT89" s="248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1" s="2" customFormat="1" ht="15.2" customHeight="1">
      <c r="A90" s="31"/>
      <c r="B90" s="32"/>
      <c r="C90" s="26" t="s">
        <v>28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33</v>
      </c>
      <c r="AJ90" s="33"/>
      <c r="AK90" s="33"/>
      <c r="AL90" s="33"/>
      <c r="AM90" s="245" t="str">
        <f>IF(E20="","",E20)</f>
        <v xml:space="preserve"> </v>
      </c>
      <c r="AN90" s="246"/>
      <c r="AO90" s="246"/>
      <c r="AP90" s="246"/>
      <c r="AQ90" s="33"/>
      <c r="AR90" s="36"/>
      <c r="AS90" s="249"/>
      <c r="AT90" s="250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1" s="2" customFormat="1" ht="10.9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51"/>
      <c r="AT91" s="252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1" s="2" customFormat="1" ht="29.25" customHeight="1">
      <c r="A92" s="31"/>
      <c r="B92" s="32"/>
      <c r="C92" s="234" t="s">
        <v>57</v>
      </c>
      <c r="D92" s="235"/>
      <c r="E92" s="235"/>
      <c r="F92" s="235"/>
      <c r="G92" s="235"/>
      <c r="H92" s="70"/>
      <c r="I92" s="236" t="s">
        <v>58</v>
      </c>
      <c r="J92" s="235"/>
      <c r="K92" s="235"/>
      <c r="L92" s="235"/>
      <c r="M92" s="235"/>
      <c r="N92" s="235"/>
      <c r="O92" s="235"/>
      <c r="P92" s="235"/>
      <c r="Q92" s="235"/>
      <c r="R92" s="235"/>
      <c r="S92" s="235"/>
      <c r="T92" s="235"/>
      <c r="U92" s="235"/>
      <c r="V92" s="235"/>
      <c r="W92" s="235"/>
      <c r="X92" s="235"/>
      <c r="Y92" s="235"/>
      <c r="Z92" s="235"/>
      <c r="AA92" s="235"/>
      <c r="AB92" s="235"/>
      <c r="AC92" s="235"/>
      <c r="AD92" s="235"/>
      <c r="AE92" s="235"/>
      <c r="AF92" s="235"/>
      <c r="AG92" s="237" t="s">
        <v>59</v>
      </c>
      <c r="AH92" s="235"/>
      <c r="AI92" s="235"/>
      <c r="AJ92" s="235"/>
      <c r="AK92" s="235"/>
      <c r="AL92" s="235"/>
      <c r="AM92" s="235"/>
      <c r="AN92" s="236" t="s">
        <v>60</v>
      </c>
      <c r="AO92" s="235"/>
      <c r="AP92" s="238"/>
      <c r="AQ92" s="71" t="s">
        <v>61</v>
      </c>
      <c r="AR92" s="36"/>
      <c r="AS92" s="72" t="s">
        <v>62</v>
      </c>
      <c r="AT92" s="73" t="s">
        <v>63</v>
      </c>
      <c r="AU92" s="73" t="s">
        <v>64</v>
      </c>
      <c r="AV92" s="73" t="s">
        <v>65</v>
      </c>
      <c r="AW92" s="73" t="s">
        <v>66</v>
      </c>
      <c r="AX92" s="73" t="s">
        <v>67</v>
      </c>
      <c r="AY92" s="73" t="s">
        <v>68</v>
      </c>
      <c r="AZ92" s="73" t="s">
        <v>69</v>
      </c>
      <c r="BA92" s="73" t="s">
        <v>70</v>
      </c>
      <c r="BB92" s="73" t="s">
        <v>71</v>
      </c>
      <c r="BC92" s="73" t="s">
        <v>72</v>
      </c>
      <c r="BD92" s="74" t="s">
        <v>73</v>
      </c>
      <c r="BE92" s="31"/>
    </row>
    <row r="93" spans="1:91" s="2" customFormat="1" ht="10.9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1" s="6" customFormat="1" ht="32.450000000000003" customHeight="1">
      <c r="B94" s="78"/>
      <c r="C94" s="79" t="s">
        <v>74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39">
        <f>ROUND(SUM(AG95:AG97),2)</f>
        <v>0</v>
      </c>
      <c r="AH94" s="239"/>
      <c r="AI94" s="239"/>
      <c r="AJ94" s="239"/>
      <c r="AK94" s="239"/>
      <c r="AL94" s="239"/>
      <c r="AM94" s="239"/>
      <c r="AN94" s="240">
        <f>SUM(AG94,AT94)</f>
        <v>0</v>
      </c>
      <c r="AO94" s="240"/>
      <c r="AP94" s="240"/>
      <c r="AQ94" s="82" t="s">
        <v>1</v>
      </c>
      <c r="AR94" s="83"/>
      <c r="AS94" s="84">
        <f>ROUND(SUM(AS95:AS97),2)</f>
        <v>0</v>
      </c>
      <c r="AT94" s="85">
        <f>ROUND(SUM(AV94:AW94),2)</f>
        <v>0</v>
      </c>
      <c r="AU94" s="86">
        <f>ROUND(SUM(AU95:AU97),5)</f>
        <v>0</v>
      </c>
      <c r="AV94" s="85">
        <f>ROUND(AZ94*L29,2)</f>
        <v>0</v>
      </c>
      <c r="AW94" s="85">
        <f>ROUND(BA94*L30,2)</f>
        <v>0</v>
      </c>
      <c r="AX94" s="85">
        <f>ROUND(BB94*L29,2)</f>
        <v>0</v>
      </c>
      <c r="AY94" s="85">
        <f>ROUND(BC94*L30,2)</f>
        <v>0</v>
      </c>
      <c r="AZ94" s="85">
        <f>ROUND(SUM(AZ95:AZ97),2)</f>
        <v>0</v>
      </c>
      <c r="BA94" s="85">
        <f>ROUND(SUM(BA95:BA97),2)</f>
        <v>0</v>
      </c>
      <c r="BB94" s="85">
        <f>ROUND(SUM(BB95:BB97),2)</f>
        <v>0</v>
      </c>
      <c r="BC94" s="85">
        <f>ROUND(SUM(BC95:BC97),2)</f>
        <v>0</v>
      </c>
      <c r="BD94" s="87">
        <f>ROUND(SUM(BD95:BD97),2)</f>
        <v>0</v>
      </c>
      <c r="BS94" s="88" t="s">
        <v>75</v>
      </c>
      <c r="BT94" s="88" t="s">
        <v>76</v>
      </c>
      <c r="BU94" s="89" t="s">
        <v>77</v>
      </c>
      <c r="BV94" s="88" t="s">
        <v>78</v>
      </c>
      <c r="BW94" s="88" t="s">
        <v>5</v>
      </c>
      <c r="BX94" s="88" t="s">
        <v>79</v>
      </c>
      <c r="CL94" s="88" t="s">
        <v>1</v>
      </c>
    </row>
    <row r="95" spans="1:91" s="7" customFormat="1" ht="24.75" customHeight="1">
      <c r="A95" s="90" t="s">
        <v>80</v>
      </c>
      <c r="B95" s="91"/>
      <c r="C95" s="92"/>
      <c r="D95" s="233" t="s">
        <v>81</v>
      </c>
      <c r="E95" s="233"/>
      <c r="F95" s="233"/>
      <c r="G95" s="233"/>
      <c r="H95" s="233"/>
      <c r="I95" s="93"/>
      <c r="J95" s="233" t="s">
        <v>82</v>
      </c>
      <c r="K95" s="233"/>
      <c r="L95" s="233"/>
      <c r="M95" s="233"/>
      <c r="N95" s="233"/>
      <c r="O95" s="233"/>
      <c r="P95" s="233"/>
      <c r="Q95" s="233"/>
      <c r="R95" s="233"/>
      <c r="S95" s="233"/>
      <c r="T95" s="233"/>
      <c r="U95" s="233"/>
      <c r="V95" s="233"/>
      <c r="W95" s="233"/>
      <c r="X95" s="233"/>
      <c r="Y95" s="233"/>
      <c r="Z95" s="233"/>
      <c r="AA95" s="233"/>
      <c r="AB95" s="233"/>
      <c r="AC95" s="233"/>
      <c r="AD95" s="233"/>
      <c r="AE95" s="233"/>
      <c r="AF95" s="233"/>
      <c r="AG95" s="231">
        <f>'23030-0201-1 - PS 02-01 ú...'!J30</f>
        <v>0</v>
      </c>
      <c r="AH95" s="232"/>
      <c r="AI95" s="232"/>
      <c r="AJ95" s="232"/>
      <c r="AK95" s="232"/>
      <c r="AL95" s="232"/>
      <c r="AM95" s="232"/>
      <c r="AN95" s="231">
        <f>SUM(AG95,AT95)</f>
        <v>0</v>
      </c>
      <c r="AO95" s="232"/>
      <c r="AP95" s="232"/>
      <c r="AQ95" s="94" t="s">
        <v>83</v>
      </c>
      <c r="AR95" s="95"/>
      <c r="AS95" s="96">
        <v>0</v>
      </c>
      <c r="AT95" s="97">
        <f>ROUND(SUM(AV95:AW95),2)</f>
        <v>0</v>
      </c>
      <c r="AU95" s="98">
        <f>'23030-0201-1 - PS 02-01 ú...'!P120</f>
        <v>0</v>
      </c>
      <c r="AV95" s="97">
        <f>'23030-0201-1 - PS 02-01 ú...'!J33</f>
        <v>0</v>
      </c>
      <c r="AW95" s="97">
        <f>'23030-0201-1 - PS 02-01 ú...'!J34</f>
        <v>0</v>
      </c>
      <c r="AX95" s="97">
        <f>'23030-0201-1 - PS 02-01 ú...'!J35</f>
        <v>0</v>
      </c>
      <c r="AY95" s="97">
        <f>'23030-0201-1 - PS 02-01 ú...'!J36</f>
        <v>0</v>
      </c>
      <c r="AZ95" s="97">
        <f>'23030-0201-1 - PS 02-01 ú...'!F33</f>
        <v>0</v>
      </c>
      <c r="BA95" s="97">
        <f>'23030-0201-1 - PS 02-01 ú...'!F34</f>
        <v>0</v>
      </c>
      <c r="BB95" s="97">
        <f>'23030-0201-1 - PS 02-01 ú...'!F35</f>
        <v>0</v>
      </c>
      <c r="BC95" s="97">
        <f>'23030-0201-1 - PS 02-01 ú...'!F36</f>
        <v>0</v>
      </c>
      <c r="BD95" s="99">
        <f>'23030-0201-1 - PS 02-01 ú...'!F37</f>
        <v>0</v>
      </c>
      <c r="BT95" s="100" t="s">
        <v>84</v>
      </c>
      <c r="BV95" s="100" t="s">
        <v>78</v>
      </c>
      <c r="BW95" s="100" t="s">
        <v>85</v>
      </c>
      <c r="BX95" s="100" t="s">
        <v>5</v>
      </c>
      <c r="CL95" s="100" t="s">
        <v>1</v>
      </c>
      <c r="CM95" s="100" t="s">
        <v>86</v>
      </c>
    </row>
    <row r="96" spans="1:91" s="7" customFormat="1" ht="24.75" customHeight="1">
      <c r="A96" s="90" t="s">
        <v>80</v>
      </c>
      <c r="B96" s="91"/>
      <c r="C96" s="92"/>
      <c r="D96" s="233" t="s">
        <v>87</v>
      </c>
      <c r="E96" s="233"/>
      <c r="F96" s="233"/>
      <c r="G96" s="233"/>
      <c r="H96" s="233"/>
      <c r="I96" s="93"/>
      <c r="J96" s="233" t="s">
        <v>82</v>
      </c>
      <c r="K96" s="233"/>
      <c r="L96" s="233"/>
      <c r="M96" s="233"/>
      <c r="N96" s="233"/>
      <c r="O96" s="233"/>
      <c r="P96" s="233"/>
      <c r="Q96" s="233"/>
      <c r="R96" s="233"/>
      <c r="S96" s="233"/>
      <c r="T96" s="233"/>
      <c r="U96" s="233"/>
      <c r="V96" s="233"/>
      <c r="W96" s="233"/>
      <c r="X96" s="233"/>
      <c r="Y96" s="233"/>
      <c r="Z96" s="233"/>
      <c r="AA96" s="233"/>
      <c r="AB96" s="233"/>
      <c r="AC96" s="233"/>
      <c r="AD96" s="233"/>
      <c r="AE96" s="233"/>
      <c r="AF96" s="233"/>
      <c r="AG96" s="231">
        <f>'23030-0201-2 - PS 02-01 ú...'!J30</f>
        <v>0</v>
      </c>
      <c r="AH96" s="232"/>
      <c r="AI96" s="232"/>
      <c r="AJ96" s="232"/>
      <c r="AK96" s="232"/>
      <c r="AL96" s="232"/>
      <c r="AM96" s="232"/>
      <c r="AN96" s="231">
        <f>SUM(AG96,AT96)</f>
        <v>0</v>
      </c>
      <c r="AO96" s="232"/>
      <c r="AP96" s="232"/>
      <c r="AQ96" s="94" t="s">
        <v>83</v>
      </c>
      <c r="AR96" s="95"/>
      <c r="AS96" s="96">
        <v>0</v>
      </c>
      <c r="AT96" s="97">
        <f>ROUND(SUM(AV96:AW96),2)</f>
        <v>0</v>
      </c>
      <c r="AU96" s="98">
        <f>'23030-0201-2 - PS 02-01 ú...'!P119</f>
        <v>0</v>
      </c>
      <c r="AV96" s="97">
        <f>'23030-0201-2 - PS 02-01 ú...'!J33</f>
        <v>0</v>
      </c>
      <c r="AW96" s="97">
        <f>'23030-0201-2 - PS 02-01 ú...'!J34</f>
        <v>0</v>
      </c>
      <c r="AX96" s="97">
        <f>'23030-0201-2 - PS 02-01 ú...'!J35</f>
        <v>0</v>
      </c>
      <c r="AY96" s="97">
        <f>'23030-0201-2 - PS 02-01 ú...'!J36</f>
        <v>0</v>
      </c>
      <c r="AZ96" s="97">
        <f>'23030-0201-2 - PS 02-01 ú...'!F33</f>
        <v>0</v>
      </c>
      <c r="BA96" s="97">
        <f>'23030-0201-2 - PS 02-01 ú...'!F34</f>
        <v>0</v>
      </c>
      <c r="BB96" s="97">
        <f>'23030-0201-2 - PS 02-01 ú...'!F35</f>
        <v>0</v>
      </c>
      <c r="BC96" s="97">
        <f>'23030-0201-2 - PS 02-01 ú...'!F36</f>
        <v>0</v>
      </c>
      <c r="BD96" s="99">
        <f>'23030-0201-2 - PS 02-01 ú...'!F37</f>
        <v>0</v>
      </c>
      <c r="BT96" s="100" t="s">
        <v>84</v>
      </c>
      <c r="BV96" s="100" t="s">
        <v>78</v>
      </c>
      <c r="BW96" s="100" t="s">
        <v>88</v>
      </c>
      <c r="BX96" s="100" t="s">
        <v>5</v>
      </c>
      <c r="CL96" s="100" t="s">
        <v>1</v>
      </c>
      <c r="CM96" s="100" t="s">
        <v>86</v>
      </c>
    </row>
    <row r="97" spans="1:91" s="7" customFormat="1" ht="24.75" customHeight="1">
      <c r="A97" s="90" t="s">
        <v>80</v>
      </c>
      <c r="B97" s="91"/>
      <c r="C97" s="92"/>
      <c r="D97" s="233" t="s">
        <v>89</v>
      </c>
      <c r="E97" s="233"/>
      <c r="F97" s="233"/>
      <c r="G97" s="233"/>
      <c r="H97" s="233"/>
      <c r="I97" s="93"/>
      <c r="J97" s="233" t="s">
        <v>90</v>
      </c>
      <c r="K97" s="233"/>
      <c r="L97" s="233"/>
      <c r="M97" s="233"/>
      <c r="N97" s="233"/>
      <c r="O97" s="233"/>
      <c r="P97" s="233"/>
      <c r="Q97" s="233"/>
      <c r="R97" s="233"/>
      <c r="S97" s="233"/>
      <c r="T97" s="233"/>
      <c r="U97" s="233"/>
      <c r="V97" s="233"/>
      <c r="W97" s="233"/>
      <c r="X97" s="233"/>
      <c r="Y97" s="233"/>
      <c r="Z97" s="233"/>
      <c r="AA97" s="233"/>
      <c r="AB97" s="233"/>
      <c r="AC97" s="233"/>
      <c r="AD97" s="233"/>
      <c r="AE97" s="233"/>
      <c r="AF97" s="233"/>
      <c r="AG97" s="231">
        <f>'23030-0201-3 - PS 02-01 ú...'!J30</f>
        <v>0</v>
      </c>
      <c r="AH97" s="232"/>
      <c r="AI97" s="232"/>
      <c r="AJ97" s="232"/>
      <c r="AK97" s="232"/>
      <c r="AL97" s="232"/>
      <c r="AM97" s="232"/>
      <c r="AN97" s="231">
        <f>SUM(AG97,AT97)</f>
        <v>0</v>
      </c>
      <c r="AO97" s="232"/>
      <c r="AP97" s="232"/>
      <c r="AQ97" s="94" t="s">
        <v>83</v>
      </c>
      <c r="AR97" s="95"/>
      <c r="AS97" s="101">
        <v>0</v>
      </c>
      <c r="AT97" s="102">
        <f>ROUND(SUM(AV97:AW97),2)</f>
        <v>0</v>
      </c>
      <c r="AU97" s="103">
        <f>'23030-0201-3 - PS 02-01 ú...'!P117</f>
        <v>0</v>
      </c>
      <c r="AV97" s="102">
        <f>'23030-0201-3 - PS 02-01 ú...'!J33</f>
        <v>0</v>
      </c>
      <c r="AW97" s="102">
        <f>'23030-0201-3 - PS 02-01 ú...'!J34</f>
        <v>0</v>
      </c>
      <c r="AX97" s="102">
        <f>'23030-0201-3 - PS 02-01 ú...'!J35</f>
        <v>0</v>
      </c>
      <c r="AY97" s="102">
        <f>'23030-0201-3 - PS 02-01 ú...'!J36</f>
        <v>0</v>
      </c>
      <c r="AZ97" s="102">
        <f>'23030-0201-3 - PS 02-01 ú...'!F33</f>
        <v>0</v>
      </c>
      <c r="BA97" s="102">
        <f>'23030-0201-3 - PS 02-01 ú...'!F34</f>
        <v>0</v>
      </c>
      <c r="BB97" s="102">
        <f>'23030-0201-3 - PS 02-01 ú...'!F35</f>
        <v>0</v>
      </c>
      <c r="BC97" s="102">
        <f>'23030-0201-3 - PS 02-01 ú...'!F36</f>
        <v>0</v>
      </c>
      <c r="BD97" s="104">
        <f>'23030-0201-3 - PS 02-01 ú...'!F37</f>
        <v>0</v>
      </c>
      <c r="BT97" s="100" t="s">
        <v>84</v>
      </c>
      <c r="BV97" s="100" t="s">
        <v>78</v>
      </c>
      <c r="BW97" s="100" t="s">
        <v>91</v>
      </c>
      <c r="BX97" s="100" t="s">
        <v>5</v>
      </c>
      <c r="CL97" s="100" t="s">
        <v>1</v>
      </c>
      <c r="CM97" s="100" t="s">
        <v>86</v>
      </c>
    </row>
    <row r="98" spans="1:91" s="2" customFormat="1" ht="30" customHeight="1">
      <c r="A98" s="31"/>
      <c r="B98" s="32"/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33"/>
      <c r="AJ98" s="33"/>
      <c r="AK98" s="33"/>
      <c r="AL98" s="33"/>
      <c r="AM98" s="33"/>
      <c r="AN98" s="33"/>
      <c r="AO98" s="33"/>
      <c r="AP98" s="33"/>
      <c r="AQ98" s="33"/>
      <c r="AR98" s="36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</row>
    <row r="99" spans="1:91" s="2" customFormat="1" ht="6.95" customHeight="1">
      <c r="A99" s="31"/>
      <c r="B99" s="51"/>
      <c r="C99" s="52"/>
      <c r="D99" s="52"/>
      <c r="E99" s="52"/>
      <c r="F99" s="52"/>
      <c r="G99" s="52"/>
      <c r="H99" s="52"/>
      <c r="I99" s="52"/>
      <c r="J99" s="52"/>
      <c r="K99" s="52"/>
      <c r="L99" s="52"/>
      <c r="M99" s="52"/>
      <c r="N99" s="52"/>
      <c r="O99" s="52"/>
      <c r="P99" s="52"/>
      <c r="Q99" s="52"/>
      <c r="R99" s="52"/>
      <c r="S99" s="52"/>
      <c r="T99" s="52"/>
      <c r="U99" s="52"/>
      <c r="V99" s="52"/>
      <c r="W99" s="52"/>
      <c r="X99" s="52"/>
      <c r="Y99" s="52"/>
      <c r="Z99" s="52"/>
      <c r="AA99" s="52"/>
      <c r="AB99" s="52"/>
      <c r="AC99" s="52"/>
      <c r="AD99" s="52"/>
      <c r="AE99" s="52"/>
      <c r="AF99" s="52"/>
      <c r="AG99" s="52"/>
      <c r="AH99" s="52"/>
      <c r="AI99" s="52"/>
      <c r="AJ99" s="52"/>
      <c r="AK99" s="52"/>
      <c r="AL99" s="52"/>
      <c r="AM99" s="52"/>
      <c r="AN99" s="52"/>
      <c r="AO99" s="52"/>
      <c r="AP99" s="52"/>
      <c r="AQ99" s="52"/>
      <c r="AR99" s="36"/>
      <c r="AS99" s="31"/>
      <c r="AT99" s="31"/>
      <c r="AU99" s="31"/>
      <c r="AV99" s="31"/>
      <c r="AW99" s="31"/>
      <c r="AX99" s="31"/>
      <c r="AY99" s="31"/>
      <c r="AZ99" s="31"/>
      <c r="BA99" s="31"/>
      <c r="BB99" s="31"/>
      <c r="BC99" s="31"/>
      <c r="BD99" s="31"/>
      <c r="BE99" s="31"/>
    </row>
  </sheetData>
  <sheetProtection algorithmName="SHA-512" hashValue="I0MYrR/++0++h0PuvMRxuoJmiJidelTQskiMf48zhspU8bvlybWL6ffefhKEXbkkWlGV4A0O0RhVjtJMfuw8sg==" saltValue="wI/V+jxQtGYM30JbY6NzIgsxAz74J5jQ+d3MHCAZIumZWz6uBfDpwlzVzAUvZpNWnbVo7lbSZkkw6JdrU47Vjg==" spinCount="100000" sheet="1" objects="1" scenarios="1" formatColumns="0" formatRows="0"/>
  <mergeCells count="50">
    <mergeCell ref="AR2:BE2"/>
    <mergeCell ref="AN96:AP96"/>
    <mergeCell ref="AG96:AM96"/>
    <mergeCell ref="D96:H96"/>
    <mergeCell ref="J96:AF96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95" location="'23030-0201-1 - PS 02-01 ú...'!C2" display="/"/>
    <hyperlink ref="A96" location="'23030-0201-2 - PS 02-01 ú...'!C2" display="/"/>
    <hyperlink ref="A97" location="'23030-0201-3 - PS 02-01 ú...'!C2" display="/"/>
  </hyperlink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49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AT2" s="14" t="s">
        <v>85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86</v>
      </c>
    </row>
    <row r="4" spans="1:46" s="1" customFormat="1" ht="24.95" customHeight="1">
      <c r="B4" s="17"/>
      <c r="D4" s="107" t="s">
        <v>92</v>
      </c>
      <c r="L4" s="17"/>
      <c r="M4" s="10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16.5" customHeight="1">
      <c r="B7" s="17"/>
      <c r="E7" s="260" t="str">
        <f>'Rekapitulace stavby'!K6</f>
        <v>Oprava přenosové cesty Rakšice – Hrušovany n. J.</v>
      </c>
      <c r="F7" s="261"/>
      <c r="G7" s="261"/>
      <c r="H7" s="261"/>
      <c r="L7" s="17"/>
    </row>
    <row r="8" spans="1:46" s="2" customFormat="1" ht="12" customHeight="1">
      <c r="A8" s="31"/>
      <c r="B8" s="36"/>
      <c r="C8" s="31"/>
      <c r="D8" s="109" t="s">
        <v>93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62" t="s">
        <v>94</v>
      </c>
      <c r="F9" s="263"/>
      <c r="G9" s="263"/>
      <c r="H9" s="263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21</v>
      </c>
      <c r="G12" s="31"/>
      <c r="H12" s="31"/>
      <c r="I12" s="109" t="s">
        <v>22</v>
      </c>
      <c r="J12" s="111" t="str">
        <f>'Rekapitulace stavby'!AN8</f>
        <v>1. 2. 2024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">
        <v>1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">
        <v>95</v>
      </c>
      <c r="F15" s="31"/>
      <c r="G15" s="31"/>
      <c r="H15" s="31"/>
      <c r="I15" s="109" t="s">
        <v>27</v>
      </c>
      <c r="J15" s="110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28</v>
      </c>
      <c r="E17" s="31"/>
      <c r="F17" s="31"/>
      <c r="G17" s="31"/>
      <c r="H17" s="31"/>
      <c r="I17" s="109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64" t="str">
        <f>'Rekapitulace stavby'!E14</f>
        <v>Vyplň údaj</v>
      </c>
      <c r="F18" s="265"/>
      <c r="G18" s="265"/>
      <c r="H18" s="265"/>
      <c r="I18" s="109" t="s">
        <v>27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30</v>
      </c>
      <c r="E20" s="31"/>
      <c r="F20" s="31"/>
      <c r="G20" s="31"/>
      <c r="H20" s="31"/>
      <c r="I20" s="109" t="s">
        <v>25</v>
      </c>
      <c r="J20" s="110" t="s">
        <v>1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">
        <v>96</v>
      </c>
      <c r="F21" s="31"/>
      <c r="G21" s="31"/>
      <c r="H21" s="31"/>
      <c r="I21" s="109" t="s">
        <v>27</v>
      </c>
      <c r="J21" s="110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33</v>
      </c>
      <c r="E23" s="31"/>
      <c r="F23" s="31"/>
      <c r="G23" s="31"/>
      <c r="H23" s="31"/>
      <c r="I23" s="109" t="s">
        <v>25</v>
      </c>
      <c r="J23" s="110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tr">
        <f>IF('Rekapitulace stavby'!E20="","",'Rekapitulace stavby'!E20)</f>
        <v xml:space="preserve"> </v>
      </c>
      <c r="F24" s="31"/>
      <c r="G24" s="31"/>
      <c r="H24" s="31"/>
      <c r="I24" s="109" t="s">
        <v>27</v>
      </c>
      <c r="J24" s="110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35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66" t="s">
        <v>97</v>
      </c>
      <c r="F27" s="266"/>
      <c r="G27" s="266"/>
      <c r="H27" s="266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36</v>
      </c>
      <c r="E30" s="31"/>
      <c r="F30" s="31"/>
      <c r="G30" s="31"/>
      <c r="H30" s="31"/>
      <c r="I30" s="31"/>
      <c r="J30" s="117">
        <f>ROUND(J120,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38</v>
      </c>
      <c r="G32" s="31"/>
      <c r="H32" s="31"/>
      <c r="I32" s="118" t="s">
        <v>37</v>
      </c>
      <c r="J32" s="118" t="s">
        <v>39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9" t="s">
        <v>40</v>
      </c>
      <c r="E33" s="109" t="s">
        <v>41</v>
      </c>
      <c r="F33" s="120">
        <f>ROUND((SUM(BE120:BE248)),  2)</f>
        <v>0</v>
      </c>
      <c r="G33" s="31"/>
      <c r="H33" s="31"/>
      <c r="I33" s="121">
        <v>0.21</v>
      </c>
      <c r="J33" s="120">
        <f>ROUND(((SUM(BE120:BE248))*I33),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9" t="s">
        <v>42</v>
      </c>
      <c r="F34" s="120">
        <f>ROUND((SUM(BF120:BF248)),  2)</f>
        <v>0</v>
      </c>
      <c r="G34" s="31"/>
      <c r="H34" s="31"/>
      <c r="I34" s="121">
        <v>0.12</v>
      </c>
      <c r="J34" s="120">
        <f>ROUND(((SUM(BF120:BF248))*I34),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9" t="s">
        <v>43</v>
      </c>
      <c r="F35" s="120">
        <f>ROUND((SUM(BG120:BG248)),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9" t="s">
        <v>44</v>
      </c>
      <c r="F36" s="120">
        <f>ROUND((SUM(BH120:BH248)),  2)</f>
        <v>0</v>
      </c>
      <c r="G36" s="31"/>
      <c r="H36" s="31"/>
      <c r="I36" s="121">
        <v>0.12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45</v>
      </c>
      <c r="F37" s="120">
        <f>ROUND((SUM(BI120:BI248)),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46</v>
      </c>
      <c r="E39" s="124"/>
      <c r="F39" s="124"/>
      <c r="G39" s="125" t="s">
        <v>47</v>
      </c>
      <c r="H39" s="126" t="s">
        <v>48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9" t="s">
        <v>49</v>
      </c>
      <c r="E50" s="130"/>
      <c r="F50" s="130"/>
      <c r="G50" s="129" t="s">
        <v>50</v>
      </c>
      <c r="H50" s="130"/>
      <c r="I50" s="130"/>
      <c r="J50" s="130"/>
      <c r="K50" s="130"/>
      <c r="L50" s="4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31"/>
      <c r="B61" s="36"/>
      <c r="C61" s="31"/>
      <c r="D61" s="131" t="s">
        <v>51</v>
      </c>
      <c r="E61" s="132"/>
      <c r="F61" s="133" t="s">
        <v>52</v>
      </c>
      <c r="G61" s="131" t="s">
        <v>51</v>
      </c>
      <c r="H61" s="132"/>
      <c r="I61" s="132"/>
      <c r="J61" s="134" t="s">
        <v>52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31"/>
      <c r="B65" s="36"/>
      <c r="C65" s="31"/>
      <c r="D65" s="129" t="s">
        <v>53</v>
      </c>
      <c r="E65" s="135"/>
      <c r="F65" s="135"/>
      <c r="G65" s="129" t="s">
        <v>54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31"/>
      <c r="B76" s="36"/>
      <c r="C76" s="31"/>
      <c r="D76" s="131" t="s">
        <v>51</v>
      </c>
      <c r="E76" s="132"/>
      <c r="F76" s="133" t="s">
        <v>52</v>
      </c>
      <c r="G76" s="131" t="s">
        <v>51</v>
      </c>
      <c r="H76" s="132"/>
      <c r="I76" s="132"/>
      <c r="J76" s="134" t="s">
        <v>52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98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58" t="str">
        <f>E7</f>
        <v>Oprava přenosové cesty Rakšice – Hrušovany n. J.</v>
      </c>
      <c r="F85" s="259"/>
      <c r="G85" s="259"/>
      <c r="H85" s="259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93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42" t="str">
        <f>E9</f>
        <v>23030-0201-1 - PS 02-01 úsek Rakšice – Hrušovany n. J.</v>
      </c>
      <c r="F87" s="257"/>
      <c r="G87" s="257"/>
      <c r="H87" s="257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>Rakšice – Hrušovany n. J.</v>
      </c>
      <c r="G89" s="33"/>
      <c r="H89" s="33"/>
      <c r="I89" s="26" t="s">
        <v>22</v>
      </c>
      <c r="J89" s="63" t="str">
        <f>IF(J12="","",J12)</f>
        <v>1. 2. 2024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>SŽ, s.o. SZT</v>
      </c>
      <c r="G91" s="33"/>
      <c r="H91" s="33"/>
      <c r="I91" s="26" t="s">
        <v>30</v>
      </c>
      <c r="J91" s="29" t="str">
        <f>E21</f>
        <v>IXPROJEKTA s.r.o.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28</v>
      </c>
      <c r="D92" s="33"/>
      <c r="E92" s="33"/>
      <c r="F92" s="24" t="str">
        <f>IF(E18="","",E18)</f>
        <v>Vyplň údaj</v>
      </c>
      <c r="G92" s="33"/>
      <c r="H92" s="33"/>
      <c r="I92" s="26" t="s">
        <v>33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99</v>
      </c>
      <c r="D94" s="141"/>
      <c r="E94" s="141"/>
      <c r="F94" s="141"/>
      <c r="G94" s="141"/>
      <c r="H94" s="141"/>
      <c r="I94" s="141"/>
      <c r="J94" s="142" t="s">
        <v>100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3" t="s">
        <v>101</v>
      </c>
      <c r="D96" s="33"/>
      <c r="E96" s="33"/>
      <c r="F96" s="33"/>
      <c r="G96" s="33"/>
      <c r="H96" s="33"/>
      <c r="I96" s="33"/>
      <c r="J96" s="81">
        <f>J120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102</v>
      </c>
    </row>
    <row r="97" spans="1:31" s="9" customFormat="1" ht="24.95" customHeight="1">
      <c r="B97" s="144"/>
      <c r="C97" s="145"/>
      <c r="D97" s="146" t="s">
        <v>103</v>
      </c>
      <c r="E97" s="147"/>
      <c r="F97" s="147"/>
      <c r="G97" s="147"/>
      <c r="H97" s="147"/>
      <c r="I97" s="147"/>
      <c r="J97" s="148">
        <f>J121</f>
        <v>0</v>
      </c>
      <c r="K97" s="145"/>
      <c r="L97" s="149"/>
    </row>
    <row r="98" spans="1:31" s="10" customFormat="1" ht="19.899999999999999" customHeight="1">
      <c r="B98" s="150"/>
      <c r="C98" s="151"/>
      <c r="D98" s="152" t="s">
        <v>104</v>
      </c>
      <c r="E98" s="153"/>
      <c r="F98" s="153"/>
      <c r="G98" s="153"/>
      <c r="H98" s="153"/>
      <c r="I98" s="153"/>
      <c r="J98" s="154">
        <f>J122</f>
        <v>0</v>
      </c>
      <c r="K98" s="151"/>
      <c r="L98" s="155"/>
    </row>
    <row r="99" spans="1:31" s="9" customFormat="1" ht="24.95" customHeight="1">
      <c r="B99" s="144"/>
      <c r="C99" s="145"/>
      <c r="D99" s="146" t="s">
        <v>105</v>
      </c>
      <c r="E99" s="147"/>
      <c r="F99" s="147"/>
      <c r="G99" s="147"/>
      <c r="H99" s="147"/>
      <c r="I99" s="147"/>
      <c r="J99" s="148">
        <f>J129</f>
        <v>0</v>
      </c>
      <c r="K99" s="145"/>
      <c r="L99" s="149"/>
    </row>
    <row r="100" spans="1:31" s="9" customFormat="1" ht="24.95" customHeight="1">
      <c r="B100" s="144"/>
      <c r="C100" s="145"/>
      <c r="D100" s="146" t="s">
        <v>106</v>
      </c>
      <c r="E100" s="147"/>
      <c r="F100" s="147"/>
      <c r="G100" s="147"/>
      <c r="H100" s="147"/>
      <c r="I100" s="147"/>
      <c r="J100" s="148">
        <f>J132</f>
        <v>0</v>
      </c>
      <c r="K100" s="145"/>
      <c r="L100" s="149"/>
    </row>
    <row r="101" spans="1:31" s="2" customFormat="1" ht="21.75" customHeight="1">
      <c r="A101" s="31"/>
      <c r="B101" s="32"/>
      <c r="C101" s="33"/>
      <c r="D101" s="33"/>
      <c r="E101" s="33"/>
      <c r="F101" s="33"/>
      <c r="G101" s="33"/>
      <c r="H101" s="33"/>
      <c r="I101" s="33"/>
      <c r="J101" s="33"/>
      <c r="K101" s="33"/>
      <c r="L101" s="48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2" spans="1:31" s="2" customFormat="1" ht="6.95" customHeight="1">
      <c r="A102" s="31"/>
      <c r="B102" s="51"/>
      <c r="C102" s="52"/>
      <c r="D102" s="52"/>
      <c r="E102" s="52"/>
      <c r="F102" s="52"/>
      <c r="G102" s="52"/>
      <c r="H102" s="52"/>
      <c r="I102" s="52"/>
      <c r="J102" s="52"/>
      <c r="K102" s="52"/>
      <c r="L102" s="48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6" spans="1:31" s="2" customFormat="1" ht="6.95" customHeight="1">
      <c r="A106" s="31"/>
      <c r="B106" s="53"/>
      <c r="C106" s="54"/>
      <c r="D106" s="54"/>
      <c r="E106" s="54"/>
      <c r="F106" s="54"/>
      <c r="G106" s="54"/>
      <c r="H106" s="54"/>
      <c r="I106" s="54"/>
      <c r="J106" s="54"/>
      <c r="K106" s="54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24.95" customHeight="1">
      <c r="A107" s="31"/>
      <c r="B107" s="32"/>
      <c r="C107" s="20" t="s">
        <v>107</v>
      </c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6.95" customHeight="1">
      <c r="A108" s="31"/>
      <c r="B108" s="32"/>
      <c r="C108" s="33"/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2" customHeight="1">
      <c r="A109" s="31"/>
      <c r="B109" s="32"/>
      <c r="C109" s="26" t="s">
        <v>16</v>
      </c>
      <c r="D109" s="33"/>
      <c r="E109" s="33"/>
      <c r="F109" s="33"/>
      <c r="G109" s="33"/>
      <c r="H109" s="33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6.5" customHeight="1">
      <c r="A110" s="31"/>
      <c r="B110" s="32"/>
      <c r="C110" s="33"/>
      <c r="D110" s="33"/>
      <c r="E110" s="258" t="str">
        <f>E7</f>
        <v>Oprava přenosové cesty Rakšice – Hrušovany n. J.</v>
      </c>
      <c r="F110" s="259"/>
      <c r="G110" s="259"/>
      <c r="H110" s="259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6" t="s">
        <v>93</v>
      </c>
      <c r="D111" s="33"/>
      <c r="E111" s="33"/>
      <c r="F111" s="33"/>
      <c r="G111" s="33"/>
      <c r="H111" s="33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6.5" customHeight="1">
      <c r="A112" s="31"/>
      <c r="B112" s="32"/>
      <c r="C112" s="33"/>
      <c r="D112" s="33"/>
      <c r="E112" s="242" t="str">
        <f>E9</f>
        <v>23030-0201-1 - PS 02-01 úsek Rakšice – Hrušovany n. J.</v>
      </c>
      <c r="F112" s="257"/>
      <c r="G112" s="257"/>
      <c r="H112" s="257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6.95" customHeight="1">
      <c r="A113" s="31"/>
      <c r="B113" s="32"/>
      <c r="C113" s="33"/>
      <c r="D113" s="33"/>
      <c r="E113" s="33"/>
      <c r="F113" s="33"/>
      <c r="G113" s="33"/>
      <c r="H113" s="33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2" customHeight="1">
      <c r="A114" s="31"/>
      <c r="B114" s="32"/>
      <c r="C114" s="26" t="s">
        <v>20</v>
      </c>
      <c r="D114" s="33"/>
      <c r="E114" s="33"/>
      <c r="F114" s="24" t="str">
        <f>F12</f>
        <v>Rakšice – Hrušovany n. J.</v>
      </c>
      <c r="G114" s="33"/>
      <c r="H114" s="33"/>
      <c r="I114" s="26" t="s">
        <v>22</v>
      </c>
      <c r="J114" s="63" t="str">
        <f>IF(J12="","",J12)</f>
        <v>1. 2. 2024</v>
      </c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6.95" customHeight="1">
      <c r="A115" s="31"/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5.2" customHeight="1">
      <c r="A116" s="31"/>
      <c r="B116" s="32"/>
      <c r="C116" s="26" t="s">
        <v>24</v>
      </c>
      <c r="D116" s="33"/>
      <c r="E116" s="33"/>
      <c r="F116" s="24" t="str">
        <f>E15</f>
        <v>SŽ, s.o. SZT</v>
      </c>
      <c r="G116" s="33"/>
      <c r="H116" s="33"/>
      <c r="I116" s="26" t="s">
        <v>30</v>
      </c>
      <c r="J116" s="29" t="str">
        <f>E21</f>
        <v>IXPROJEKTA s.r.o.</v>
      </c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5.2" customHeight="1">
      <c r="A117" s="31"/>
      <c r="B117" s="32"/>
      <c r="C117" s="26" t="s">
        <v>28</v>
      </c>
      <c r="D117" s="33"/>
      <c r="E117" s="33"/>
      <c r="F117" s="24" t="str">
        <f>IF(E18="","",E18)</f>
        <v>Vyplň údaj</v>
      </c>
      <c r="G117" s="33"/>
      <c r="H117" s="33"/>
      <c r="I117" s="26" t="s">
        <v>33</v>
      </c>
      <c r="J117" s="29" t="str">
        <f>E24</f>
        <v xml:space="preserve"> </v>
      </c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0.35" customHeight="1">
      <c r="A118" s="31"/>
      <c r="B118" s="32"/>
      <c r="C118" s="33"/>
      <c r="D118" s="33"/>
      <c r="E118" s="33"/>
      <c r="F118" s="33"/>
      <c r="G118" s="33"/>
      <c r="H118" s="33"/>
      <c r="I118" s="33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11" customFormat="1" ht="29.25" customHeight="1">
      <c r="A119" s="156"/>
      <c r="B119" s="157"/>
      <c r="C119" s="158" t="s">
        <v>108</v>
      </c>
      <c r="D119" s="159" t="s">
        <v>61</v>
      </c>
      <c r="E119" s="159" t="s">
        <v>57</v>
      </c>
      <c r="F119" s="159" t="s">
        <v>58</v>
      </c>
      <c r="G119" s="159" t="s">
        <v>109</v>
      </c>
      <c r="H119" s="159" t="s">
        <v>110</v>
      </c>
      <c r="I119" s="159" t="s">
        <v>111</v>
      </c>
      <c r="J119" s="159" t="s">
        <v>100</v>
      </c>
      <c r="K119" s="160" t="s">
        <v>112</v>
      </c>
      <c r="L119" s="161"/>
      <c r="M119" s="72" t="s">
        <v>1</v>
      </c>
      <c r="N119" s="73" t="s">
        <v>40</v>
      </c>
      <c r="O119" s="73" t="s">
        <v>113</v>
      </c>
      <c r="P119" s="73" t="s">
        <v>114</v>
      </c>
      <c r="Q119" s="73" t="s">
        <v>115</v>
      </c>
      <c r="R119" s="73" t="s">
        <v>116</v>
      </c>
      <c r="S119" s="73" t="s">
        <v>117</v>
      </c>
      <c r="T119" s="74" t="s">
        <v>118</v>
      </c>
      <c r="U119" s="156"/>
      <c r="V119" s="156"/>
      <c r="W119" s="156"/>
      <c r="X119" s="156"/>
      <c r="Y119" s="156"/>
      <c r="Z119" s="156"/>
      <c r="AA119" s="156"/>
      <c r="AB119" s="156"/>
      <c r="AC119" s="156"/>
      <c r="AD119" s="156"/>
      <c r="AE119" s="156"/>
    </row>
    <row r="120" spans="1:65" s="2" customFormat="1" ht="22.9" customHeight="1">
      <c r="A120" s="31"/>
      <c r="B120" s="32"/>
      <c r="C120" s="79" t="s">
        <v>119</v>
      </c>
      <c r="D120" s="33"/>
      <c r="E120" s="33"/>
      <c r="F120" s="33"/>
      <c r="G120" s="33"/>
      <c r="H120" s="33"/>
      <c r="I120" s="33"/>
      <c r="J120" s="162">
        <f>BK120</f>
        <v>0</v>
      </c>
      <c r="K120" s="33"/>
      <c r="L120" s="36"/>
      <c r="M120" s="75"/>
      <c r="N120" s="163"/>
      <c r="O120" s="76"/>
      <c r="P120" s="164">
        <f>P121+P129+P132</f>
        <v>0</v>
      </c>
      <c r="Q120" s="76"/>
      <c r="R120" s="164">
        <f>R121+R129+R132</f>
        <v>0</v>
      </c>
      <c r="S120" s="76"/>
      <c r="T120" s="165">
        <f>T121+T129+T132</f>
        <v>0</v>
      </c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T120" s="14" t="s">
        <v>75</v>
      </c>
      <c r="AU120" s="14" t="s">
        <v>102</v>
      </c>
      <c r="BK120" s="166">
        <f>BK121+BK129+BK132</f>
        <v>0</v>
      </c>
    </row>
    <row r="121" spans="1:65" s="12" customFormat="1" ht="25.9" customHeight="1">
      <c r="B121" s="167"/>
      <c r="C121" s="168"/>
      <c r="D121" s="169" t="s">
        <v>75</v>
      </c>
      <c r="E121" s="170" t="s">
        <v>120</v>
      </c>
      <c r="F121" s="170" t="s">
        <v>121</v>
      </c>
      <c r="G121" s="168"/>
      <c r="H121" s="168"/>
      <c r="I121" s="171"/>
      <c r="J121" s="172">
        <f>BK121</f>
        <v>0</v>
      </c>
      <c r="K121" s="168"/>
      <c r="L121" s="173"/>
      <c r="M121" s="174"/>
      <c r="N121" s="175"/>
      <c r="O121" s="175"/>
      <c r="P121" s="176">
        <f>P122</f>
        <v>0</v>
      </c>
      <c r="Q121" s="175"/>
      <c r="R121" s="176">
        <f>R122</f>
        <v>0</v>
      </c>
      <c r="S121" s="175"/>
      <c r="T121" s="177">
        <f>T122</f>
        <v>0</v>
      </c>
      <c r="AR121" s="178" t="s">
        <v>84</v>
      </c>
      <c r="AT121" s="179" t="s">
        <v>75</v>
      </c>
      <c r="AU121" s="179" t="s">
        <v>76</v>
      </c>
      <c r="AY121" s="178" t="s">
        <v>122</v>
      </c>
      <c r="BK121" s="180">
        <f>BK122</f>
        <v>0</v>
      </c>
    </row>
    <row r="122" spans="1:65" s="12" customFormat="1" ht="22.9" customHeight="1">
      <c r="B122" s="167"/>
      <c r="C122" s="168"/>
      <c r="D122" s="169" t="s">
        <v>75</v>
      </c>
      <c r="E122" s="181" t="s">
        <v>123</v>
      </c>
      <c r="F122" s="181" t="s">
        <v>124</v>
      </c>
      <c r="G122" s="168"/>
      <c r="H122" s="168"/>
      <c r="I122" s="171"/>
      <c r="J122" s="182">
        <f>BK122</f>
        <v>0</v>
      </c>
      <c r="K122" s="168"/>
      <c r="L122" s="173"/>
      <c r="M122" s="174"/>
      <c r="N122" s="175"/>
      <c r="O122" s="175"/>
      <c r="P122" s="176">
        <f>SUM(P123:P128)</f>
        <v>0</v>
      </c>
      <c r="Q122" s="175"/>
      <c r="R122" s="176">
        <f>SUM(R123:R128)</f>
        <v>0</v>
      </c>
      <c r="S122" s="175"/>
      <c r="T122" s="177">
        <f>SUM(T123:T128)</f>
        <v>0</v>
      </c>
      <c r="AR122" s="178" t="s">
        <v>84</v>
      </c>
      <c r="AT122" s="179" t="s">
        <v>75</v>
      </c>
      <c r="AU122" s="179" t="s">
        <v>84</v>
      </c>
      <c r="AY122" s="178" t="s">
        <v>122</v>
      </c>
      <c r="BK122" s="180">
        <f>SUM(BK123:BK128)</f>
        <v>0</v>
      </c>
    </row>
    <row r="123" spans="1:65" s="2" customFormat="1" ht="24.2" customHeight="1">
      <c r="A123" s="31"/>
      <c r="B123" s="32"/>
      <c r="C123" s="183" t="s">
        <v>84</v>
      </c>
      <c r="D123" s="183" t="s">
        <v>125</v>
      </c>
      <c r="E123" s="184" t="s">
        <v>126</v>
      </c>
      <c r="F123" s="185" t="s">
        <v>127</v>
      </c>
      <c r="G123" s="186" t="s">
        <v>128</v>
      </c>
      <c r="H123" s="187">
        <v>825</v>
      </c>
      <c r="I123" s="188"/>
      <c r="J123" s="189">
        <f>ROUND(I123*H123,2)</f>
        <v>0</v>
      </c>
      <c r="K123" s="185" t="s">
        <v>129</v>
      </c>
      <c r="L123" s="36"/>
      <c r="M123" s="190" t="s">
        <v>1</v>
      </c>
      <c r="N123" s="191" t="s">
        <v>41</v>
      </c>
      <c r="O123" s="68"/>
      <c r="P123" s="192">
        <f>O123*H123</f>
        <v>0</v>
      </c>
      <c r="Q123" s="192">
        <v>0</v>
      </c>
      <c r="R123" s="192">
        <f>Q123*H123</f>
        <v>0</v>
      </c>
      <c r="S123" s="192">
        <v>0</v>
      </c>
      <c r="T123" s="193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94" t="s">
        <v>130</v>
      </c>
      <c r="AT123" s="194" t="s">
        <v>125</v>
      </c>
      <c r="AU123" s="194" t="s">
        <v>86</v>
      </c>
      <c r="AY123" s="14" t="s">
        <v>122</v>
      </c>
      <c r="BE123" s="195">
        <f>IF(N123="základní",J123,0)</f>
        <v>0</v>
      </c>
      <c r="BF123" s="195">
        <f>IF(N123="snížená",J123,0)</f>
        <v>0</v>
      </c>
      <c r="BG123" s="195">
        <f>IF(N123="zákl. přenesená",J123,0)</f>
        <v>0</v>
      </c>
      <c r="BH123" s="195">
        <f>IF(N123="sníž. přenesená",J123,0)</f>
        <v>0</v>
      </c>
      <c r="BI123" s="195">
        <f>IF(N123="nulová",J123,0)</f>
        <v>0</v>
      </c>
      <c r="BJ123" s="14" t="s">
        <v>84</v>
      </c>
      <c r="BK123" s="195">
        <f>ROUND(I123*H123,2)</f>
        <v>0</v>
      </c>
      <c r="BL123" s="14" t="s">
        <v>130</v>
      </c>
      <c r="BM123" s="194" t="s">
        <v>131</v>
      </c>
    </row>
    <row r="124" spans="1:65" s="2" customFormat="1" ht="39">
      <c r="A124" s="31"/>
      <c r="B124" s="32"/>
      <c r="C124" s="33"/>
      <c r="D124" s="196" t="s">
        <v>132</v>
      </c>
      <c r="E124" s="33"/>
      <c r="F124" s="197" t="s">
        <v>133</v>
      </c>
      <c r="G124" s="33"/>
      <c r="H124" s="33"/>
      <c r="I124" s="198"/>
      <c r="J124" s="33"/>
      <c r="K124" s="33"/>
      <c r="L124" s="36"/>
      <c r="M124" s="199"/>
      <c r="N124" s="200"/>
      <c r="O124" s="68"/>
      <c r="P124" s="68"/>
      <c r="Q124" s="68"/>
      <c r="R124" s="68"/>
      <c r="S124" s="68"/>
      <c r="T124" s="69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4" t="s">
        <v>132</v>
      </c>
      <c r="AU124" s="14" t="s">
        <v>86</v>
      </c>
    </row>
    <row r="125" spans="1:65" s="2" customFormat="1" ht="24.2" customHeight="1">
      <c r="A125" s="31"/>
      <c r="B125" s="32"/>
      <c r="C125" s="183" t="s">
        <v>86</v>
      </c>
      <c r="D125" s="183" t="s">
        <v>125</v>
      </c>
      <c r="E125" s="184" t="s">
        <v>134</v>
      </c>
      <c r="F125" s="185" t="s">
        <v>135</v>
      </c>
      <c r="G125" s="186" t="s">
        <v>128</v>
      </c>
      <c r="H125" s="187">
        <v>825</v>
      </c>
      <c r="I125" s="188"/>
      <c r="J125" s="189">
        <f>ROUND(I125*H125,2)</f>
        <v>0</v>
      </c>
      <c r="K125" s="185" t="s">
        <v>129</v>
      </c>
      <c r="L125" s="36"/>
      <c r="M125" s="190" t="s">
        <v>1</v>
      </c>
      <c r="N125" s="191" t="s">
        <v>41</v>
      </c>
      <c r="O125" s="68"/>
      <c r="P125" s="192">
        <f>O125*H125</f>
        <v>0</v>
      </c>
      <c r="Q125" s="192">
        <v>0</v>
      </c>
      <c r="R125" s="192">
        <f>Q125*H125</f>
        <v>0</v>
      </c>
      <c r="S125" s="192">
        <v>0</v>
      </c>
      <c r="T125" s="193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94" t="s">
        <v>130</v>
      </c>
      <c r="AT125" s="194" t="s">
        <v>125</v>
      </c>
      <c r="AU125" s="194" t="s">
        <v>86</v>
      </c>
      <c r="AY125" s="14" t="s">
        <v>122</v>
      </c>
      <c r="BE125" s="195">
        <f>IF(N125="základní",J125,0)</f>
        <v>0</v>
      </c>
      <c r="BF125" s="195">
        <f>IF(N125="snížená",J125,0)</f>
        <v>0</v>
      </c>
      <c r="BG125" s="195">
        <f>IF(N125="zákl. přenesená",J125,0)</f>
        <v>0</v>
      </c>
      <c r="BH125" s="195">
        <f>IF(N125="sníž. přenesená",J125,0)</f>
        <v>0</v>
      </c>
      <c r="BI125" s="195">
        <f>IF(N125="nulová",J125,0)</f>
        <v>0</v>
      </c>
      <c r="BJ125" s="14" t="s">
        <v>84</v>
      </c>
      <c r="BK125" s="195">
        <f>ROUND(I125*H125,2)</f>
        <v>0</v>
      </c>
      <c r="BL125" s="14" t="s">
        <v>130</v>
      </c>
      <c r="BM125" s="194" t="s">
        <v>136</v>
      </c>
    </row>
    <row r="126" spans="1:65" s="2" customFormat="1" ht="29.25">
      <c r="A126" s="31"/>
      <c r="B126" s="32"/>
      <c r="C126" s="33"/>
      <c r="D126" s="196" t="s">
        <v>132</v>
      </c>
      <c r="E126" s="33"/>
      <c r="F126" s="197" t="s">
        <v>137</v>
      </c>
      <c r="G126" s="33"/>
      <c r="H126" s="33"/>
      <c r="I126" s="198"/>
      <c r="J126" s="33"/>
      <c r="K126" s="33"/>
      <c r="L126" s="36"/>
      <c r="M126" s="199"/>
      <c r="N126" s="200"/>
      <c r="O126" s="68"/>
      <c r="P126" s="68"/>
      <c r="Q126" s="68"/>
      <c r="R126" s="68"/>
      <c r="S126" s="68"/>
      <c r="T126" s="69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4" t="s">
        <v>132</v>
      </c>
      <c r="AU126" s="14" t="s">
        <v>86</v>
      </c>
    </row>
    <row r="127" spans="1:65" s="2" customFormat="1" ht="16.5" customHeight="1">
      <c r="A127" s="31"/>
      <c r="B127" s="32"/>
      <c r="C127" s="183" t="s">
        <v>138</v>
      </c>
      <c r="D127" s="183" t="s">
        <v>125</v>
      </c>
      <c r="E127" s="184" t="s">
        <v>139</v>
      </c>
      <c r="F127" s="185" t="s">
        <v>140</v>
      </c>
      <c r="G127" s="186" t="s">
        <v>141</v>
      </c>
      <c r="H127" s="187">
        <v>806</v>
      </c>
      <c r="I127" s="188"/>
      <c r="J127" s="189">
        <f>ROUND(I127*H127,2)</f>
        <v>0</v>
      </c>
      <c r="K127" s="185" t="s">
        <v>129</v>
      </c>
      <c r="L127" s="36"/>
      <c r="M127" s="190" t="s">
        <v>1</v>
      </c>
      <c r="N127" s="191" t="s">
        <v>41</v>
      </c>
      <c r="O127" s="68"/>
      <c r="P127" s="192">
        <f>O127*H127</f>
        <v>0</v>
      </c>
      <c r="Q127" s="192">
        <v>0</v>
      </c>
      <c r="R127" s="192">
        <f>Q127*H127</f>
        <v>0</v>
      </c>
      <c r="S127" s="192">
        <v>0</v>
      </c>
      <c r="T127" s="193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4" t="s">
        <v>130</v>
      </c>
      <c r="AT127" s="194" t="s">
        <v>125</v>
      </c>
      <c r="AU127" s="194" t="s">
        <v>86</v>
      </c>
      <c r="AY127" s="14" t="s">
        <v>122</v>
      </c>
      <c r="BE127" s="195">
        <f>IF(N127="základní",J127,0)</f>
        <v>0</v>
      </c>
      <c r="BF127" s="195">
        <f>IF(N127="snížená",J127,0)</f>
        <v>0</v>
      </c>
      <c r="BG127" s="195">
        <f>IF(N127="zákl. přenesená",J127,0)</f>
        <v>0</v>
      </c>
      <c r="BH127" s="195">
        <f>IF(N127="sníž. přenesená",J127,0)</f>
        <v>0</v>
      </c>
      <c r="BI127" s="195">
        <f>IF(N127="nulová",J127,0)</f>
        <v>0</v>
      </c>
      <c r="BJ127" s="14" t="s">
        <v>84</v>
      </c>
      <c r="BK127" s="195">
        <f>ROUND(I127*H127,2)</f>
        <v>0</v>
      </c>
      <c r="BL127" s="14" t="s">
        <v>130</v>
      </c>
      <c r="BM127" s="194" t="s">
        <v>142</v>
      </c>
    </row>
    <row r="128" spans="1:65" s="2" customFormat="1" ht="29.25">
      <c r="A128" s="31"/>
      <c r="B128" s="32"/>
      <c r="C128" s="33"/>
      <c r="D128" s="196" t="s">
        <v>132</v>
      </c>
      <c r="E128" s="33"/>
      <c r="F128" s="197" t="s">
        <v>143</v>
      </c>
      <c r="G128" s="33"/>
      <c r="H128" s="33"/>
      <c r="I128" s="198"/>
      <c r="J128" s="33"/>
      <c r="K128" s="33"/>
      <c r="L128" s="36"/>
      <c r="M128" s="199"/>
      <c r="N128" s="200"/>
      <c r="O128" s="68"/>
      <c r="P128" s="68"/>
      <c r="Q128" s="68"/>
      <c r="R128" s="68"/>
      <c r="S128" s="68"/>
      <c r="T128" s="69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4" t="s">
        <v>132</v>
      </c>
      <c r="AU128" s="14" t="s">
        <v>86</v>
      </c>
    </row>
    <row r="129" spans="1:65" s="12" customFormat="1" ht="25.9" customHeight="1">
      <c r="B129" s="167"/>
      <c r="C129" s="168"/>
      <c r="D129" s="169" t="s">
        <v>75</v>
      </c>
      <c r="E129" s="170" t="s">
        <v>144</v>
      </c>
      <c r="F129" s="170" t="s">
        <v>145</v>
      </c>
      <c r="G129" s="168"/>
      <c r="H129" s="168"/>
      <c r="I129" s="171"/>
      <c r="J129" s="172">
        <f>BK129</f>
        <v>0</v>
      </c>
      <c r="K129" s="168"/>
      <c r="L129" s="173"/>
      <c r="M129" s="174"/>
      <c r="N129" s="175"/>
      <c r="O129" s="175"/>
      <c r="P129" s="176">
        <f>SUM(P130:P131)</f>
        <v>0</v>
      </c>
      <c r="Q129" s="175"/>
      <c r="R129" s="176">
        <f>SUM(R130:R131)</f>
        <v>0</v>
      </c>
      <c r="S129" s="175"/>
      <c r="T129" s="177">
        <f>SUM(T130:T131)</f>
        <v>0</v>
      </c>
      <c r="AR129" s="178" t="s">
        <v>138</v>
      </c>
      <c r="AT129" s="179" t="s">
        <v>75</v>
      </c>
      <c r="AU129" s="179" t="s">
        <v>76</v>
      </c>
      <c r="AY129" s="178" t="s">
        <v>122</v>
      </c>
      <c r="BK129" s="180">
        <f>SUM(BK130:BK131)</f>
        <v>0</v>
      </c>
    </row>
    <row r="130" spans="1:65" s="2" customFormat="1" ht="24.2" customHeight="1">
      <c r="A130" s="31"/>
      <c r="B130" s="32"/>
      <c r="C130" s="201" t="s">
        <v>130</v>
      </c>
      <c r="D130" s="201" t="s">
        <v>144</v>
      </c>
      <c r="E130" s="202" t="s">
        <v>146</v>
      </c>
      <c r="F130" s="203" t="s">
        <v>147</v>
      </c>
      <c r="G130" s="204" t="s">
        <v>148</v>
      </c>
      <c r="H130" s="205">
        <v>25</v>
      </c>
      <c r="I130" s="206"/>
      <c r="J130" s="207">
        <f>ROUND(I130*H130,2)</f>
        <v>0</v>
      </c>
      <c r="K130" s="203" t="s">
        <v>129</v>
      </c>
      <c r="L130" s="208"/>
      <c r="M130" s="209" t="s">
        <v>1</v>
      </c>
      <c r="N130" s="210" t="s">
        <v>41</v>
      </c>
      <c r="O130" s="68"/>
      <c r="P130" s="192">
        <f>O130*H130</f>
        <v>0</v>
      </c>
      <c r="Q130" s="192">
        <v>0</v>
      </c>
      <c r="R130" s="192">
        <f>Q130*H130</f>
        <v>0</v>
      </c>
      <c r="S130" s="192">
        <v>0</v>
      </c>
      <c r="T130" s="193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4" t="s">
        <v>149</v>
      </c>
      <c r="AT130" s="194" t="s">
        <v>144</v>
      </c>
      <c r="AU130" s="194" t="s">
        <v>84</v>
      </c>
      <c r="AY130" s="14" t="s">
        <v>122</v>
      </c>
      <c r="BE130" s="195">
        <f>IF(N130="základní",J130,0)</f>
        <v>0</v>
      </c>
      <c r="BF130" s="195">
        <f>IF(N130="snížená",J130,0)</f>
        <v>0</v>
      </c>
      <c r="BG130" s="195">
        <f>IF(N130="zákl. přenesená",J130,0)</f>
        <v>0</v>
      </c>
      <c r="BH130" s="195">
        <f>IF(N130="sníž. přenesená",J130,0)</f>
        <v>0</v>
      </c>
      <c r="BI130" s="195">
        <f>IF(N130="nulová",J130,0)</f>
        <v>0</v>
      </c>
      <c r="BJ130" s="14" t="s">
        <v>84</v>
      </c>
      <c r="BK130" s="195">
        <f>ROUND(I130*H130,2)</f>
        <v>0</v>
      </c>
      <c r="BL130" s="14" t="s">
        <v>150</v>
      </c>
      <c r="BM130" s="194" t="s">
        <v>151</v>
      </c>
    </row>
    <row r="131" spans="1:65" s="2" customFormat="1" ht="19.5">
      <c r="A131" s="31"/>
      <c r="B131" s="32"/>
      <c r="C131" s="33"/>
      <c r="D131" s="196" t="s">
        <v>132</v>
      </c>
      <c r="E131" s="33"/>
      <c r="F131" s="197" t="s">
        <v>147</v>
      </c>
      <c r="G131" s="33"/>
      <c r="H131" s="33"/>
      <c r="I131" s="198"/>
      <c r="J131" s="33"/>
      <c r="K131" s="33"/>
      <c r="L131" s="36"/>
      <c r="M131" s="199"/>
      <c r="N131" s="200"/>
      <c r="O131" s="68"/>
      <c r="P131" s="68"/>
      <c r="Q131" s="68"/>
      <c r="R131" s="68"/>
      <c r="S131" s="68"/>
      <c r="T131" s="69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T131" s="14" t="s">
        <v>132</v>
      </c>
      <c r="AU131" s="14" t="s">
        <v>84</v>
      </c>
    </row>
    <row r="132" spans="1:65" s="12" customFormat="1" ht="25.9" customHeight="1">
      <c r="B132" s="167"/>
      <c r="C132" s="168"/>
      <c r="D132" s="169" t="s">
        <v>75</v>
      </c>
      <c r="E132" s="170" t="s">
        <v>152</v>
      </c>
      <c r="F132" s="170" t="s">
        <v>153</v>
      </c>
      <c r="G132" s="168"/>
      <c r="H132" s="168"/>
      <c r="I132" s="171"/>
      <c r="J132" s="172">
        <f>BK132</f>
        <v>0</v>
      </c>
      <c r="K132" s="168"/>
      <c r="L132" s="173"/>
      <c r="M132" s="174"/>
      <c r="N132" s="175"/>
      <c r="O132" s="175"/>
      <c r="P132" s="176">
        <f>SUM(P133:P248)</f>
        <v>0</v>
      </c>
      <c r="Q132" s="175"/>
      <c r="R132" s="176">
        <f>SUM(R133:R248)</f>
        <v>0</v>
      </c>
      <c r="S132" s="175"/>
      <c r="T132" s="177">
        <f>SUM(T133:T248)</f>
        <v>0</v>
      </c>
      <c r="AR132" s="178" t="s">
        <v>130</v>
      </c>
      <c r="AT132" s="179" t="s">
        <v>75</v>
      </c>
      <c r="AU132" s="179" t="s">
        <v>76</v>
      </c>
      <c r="AY132" s="178" t="s">
        <v>122</v>
      </c>
      <c r="BK132" s="180">
        <f>SUM(BK133:BK248)</f>
        <v>0</v>
      </c>
    </row>
    <row r="133" spans="1:65" s="2" customFormat="1" ht="24.2" customHeight="1">
      <c r="A133" s="31"/>
      <c r="B133" s="32"/>
      <c r="C133" s="183" t="s">
        <v>123</v>
      </c>
      <c r="D133" s="183" t="s">
        <v>125</v>
      </c>
      <c r="E133" s="184" t="s">
        <v>154</v>
      </c>
      <c r="F133" s="185" t="s">
        <v>155</v>
      </c>
      <c r="G133" s="186" t="s">
        <v>148</v>
      </c>
      <c r="H133" s="187">
        <v>5</v>
      </c>
      <c r="I133" s="188"/>
      <c r="J133" s="189">
        <f>ROUND(I133*H133,2)</f>
        <v>0</v>
      </c>
      <c r="K133" s="185" t="s">
        <v>129</v>
      </c>
      <c r="L133" s="36"/>
      <c r="M133" s="190" t="s">
        <v>1</v>
      </c>
      <c r="N133" s="191" t="s">
        <v>41</v>
      </c>
      <c r="O133" s="68"/>
      <c r="P133" s="192">
        <f>O133*H133</f>
        <v>0</v>
      </c>
      <c r="Q133" s="192">
        <v>0</v>
      </c>
      <c r="R133" s="192">
        <f>Q133*H133</f>
        <v>0</v>
      </c>
      <c r="S133" s="192">
        <v>0</v>
      </c>
      <c r="T133" s="193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4" t="s">
        <v>156</v>
      </c>
      <c r="AT133" s="194" t="s">
        <v>125</v>
      </c>
      <c r="AU133" s="194" t="s">
        <v>84</v>
      </c>
      <c r="AY133" s="14" t="s">
        <v>122</v>
      </c>
      <c r="BE133" s="195">
        <f>IF(N133="základní",J133,0)</f>
        <v>0</v>
      </c>
      <c r="BF133" s="195">
        <f>IF(N133="snížená",J133,0)</f>
        <v>0</v>
      </c>
      <c r="BG133" s="195">
        <f>IF(N133="zákl. přenesená",J133,0)</f>
        <v>0</v>
      </c>
      <c r="BH133" s="195">
        <f>IF(N133="sníž. přenesená",J133,0)</f>
        <v>0</v>
      </c>
      <c r="BI133" s="195">
        <f>IF(N133="nulová",J133,0)</f>
        <v>0</v>
      </c>
      <c r="BJ133" s="14" t="s">
        <v>84</v>
      </c>
      <c r="BK133" s="195">
        <f>ROUND(I133*H133,2)</f>
        <v>0</v>
      </c>
      <c r="BL133" s="14" t="s">
        <v>156</v>
      </c>
      <c r="BM133" s="194" t="s">
        <v>157</v>
      </c>
    </row>
    <row r="134" spans="1:65" s="2" customFormat="1" ht="19.5">
      <c r="A134" s="31"/>
      <c r="B134" s="32"/>
      <c r="C134" s="33"/>
      <c r="D134" s="196" t="s">
        <v>132</v>
      </c>
      <c r="E134" s="33"/>
      <c r="F134" s="197" t="s">
        <v>155</v>
      </c>
      <c r="G134" s="33"/>
      <c r="H134" s="33"/>
      <c r="I134" s="198"/>
      <c r="J134" s="33"/>
      <c r="K134" s="33"/>
      <c r="L134" s="36"/>
      <c r="M134" s="199"/>
      <c r="N134" s="200"/>
      <c r="O134" s="68"/>
      <c r="P134" s="68"/>
      <c r="Q134" s="68"/>
      <c r="R134" s="68"/>
      <c r="S134" s="68"/>
      <c r="T134" s="69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T134" s="14" t="s">
        <v>132</v>
      </c>
      <c r="AU134" s="14" t="s">
        <v>84</v>
      </c>
    </row>
    <row r="135" spans="1:65" s="2" customFormat="1" ht="16.5" customHeight="1">
      <c r="A135" s="31"/>
      <c r="B135" s="32"/>
      <c r="C135" s="183" t="s">
        <v>158</v>
      </c>
      <c r="D135" s="183" t="s">
        <v>125</v>
      </c>
      <c r="E135" s="184" t="s">
        <v>159</v>
      </c>
      <c r="F135" s="185" t="s">
        <v>160</v>
      </c>
      <c r="G135" s="186" t="s">
        <v>148</v>
      </c>
      <c r="H135" s="187">
        <v>1</v>
      </c>
      <c r="I135" s="188"/>
      <c r="J135" s="189">
        <f>ROUND(I135*H135,2)</f>
        <v>0</v>
      </c>
      <c r="K135" s="185" t="s">
        <v>129</v>
      </c>
      <c r="L135" s="36"/>
      <c r="M135" s="190" t="s">
        <v>1</v>
      </c>
      <c r="N135" s="191" t="s">
        <v>41</v>
      </c>
      <c r="O135" s="68"/>
      <c r="P135" s="192">
        <f>O135*H135</f>
        <v>0</v>
      </c>
      <c r="Q135" s="192">
        <v>0</v>
      </c>
      <c r="R135" s="192">
        <f>Q135*H135</f>
        <v>0</v>
      </c>
      <c r="S135" s="192">
        <v>0</v>
      </c>
      <c r="T135" s="193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4" t="s">
        <v>156</v>
      </c>
      <c r="AT135" s="194" t="s">
        <v>125</v>
      </c>
      <c r="AU135" s="194" t="s">
        <v>84</v>
      </c>
      <c r="AY135" s="14" t="s">
        <v>122</v>
      </c>
      <c r="BE135" s="195">
        <f>IF(N135="základní",J135,0)</f>
        <v>0</v>
      </c>
      <c r="BF135" s="195">
        <f>IF(N135="snížená",J135,0)</f>
        <v>0</v>
      </c>
      <c r="BG135" s="195">
        <f>IF(N135="zákl. přenesená",J135,0)</f>
        <v>0</v>
      </c>
      <c r="BH135" s="195">
        <f>IF(N135="sníž. přenesená",J135,0)</f>
        <v>0</v>
      </c>
      <c r="BI135" s="195">
        <f>IF(N135="nulová",J135,0)</f>
        <v>0</v>
      </c>
      <c r="BJ135" s="14" t="s">
        <v>84</v>
      </c>
      <c r="BK135" s="195">
        <f>ROUND(I135*H135,2)</f>
        <v>0</v>
      </c>
      <c r="BL135" s="14" t="s">
        <v>156</v>
      </c>
      <c r="BM135" s="194" t="s">
        <v>161</v>
      </c>
    </row>
    <row r="136" spans="1:65" s="2" customFormat="1" ht="29.25">
      <c r="A136" s="31"/>
      <c r="B136" s="32"/>
      <c r="C136" s="33"/>
      <c r="D136" s="196" t="s">
        <v>132</v>
      </c>
      <c r="E136" s="33"/>
      <c r="F136" s="197" t="s">
        <v>162</v>
      </c>
      <c r="G136" s="33"/>
      <c r="H136" s="33"/>
      <c r="I136" s="198"/>
      <c r="J136" s="33"/>
      <c r="K136" s="33"/>
      <c r="L136" s="36"/>
      <c r="M136" s="199"/>
      <c r="N136" s="200"/>
      <c r="O136" s="68"/>
      <c r="P136" s="68"/>
      <c r="Q136" s="68"/>
      <c r="R136" s="68"/>
      <c r="S136" s="68"/>
      <c r="T136" s="69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T136" s="14" t="s">
        <v>132</v>
      </c>
      <c r="AU136" s="14" t="s">
        <v>84</v>
      </c>
    </row>
    <row r="137" spans="1:65" s="2" customFormat="1" ht="44.25" customHeight="1">
      <c r="A137" s="31"/>
      <c r="B137" s="32"/>
      <c r="C137" s="183" t="s">
        <v>163</v>
      </c>
      <c r="D137" s="183" t="s">
        <v>125</v>
      </c>
      <c r="E137" s="184" t="s">
        <v>164</v>
      </c>
      <c r="F137" s="185" t="s">
        <v>165</v>
      </c>
      <c r="G137" s="186" t="s">
        <v>166</v>
      </c>
      <c r="H137" s="187">
        <v>10</v>
      </c>
      <c r="I137" s="188"/>
      <c r="J137" s="189">
        <f>ROUND(I137*H137,2)</f>
        <v>0</v>
      </c>
      <c r="K137" s="185" t="s">
        <v>129</v>
      </c>
      <c r="L137" s="36"/>
      <c r="M137" s="190" t="s">
        <v>1</v>
      </c>
      <c r="N137" s="191" t="s">
        <v>41</v>
      </c>
      <c r="O137" s="68"/>
      <c r="P137" s="192">
        <f>O137*H137</f>
        <v>0</v>
      </c>
      <c r="Q137" s="192">
        <v>0</v>
      </c>
      <c r="R137" s="192">
        <f>Q137*H137</f>
        <v>0</v>
      </c>
      <c r="S137" s="192">
        <v>0</v>
      </c>
      <c r="T137" s="193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4" t="s">
        <v>156</v>
      </c>
      <c r="AT137" s="194" t="s">
        <v>125</v>
      </c>
      <c r="AU137" s="194" t="s">
        <v>84</v>
      </c>
      <c r="AY137" s="14" t="s">
        <v>122</v>
      </c>
      <c r="BE137" s="195">
        <f>IF(N137="základní",J137,0)</f>
        <v>0</v>
      </c>
      <c r="BF137" s="195">
        <f>IF(N137="snížená",J137,0)</f>
        <v>0</v>
      </c>
      <c r="BG137" s="195">
        <f>IF(N137="zákl. přenesená",J137,0)</f>
        <v>0</v>
      </c>
      <c r="BH137" s="195">
        <f>IF(N137="sníž. přenesená",J137,0)</f>
        <v>0</v>
      </c>
      <c r="BI137" s="195">
        <f>IF(N137="nulová",J137,0)</f>
        <v>0</v>
      </c>
      <c r="BJ137" s="14" t="s">
        <v>84</v>
      </c>
      <c r="BK137" s="195">
        <f>ROUND(I137*H137,2)</f>
        <v>0</v>
      </c>
      <c r="BL137" s="14" t="s">
        <v>156</v>
      </c>
      <c r="BM137" s="194" t="s">
        <v>167</v>
      </c>
    </row>
    <row r="138" spans="1:65" s="2" customFormat="1" ht="48.75">
      <c r="A138" s="31"/>
      <c r="B138" s="32"/>
      <c r="C138" s="33"/>
      <c r="D138" s="196" t="s">
        <v>132</v>
      </c>
      <c r="E138" s="33"/>
      <c r="F138" s="197" t="s">
        <v>168</v>
      </c>
      <c r="G138" s="33"/>
      <c r="H138" s="33"/>
      <c r="I138" s="198"/>
      <c r="J138" s="33"/>
      <c r="K138" s="33"/>
      <c r="L138" s="36"/>
      <c r="M138" s="199"/>
      <c r="N138" s="200"/>
      <c r="O138" s="68"/>
      <c r="P138" s="68"/>
      <c r="Q138" s="68"/>
      <c r="R138" s="68"/>
      <c r="S138" s="68"/>
      <c r="T138" s="69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T138" s="14" t="s">
        <v>132</v>
      </c>
      <c r="AU138" s="14" t="s">
        <v>84</v>
      </c>
    </row>
    <row r="139" spans="1:65" s="2" customFormat="1" ht="16.5" customHeight="1">
      <c r="A139" s="31"/>
      <c r="B139" s="32"/>
      <c r="C139" s="201" t="s">
        <v>169</v>
      </c>
      <c r="D139" s="201" t="s">
        <v>144</v>
      </c>
      <c r="E139" s="202" t="s">
        <v>170</v>
      </c>
      <c r="F139" s="203" t="s">
        <v>171</v>
      </c>
      <c r="G139" s="204" t="s">
        <v>166</v>
      </c>
      <c r="H139" s="205">
        <v>10</v>
      </c>
      <c r="I139" s="206"/>
      <c r="J139" s="207">
        <f>ROUND(I139*H139,2)</f>
        <v>0</v>
      </c>
      <c r="K139" s="203" t="s">
        <v>129</v>
      </c>
      <c r="L139" s="208"/>
      <c r="M139" s="209" t="s">
        <v>1</v>
      </c>
      <c r="N139" s="210" t="s">
        <v>41</v>
      </c>
      <c r="O139" s="68"/>
      <c r="P139" s="192">
        <f>O139*H139</f>
        <v>0</v>
      </c>
      <c r="Q139" s="192">
        <v>0</v>
      </c>
      <c r="R139" s="192">
        <f>Q139*H139</f>
        <v>0</v>
      </c>
      <c r="S139" s="192">
        <v>0</v>
      </c>
      <c r="T139" s="193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4" t="s">
        <v>156</v>
      </c>
      <c r="AT139" s="194" t="s">
        <v>144</v>
      </c>
      <c r="AU139" s="194" t="s">
        <v>84</v>
      </c>
      <c r="AY139" s="14" t="s">
        <v>122</v>
      </c>
      <c r="BE139" s="195">
        <f>IF(N139="základní",J139,0)</f>
        <v>0</v>
      </c>
      <c r="BF139" s="195">
        <f>IF(N139="snížená",J139,0)</f>
        <v>0</v>
      </c>
      <c r="BG139" s="195">
        <f>IF(N139="zákl. přenesená",J139,0)</f>
        <v>0</v>
      </c>
      <c r="BH139" s="195">
        <f>IF(N139="sníž. přenesená",J139,0)</f>
        <v>0</v>
      </c>
      <c r="BI139" s="195">
        <f>IF(N139="nulová",J139,0)</f>
        <v>0</v>
      </c>
      <c r="BJ139" s="14" t="s">
        <v>84</v>
      </c>
      <c r="BK139" s="195">
        <f>ROUND(I139*H139,2)</f>
        <v>0</v>
      </c>
      <c r="BL139" s="14" t="s">
        <v>156</v>
      </c>
      <c r="BM139" s="194" t="s">
        <v>172</v>
      </c>
    </row>
    <row r="140" spans="1:65" s="2" customFormat="1">
      <c r="A140" s="31"/>
      <c r="B140" s="32"/>
      <c r="C140" s="33"/>
      <c r="D140" s="196" t="s">
        <v>132</v>
      </c>
      <c r="E140" s="33"/>
      <c r="F140" s="197" t="s">
        <v>171</v>
      </c>
      <c r="G140" s="33"/>
      <c r="H140" s="33"/>
      <c r="I140" s="198"/>
      <c r="J140" s="33"/>
      <c r="K140" s="33"/>
      <c r="L140" s="36"/>
      <c r="M140" s="199"/>
      <c r="N140" s="200"/>
      <c r="O140" s="68"/>
      <c r="P140" s="68"/>
      <c r="Q140" s="68"/>
      <c r="R140" s="68"/>
      <c r="S140" s="68"/>
      <c r="T140" s="69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T140" s="14" t="s">
        <v>132</v>
      </c>
      <c r="AU140" s="14" t="s">
        <v>84</v>
      </c>
    </row>
    <row r="141" spans="1:65" s="2" customFormat="1" ht="16.5" customHeight="1">
      <c r="A141" s="31"/>
      <c r="B141" s="32"/>
      <c r="C141" s="183" t="s">
        <v>173</v>
      </c>
      <c r="D141" s="183" t="s">
        <v>125</v>
      </c>
      <c r="E141" s="184" t="s">
        <v>174</v>
      </c>
      <c r="F141" s="185" t="s">
        <v>175</v>
      </c>
      <c r="G141" s="186" t="s">
        <v>166</v>
      </c>
      <c r="H141" s="187">
        <v>15</v>
      </c>
      <c r="I141" s="188"/>
      <c r="J141" s="189">
        <f>ROUND(I141*H141,2)</f>
        <v>0</v>
      </c>
      <c r="K141" s="185" t="s">
        <v>129</v>
      </c>
      <c r="L141" s="36"/>
      <c r="M141" s="190" t="s">
        <v>1</v>
      </c>
      <c r="N141" s="191" t="s">
        <v>41</v>
      </c>
      <c r="O141" s="68"/>
      <c r="P141" s="192">
        <f>O141*H141</f>
        <v>0</v>
      </c>
      <c r="Q141" s="192">
        <v>0</v>
      </c>
      <c r="R141" s="192">
        <f>Q141*H141</f>
        <v>0</v>
      </c>
      <c r="S141" s="192">
        <v>0</v>
      </c>
      <c r="T141" s="193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4" t="s">
        <v>156</v>
      </c>
      <c r="AT141" s="194" t="s">
        <v>125</v>
      </c>
      <c r="AU141" s="194" t="s">
        <v>84</v>
      </c>
      <c r="AY141" s="14" t="s">
        <v>122</v>
      </c>
      <c r="BE141" s="195">
        <f>IF(N141="základní",J141,0)</f>
        <v>0</v>
      </c>
      <c r="BF141" s="195">
        <f>IF(N141="snížená",J141,0)</f>
        <v>0</v>
      </c>
      <c r="BG141" s="195">
        <f>IF(N141="zákl. přenesená",J141,0)</f>
        <v>0</v>
      </c>
      <c r="BH141" s="195">
        <f>IF(N141="sníž. přenesená",J141,0)</f>
        <v>0</v>
      </c>
      <c r="BI141" s="195">
        <f>IF(N141="nulová",J141,0)</f>
        <v>0</v>
      </c>
      <c r="BJ141" s="14" t="s">
        <v>84</v>
      </c>
      <c r="BK141" s="195">
        <f>ROUND(I141*H141,2)</f>
        <v>0</v>
      </c>
      <c r="BL141" s="14" t="s">
        <v>156</v>
      </c>
      <c r="BM141" s="194" t="s">
        <v>176</v>
      </c>
    </row>
    <row r="142" spans="1:65" s="2" customFormat="1" ht="19.5">
      <c r="A142" s="31"/>
      <c r="B142" s="32"/>
      <c r="C142" s="33"/>
      <c r="D142" s="196" t="s">
        <v>132</v>
      </c>
      <c r="E142" s="33"/>
      <c r="F142" s="197" t="s">
        <v>177</v>
      </c>
      <c r="G142" s="33"/>
      <c r="H142" s="33"/>
      <c r="I142" s="198"/>
      <c r="J142" s="33"/>
      <c r="K142" s="33"/>
      <c r="L142" s="36"/>
      <c r="M142" s="199"/>
      <c r="N142" s="200"/>
      <c r="O142" s="68"/>
      <c r="P142" s="68"/>
      <c r="Q142" s="68"/>
      <c r="R142" s="68"/>
      <c r="S142" s="68"/>
      <c r="T142" s="69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T142" s="14" t="s">
        <v>132</v>
      </c>
      <c r="AU142" s="14" t="s">
        <v>84</v>
      </c>
    </row>
    <row r="143" spans="1:65" s="2" customFormat="1" ht="16.5" customHeight="1">
      <c r="A143" s="31"/>
      <c r="B143" s="32"/>
      <c r="C143" s="183" t="s">
        <v>178</v>
      </c>
      <c r="D143" s="183" t="s">
        <v>125</v>
      </c>
      <c r="E143" s="184" t="s">
        <v>179</v>
      </c>
      <c r="F143" s="185" t="s">
        <v>180</v>
      </c>
      <c r="G143" s="186" t="s">
        <v>148</v>
      </c>
      <c r="H143" s="187">
        <v>7</v>
      </c>
      <c r="I143" s="188"/>
      <c r="J143" s="189">
        <f>ROUND(I143*H143,2)</f>
        <v>0</v>
      </c>
      <c r="K143" s="185" t="s">
        <v>129</v>
      </c>
      <c r="L143" s="36"/>
      <c r="M143" s="190" t="s">
        <v>1</v>
      </c>
      <c r="N143" s="191" t="s">
        <v>41</v>
      </c>
      <c r="O143" s="68"/>
      <c r="P143" s="192">
        <f>O143*H143</f>
        <v>0</v>
      </c>
      <c r="Q143" s="192">
        <v>0</v>
      </c>
      <c r="R143" s="192">
        <f>Q143*H143</f>
        <v>0</v>
      </c>
      <c r="S143" s="192">
        <v>0</v>
      </c>
      <c r="T143" s="193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4" t="s">
        <v>156</v>
      </c>
      <c r="AT143" s="194" t="s">
        <v>125</v>
      </c>
      <c r="AU143" s="194" t="s">
        <v>84</v>
      </c>
      <c r="AY143" s="14" t="s">
        <v>122</v>
      </c>
      <c r="BE143" s="195">
        <f>IF(N143="základní",J143,0)</f>
        <v>0</v>
      </c>
      <c r="BF143" s="195">
        <f>IF(N143="snížená",J143,0)</f>
        <v>0</v>
      </c>
      <c r="BG143" s="195">
        <f>IF(N143="zákl. přenesená",J143,0)</f>
        <v>0</v>
      </c>
      <c r="BH143" s="195">
        <f>IF(N143="sníž. přenesená",J143,0)</f>
        <v>0</v>
      </c>
      <c r="BI143" s="195">
        <f>IF(N143="nulová",J143,0)</f>
        <v>0</v>
      </c>
      <c r="BJ143" s="14" t="s">
        <v>84</v>
      </c>
      <c r="BK143" s="195">
        <f>ROUND(I143*H143,2)</f>
        <v>0</v>
      </c>
      <c r="BL143" s="14" t="s">
        <v>156</v>
      </c>
      <c r="BM143" s="194" t="s">
        <v>181</v>
      </c>
    </row>
    <row r="144" spans="1:65" s="2" customFormat="1" ht="29.25">
      <c r="A144" s="31"/>
      <c r="B144" s="32"/>
      <c r="C144" s="33"/>
      <c r="D144" s="196" t="s">
        <v>132</v>
      </c>
      <c r="E144" s="33"/>
      <c r="F144" s="197" t="s">
        <v>182</v>
      </c>
      <c r="G144" s="33"/>
      <c r="H144" s="33"/>
      <c r="I144" s="198"/>
      <c r="J144" s="33"/>
      <c r="K144" s="33"/>
      <c r="L144" s="36"/>
      <c r="M144" s="199"/>
      <c r="N144" s="200"/>
      <c r="O144" s="68"/>
      <c r="P144" s="68"/>
      <c r="Q144" s="68"/>
      <c r="R144" s="68"/>
      <c r="S144" s="68"/>
      <c r="T144" s="69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T144" s="14" t="s">
        <v>132</v>
      </c>
      <c r="AU144" s="14" t="s">
        <v>84</v>
      </c>
    </row>
    <row r="145" spans="1:65" s="2" customFormat="1" ht="24.2" customHeight="1">
      <c r="A145" s="31"/>
      <c r="B145" s="32"/>
      <c r="C145" s="183" t="s">
        <v>183</v>
      </c>
      <c r="D145" s="183" t="s">
        <v>125</v>
      </c>
      <c r="E145" s="184" t="s">
        <v>184</v>
      </c>
      <c r="F145" s="185" t="s">
        <v>185</v>
      </c>
      <c r="G145" s="186" t="s">
        <v>148</v>
      </c>
      <c r="H145" s="187">
        <v>1</v>
      </c>
      <c r="I145" s="188"/>
      <c r="J145" s="189">
        <f>ROUND(I145*H145,2)</f>
        <v>0</v>
      </c>
      <c r="K145" s="185" t="s">
        <v>129</v>
      </c>
      <c r="L145" s="36"/>
      <c r="M145" s="190" t="s">
        <v>1</v>
      </c>
      <c r="N145" s="191" t="s">
        <v>41</v>
      </c>
      <c r="O145" s="68"/>
      <c r="P145" s="192">
        <f>O145*H145</f>
        <v>0</v>
      </c>
      <c r="Q145" s="192">
        <v>0</v>
      </c>
      <c r="R145" s="192">
        <f>Q145*H145</f>
        <v>0</v>
      </c>
      <c r="S145" s="192">
        <v>0</v>
      </c>
      <c r="T145" s="193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4" t="s">
        <v>156</v>
      </c>
      <c r="AT145" s="194" t="s">
        <v>125</v>
      </c>
      <c r="AU145" s="194" t="s">
        <v>84</v>
      </c>
      <c r="AY145" s="14" t="s">
        <v>122</v>
      </c>
      <c r="BE145" s="195">
        <f>IF(N145="základní",J145,0)</f>
        <v>0</v>
      </c>
      <c r="BF145" s="195">
        <f>IF(N145="snížená",J145,0)</f>
        <v>0</v>
      </c>
      <c r="BG145" s="195">
        <f>IF(N145="zákl. přenesená",J145,0)</f>
        <v>0</v>
      </c>
      <c r="BH145" s="195">
        <f>IF(N145="sníž. přenesená",J145,0)</f>
        <v>0</v>
      </c>
      <c r="BI145" s="195">
        <f>IF(N145="nulová",J145,0)</f>
        <v>0</v>
      </c>
      <c r="BJ145" s="14" t="s">
        <v>84</v>
      </c>
      <c r="BK145" s="195">
        <f>ROUND(I145*H145,2)</f>
        <v>0</v>
      </c>
      <c r="BL145" s="14" t="s">
        <v>156</v>
      </c>
      <c r="BM145" s="194" t="s">
        <v>186</v>
      </c>
    </row>
    <row r="146" spans="1:65" s="2" customFormat="1" ht="29.25">
      <c r="A146" s="31"/>
      <c r="B146" s="32"/>
      <c r="C146" s="33"/>
      <c r="D146" s="196" t="s">
        <v>132</v>
      </c>
      <c r="E146" s="33"/>
      <c r="F146" s="197" t="s">
        <v>187</v>
      </c>
      <c r="G146" s="33"/>
      <c r="H146" s="33"/>
      <c r="I146" s="198"/>
      <c r="J146" s="33"/>
      <c r="K146" s="33"/>
      <c r="L146" s="36"/>
      <c r="M146" s="199"/>
      <c r="N146" s="200"/>
      <c r="O146" s="68"/>
      <c r="P146" s="68"/>
      <c r="Q146" s="68"/>
      <c r="R146" s="68"/>
      <c r="S146" s="68"/>
      <c r="T146" s="69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T146" s="14" t="s">
        <v>132</v>
      </c>
      <c r="AU146" s="14" t="s">
        <v>84</v>
      </c>
    </row>
    <row r="147" spans="1:65" s="2" customFormat="1" ht="24.2" customHeight="1">
      <c r="A147" s="31"/>
      <c r="B147" s="32"/>
      <c r="C147" s="183" t="s">
        <v>8</v>
      </c>
      <c r="D147" s="183" t="s">
        <v>125</v>
      </c>
      <c r="E147" s="184" t="s">
        <v>188</v>
      </c>
      <c r="F147" s="185" t="s">
        <v>189</v>
      </c>
      <c r="G147" s="186" t="s">
        <v>148</v>
      </c>
      <c r="H147" s="187">
        <v>6</v>
      </c>
      <c r="I147" s="188"/>
      <c r="J147" s="189">
        <f>ROUND(I147*H147,2)</f>
        <v>0</v>
      </c>
      <c r="K147" s="185" t="s">
        <v>129</v>
      </c>
      <c r="L147" s="36"/>
      <c r="M147" s="190" t="s">
        <v>1</v>
      </c>
      <c r="N147" s="191" t="s">
        <v>41</v>
      </c>
      <c r="O147" s="68"/>
      <c r="P147" s="192">
        <f>O147*H147</f>
        <v>0</v>
      </c>
      <c r="Q147" s="192">
        <v>0</v>
      </c>
      <c r="R147" s="192">
        <f>Q147*H147</f>
        <v>0</v>
      </c>
      <c r="S147" s="192">
        <v>0</v>
      </c>
      <c r="T147" s="193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94" t="s">
        <v>156</v>
      </c>
      <c r="AT147" s="194" t="s">
        <v>125</v>
      </c>
      <c r="AU147" s="194" t="s">
        <v>84</v>
      </c>
      <c r="AY147" s="14" t="s">
        <v>122</v>
      </c>
      <c r="BE147" s="195">
        <f>IF(N147="základní",J147,0)</f>
        <v>0</v>
      </c>
      <c r="BF147" s="195">
        <f>IF(N147="snížená",J147,0)</f>
        <v>0</v>
      </c>
      <c r="BG147" s="195">
        <f>IF(N147="zákl. přenesená",J147,0)</f>
        <v>0</v>
      </c>
      <c r="BH147" s="195">
        <f>IF(N147="sníž. přenesená",J147,0)</f>
        <v>0</v>
      </c>
      <c r="BI147" s="195">
        <f>IF(N147="nulová",J147,0)</f>
        <v>0</v>
      </c>
      <c r="BJ147" s="14" t="s">
        <v>84</v>
      </c>
      <c r="BK147" s="195">
        <f>ROUND(I147*H147,2)</f>
        <v>0</v>
      </c>
      <c r="BL147" s="14" t="s">
        <v>156</v>
      </c>
      <c r="BM147" s="194" t="s">
        <v>190</v>
      </c>
    </row>
    <row r="148" spans="1:65" s="2" customFormat="1" ht="29.25">
      <c r="A148" s="31"/>
      <c r="B148" s="32"/>
      <c r="C148" s="33"/>
      <c r="D148" s="196" t="s">
        <v>132</v>
      </c>
      <c r="E148" s="33"/>
      <c r="F148" s="197" t="s">
        <v>191</v>
      </c>
      <c r="G148" s="33"/>
      <c r="H148" s="33"/>
      <c r="I148" s="198"/>
      <c r="J148" s="33"/>
      <c r="K148" s="33"/>
      <c r="L148" s="36"/>
      <c r="M148" s="199"/>
      <c r="N148" s="200"/>
      <c r="O148" s="68"/>
      <c r="P148" s="68"/>
      <c r="Q148" s="68"/>
      <c r="R148" s="68"/>
      <c r="S148" s="68"/>
      <c r="T148" s="69"/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T148" s="14" t="s">
        <v>132</v>
      </c>
      <c r="AU148" s="14" t="s">
        <v>84</v>
      </c>
    </row>
    <row r="149" spans="1:65" s="2" customFormat="1" ht="16.5" customHeight="1">
      <c r="A149" s="31"/>
      <c r="B149" s="32"/>
      <c r="C149" s="183" t="s">
        <v>192</v>
      </c>
      <c r="D149" s="183" t="s">
        <v>125</v>
      </c>
      <c r="E149" s="184" t="s">
        <v>193</v>
      </c>
      <c r="F149" s="185" t="s">
        <v>194</v>
      </c>
      <c r="G149" s="186" t="s">
        <v>148</v>
      </c>
      <c r="H149" s="187">
        <v>4</v>
      </c>
      <c r="I149" s="188"/>
      <c r="J149" s="189">
        <f>ROUND(I149*H149,2)</f>
        <v>0</v>
      </c>
      <c r="K149" s="185" t="s">
        <v>129</v>
      </c>
      <c r="L149" s="36"/>
      <c r="M149" s="190" t="s">
        <v>1</v>
      </c>
      <c r="N149" s="191" t="s">
        <v>41</v>
      </c>
      <c r="O149" s="68"/>
      <c r="P149" s="192">
        <f>O149*H149</f>
        <v>0</v>
      </c>
      <c r="Q149" s="192">
        <v>0</v>
      </c>
      <c r="R149" s="192">
        <f>Q149*H149</f>
        <v>0</v>
      </c>
      <c r="S149" s="192">
        <v>0</v>
      </c>
      <c r="T149" s="193">
        <f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94" t="s">
        <v>156</v>
      </c>
      <c r="AT149" s="194" t="s">
        <v>125</v>
      </c>
      <c r="AU149" s="194" t="s">
        <v>84</v>
      </c>
      <c r="AY149" s="14" t="s">
        <v>122</v>
      </c>
      <c r="BE149" s="195">
        <f>IF(N149="základní",J149,0)</f>
        <v>0</v>
      </c>
      <c r="BF149" s="195">
        <f>IF(N149="snížená",J149,0)</f>
        <v>0</v>
      </c>
      <c r="BG149" s="195">
        <f>IF(N149="zákl. přenesená",J149,0)</f>
        <v>0</v>
      </c>
      <c r="BH149" s="195">
        <f>IF(N149="sníž. přenesená",J149,0)</f>
        <v>0</v>
      </c>
      <c r="BI149" s="195">
        <f>IF(N149="nulová",J149,0)</f>
        <v>0</v>
      </c>
      <c r="BJ149" s="14" t="s">
        <v>84</v>
      </c>
      <c r="BK149" s="195">
        <f>ROUND(I149*H149,2)</f>
        <v>0</v>
      </c>
      <c r="BL149" s="14" t="s">
        <v>156</v>
      </c>
      <c r="BM149" s="194" t="s">
        <v>195</v>
      </c>
    </row>
    <row r="150" spans="1:65" s="2" customFormat="1">
      <c r="A150" s="31"/>
      <c r="B150" s="32"/>
      <c r="C150" s="33"/>
      <c r="D150" s="196" t="s">
        <v>132</v>
      </c>
      <c r="E150" s="33"/>
      <c r="F150" s="197" t="s">
        <v>194</v>
      </c>
      <c r="G150" s="33"/>
      <c r="H150" s="33"/>
      <c r="I150" s="198"/>
      <c r="J150" s="33"/>
      <c r="K150" s="33"/>
      <c r="L150" s="36"/>
      <c r="M150" s="199"/>
      <c r="N150" s="200"/>
      <c r="O150" s="68"/>
      <c r="P150" s="68"/>
      <c r="Q150" s="68"/>
      <c r="R150" s="68"/>
      <c r="S150" s="68"/>
      <c r="T150" s="69"/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T150" s="14" t="s">
        <v>132</v>
      </c>
      <c r="AU150" s="14" t="s">
        <v>84</v>
      </c>
    </row>
    <row r="151" spans="1:65" s="2" customFormat="1" ht="16.5" customHeight="1">
      <c r="A151" s="31"/>
      <c r="B151" s="32"/>
      <c r="C151" s="183" t="s">
        <v>196</v>
      </c>
      <c r="D151" s="183" t="s">
        <v>125</v>
      </c>
      <c r="E151" s="184" t="s">
        <v>197</v>
      </c>
      <c r="F151" s="185" t="s">
        <v>198</v>
      </c>
      <c r="G151" s="186" t="s">
        <v>148</v>
      </c>
      <c r="H151" s="187">
        <v>29</v>
      </c>
      <c r="I151" s="188"/>
      <c r="J151" s="189">
        <f>ROUND(I151*H151,2)</f>
        <v>0</v>
      </c>
      <c r="K151" s="185" t="s">
        <v>129</v>
      </c>
      <c r="L151" s="36"/>
      <c r="M151" s="190" t="s">
        <v>1</v>
      </c>
      <c r="N151" s="191" t="s">
        <v>41</v>
      </c>
      <c r="O151" s="68"/>
      <c r="P151" s="192">
        <f>O151*H151</f>
        <v>0</v>
      </c>
      <c r="Q151" s="192">
        <v>0</v>
      </c>
      <c r="R151" s="192">
        <f>Q151*H151</f>
        <v>0</v>
      </c>
      <c r="S151" s="192">
        <v>0</v>
      </c>
      <c r="T151" s="193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4" t="s">
        <v>156</v>
      </c>
      <c r="AT151" s="194" t="s">
        <v>125</v>
      </c>
      <c r="AU151" s="194" t="s">
        <v>84</v>
      </c>
      <c r="AY151" s="14" t="s">
        <v>122</v>
      </c>
      <c r="BE151" s="195">
        <f>IF(N151="základní",J151,0)</f>
        <v>0</v>
      </c>
      <c r="BF151" s="195">
        <f>IF(N151="snížená",J151,0)</f>
        <v>0</v>
      </c>
      <c r="BG151" s="195">
        <f>IF(N151="zákl. přenesená",J151,0)</f>
        <v>0</v>
      </c>
      <c r="BH151" s="195">
        <f>IF(N151="sníž. přenesená",J151,0)</f>
        <v>0</v>
      </c>
      <c r="BI151" s="195">
        <f>IF(N151="nulová",J151,0)</f>
        <v>0</v>
      </c>
      <c r="BJ151" s="14" t="s">
        <v>84</v>
      </c>
      <c r="BK151" s="195">
        <f>ROUND(I151*H151,2)</f>
        <v>0</v>
      </c>
      <c r="BL151" s="14" t="s">
        <v>156</v>
      </c>
      <c r="BM151" s="194" t="s">
        <v>199</v>
      </c>
    </row>
    <row r="152" spans="1:65" s="2" customFormat="1">
      <c r="A152" s="31"/>
      <c r="B152" s="32"/>
      <c r="C152" s="33"/>
      <c r="D152" s="196" t="s">
        <v>132</v>
      </c>
      <c r="E152" s="33"/>
      <c r="F152" s="197" t="s">
        <v>198</v>
      </c>
      <c r="G152" s="33"/>
      <c r="H152" s="33"/>
      <c r="I152" s="198"/>
      <c r="J152" s="33"/>
      <c r="K152" s="33"/>
      <c r="L152" s="36"/>
      <c r="M152" s="199"/>
      <c r="N152" s="200"/>
      <c r="O152" s="68"/>
      <c r="P152" s="68"/>
      <c r="Q152" s="68"/>
      <c r="R152" s="68"/>
      <c r="S152" s="68"/>
      <c r="T152" s="69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T152" s="14" t="s">
        <v>132</v>
      </c>
      <c r="AU152" s="14" t="s">
        <v>84</v>
      </c>
    </row>
    <row r="153" spans="1:65" s="2" customFormat="1" ht="33" customHeight="1">
      <c r="A153" s="31"/>
      <c r="B153" s="32"/>
      <c r="C153" s="201" t="s">
        <v>200</v>
      </c>
      <c r="D153" s="201" t="s">
        <v>144</v>
      </c>
      <c r="E153" s="202" t="s">
        <v>201</v>
      </c>
      <c r="F153" s="203" t="s">
        <v>202</v>
      </c>
      <c r="G153" s="204" t="s">
        <v>148</v>
      </c>
      <c r="H153" s="205">
        <v>4</v>
      </c>
      <c r="I153" s="206"/>
      <c r="J153" s="207">
        <f>ROUND(I153*H153,2)</f>
        <v>0</v>
      </c>
      <c r="K153" s="203" t="s">
        <v>129</v>
      </c>
      <c r="L153" s="208"/>
      <c r="M153" s="209" t="s">
        <v>1</v>
      </c>
      <c r="N153" s="210" t="s">
        <v>41</v>
      </c>
      <c r="O153" s="68"/>
      <c r="P153" s="192">
        <f>O153*H153</f>
        <v>0</v>
      </c>
      <c r="Q153" s="192">
        <v>0</v>
      </c>
      <c r="R153" s="192">
        <f>Q153*H153</f>
        <v>0</v>
      </c>
      <c r="S153" s="192">
        <v>0</v>
      </c>
      <c r="T153" s="193">
        <f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94" t="s">
        <v>156</v>
      </c>
      <c r="AT153" s="194" t="s">
        <v>144</v>
      </c>
      <c r="AU153" s="194" t="s">
        <v>84</v>
      </c>
      <c r="AY153" s="14" t="s">
        <v>122</v>
      </c>
      <c r="BE153" s="195">
        <f>IF(N153="základní",J153,0)</f>
        <v>0</v>
      </c>
      <c r="BF153" s="195">
        <f>IF(N153="snížená",J153,0)</f>
        <v>0</v>
      </c>
      <c r="BG153" s="195">
        <f>IF(N153="zákl. přenesená",J153,0)</f>
        <v>0</v>
      </c>
      <c r="BH153" s="195">
        <f>IF(N153="sníž. přenesená",J153,0)</f>
        <v>0</v>
      </c>
      <c r="BI153" s="195">
        <f>IF(N153="nulová",J153,0)</f>
        <v>0</v>
      </c>
      <c r="BJ153" s="14" t="s">
        <v>84</v>
      </c>
      <c r="BK153" s="195">
        <f>ROUND(I153*H153,2)</f>
        <v>0</v>
      </c>
      <c r="BL153" s="14" t="s">
        <v>156</v>
      </c>
      <c r="BM153" s="194" t="s">
        <v>203</v>
      </c>
    </row>
    <row r="154" spans="1:65" s="2" customFormat="1" ht="19.5">
      <c r="A154" s="31"/>
      <c r="B154" s="32"/>
      <c r="C154" s="33"/>
      <c r="D154" s="196" t="s">
        <v>132</v>
      </c>
      <c r="E154" s="33"/>
      <c r="F154" s="197" t="s">
        <v>202</v>
      </c>
      <c r="G154" s="33"/>
      <c r="H154" s="33"/>
      <c r="I154" s="198"/>
      <c r="J154" s="33"/>
      <c r="K154" s="33"/>
      <c r="L154" s="36"/>
      <c r="M154" s="199"/>
      <c r="N154" s="200"/>
      <c r="O154" s="68"/>
      <c r="P154" s="68"/>
      <c r="Q154" s="68"/>
      <c r="R154" s="68"/>
      <c r="S154" s="68"/>
      <c r="T154" s="69"/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T154" s="14" t="s">
        <v>132</v>
      </c>
      <c r="AU154" s="14" t="s">
        <v>84</v>
      </c>
    </row>
    <row r="155" spans="1:65" s="2" customFormat="1" ht="24.2" customHeight="1">
      <c r="A155" s="31"/>
      <c r="B155" s="32"/>
      <c r="C155" s="201" t="s">
        <v>204</v>
      </c>
      <c r="D155" s="201" t="s">
        <v>144</v>
      </c>
      <c r="E155" s="202" t="s">
        <v>205</v>
      </c>
      <c r="F155" s="203" t="s">
        <v>206</v>
      </c>
      <c r="G155" s="204" t="s">
        <v>148</v>
      </c>
      <c r="H155" s="205">
        <v>96</v>
      </c>
      <c r="I155" s="206"/>
      <c r="J155" s="207">
        <f>ROUND(I155*H155,2)</f>
        <v>0</v>
      </c>
      <c r="K155" s="203" t="s">
        <v>129</v>
      </c>
      <c r="L155" s="208"/>
      <c r="M155" s="209" t="s">
        <v>1</v>
      </c>
      <c r="N155" s="210" t="s">
        <v>41</v>
      </c>
      <c r="O155" s="68"/>
      <c r="P155" s="192">
        <f>O155*H155</f>
        <v>0</v>
      </c>
      <c r="Q155" s="192">
        <v>0</v>
      </c>
      <c r="R155" s="192">
        <f>Q155*H155</f>
        <v>0</v>
      </c>
      <c r="S155" s="192">
        <v>0</v>
      </c>
      <c r="T155" s="193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94" t="s">
        <v>156</v>
      </c>
      <c r="AT155" s="194" t="s">
        <v>144</v>
      </c>
      <c r="AU155" s="194" t="s">
        <v>84</v>
      </c>
      <c r="AY155" s="14" t="s">
        <v>122</v>
      </c>
      <c r="BE155" s="195">
        <f>IF(N155="základní",J155,0)</f>
        <v>0</v>
      </c>
      <c r="BF155" s="195">
        <f>IF(N155="snížená",J155,0)</f>
        <v>0</v>
      </c>
      <c r="BG155" s="195">
        <f>IF(N155="zákl. přenesená",J155,0)</f>
        <v>0</v>
      </c>
      <c r="BH155" s="195">
        <f>IF(N155="sníž. přenesená",J155,0)</f>
        <v>0</v>
      </c>
      <c r="BI155" s="195">
        <f>IF(N155="nulová",J155,0)</f>
        <v>0</v>
      </c>
      <c r="BJ155" s="14" t="s">
        <v>84</v>
      </c>
      <c r="BK155" s="195">
        <f>ROUND(I155*H155,2)</f>
        <v>0</v>
      </c>
      <c r="BL155" s="14" t="s">
        <v>156</v>
      </c>
      <c r="BM155" s="194" t="s">
        <v>207</v>
      </c>
    </row>
    <row r="156" spans="1:65" s="2" customFormat="1" ht="19.5">
      <c r="A156" s="31"/>
      <c r="B156" s="32"/>
      <c r="C156" s="33"/>
      <c r="D156" s="196" t="s">
        <v>132</v>
      </c>
      <c r="E156" s="33"/>
      <c r="F156" s="197" t="s">
        <v>206</v>
      </c>
      <c r="G156" s="33"/>
      <c r="H156" s="33"/>
      <c r="I156" s="198"/>
      <c r="J156" s="33"/>
      <c r="K156" s="33"/>
      <c r="L156" s="36"/>
      <c r="M156" s="199"/>
      <c r="N156" s="200"/>
      <c r="O156" s="68"/>
      <c r="P156" s="68"/>
      <c r="Q156" s="68"/>
      <c r="R156" s="68"/>
      <c r="S156" s="68"/>
      <c r="T156" s="69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T156" s="14" t="s">
        <v>132</v>
      </c>
      <c r="AU156" s="14" t="s">
        <v>84</v>
      </c>
    </row>
    <row r="157" spans="1:65" s="2" customFormat="1" ht="33" customHeight="1">
      <c r="A157" s="31"/>
      <c r="B157" s="32"/>
      <c r="C157" s="201" t="s">
        <v>208</v>
      </c>
      <c r="D157" s="201" t="s">
        <v>144</v>
      </c>
      <c r="E157" s="202" t="s">
        <v>209</v>
      </c>
      <c r="F157" s="203" t="s">
        <v>210</v>
      </c>
      <c r="G157" s="204" t="s">
        <v>148</v>
      </c>
      <c r="H157" s="205">
        <v>2</v>
      </c>
      <c r="I157" s="206"/>
      <c r="J157" s="207">
        <f>ROUND(I157*H157,2)</f>
        <v>0</v>
      </c>
      <c r="K157" s="203" t="s">
        <v>129</v>
      </c>
      <c r="L157" s="208"/>
      <c r="M157" s="209" t="s">
        <v>1</v>
      </c>
      <c r="N157" s="210" t="s">
        <v>41</v>
      </c>
      <c r="O157" s="68"/>
      <c r="P157" s="192">
        <f>O157*H157</f>
        <v>0</v>
      </c>
      <c r="Q157" s="192">
        <v>0</v>
      </c>
      <c r="R157" s="192">
        <f>Q157*H157</f>
        <v>0</v>
      </c>
      <c r="S157" s="192">
        <v>0</v>
      </c>
      <c r="T157" s="193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94" t="s">
        <v>156</v>
      </c>
      <c r="AT157" s="194" t="s">
        <v>144</v>
      </c>
      <c r="AU157" s="194" t="s">
        <v>84</v>
      </c>
      <c r="AY157" s="14" t="s">
        <v>122</v>
      </c>
      <c r="BE157" s="195">
        <f>IF(N157="základní",J157,0)</f>
        <v>0</v>
      </c>
      <c r="BF157" s="195">
        <f>IF(N157="snížená",J157,0)</f>
        <v>0</v>
      </c>
      <c r="BG157" s="195">
        <f>IF(N157="zákl. přenesená",J157,0)</f>
        <v>0</v>
      </c>
      <c r="BH157" s="195">
        <f>IF(N157="sníž. přenesená",J157,0)</f>
        <v>0</v>
      </c>
      <c r="BI157" s="195">
        <f>IF(N157="nulová",J157,0)</f>
        <v>0</v>
      </c>
      <c r="BJ157" s="14" t="s">
        <v>84</v>
      </c>
      <c r="BK157" s="195">
        <f>ROUND(I157*H157,2)</f>
        <v>0</v>
      </c>
      <c r="BL157" s="14" t="s">
        <v>156</v>
      </c>
      <c r="BM157" s="194" t="s">
        <v>211</v>
      </c>
    </row>
    <row r="158" spans="1:65" s="2" customFormat="1" ht="19.5">
      <c r="A158" s="31"/>
      <c r="B158" s="32"/>
      <c r="C158" s="33"/>
      <c r="D158" s="196" t="s">
        <v>132</v>
      </c>
      <c r="E158" s="33"/>
      <c r="F158" s="197" t="s">
        <v>210</v>
      </c>
      <c r="G158" s="33"/>
      <c r="H158" s="33"/>
      <c r="I158" s="198"/>
      <c r="J158" s="33"/>
      <c r="K158" s="33"/>
      <c r="L158" s="36"/>
      <c r="M158" s="199"/>
      <c r="N158" s="200"/>
      <c r="O158" s="68"/>
      <c r="P158" s="68"/>
      <c r="Q158" s="68"/>
      <c r="R158" s="68"/>
      <c r="S158" s="68"/>
      <c r="T158" s="69"/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T158" s="14" t="s">
        <v>132</v>
      </c>
      <c r="AU158" s="14" t="s">
        <v>84</v>
      </c>
    </row>
    <row r="159" spans="1:65" s="2" customFormat="1" ht="33" customHeight="1">
      <c r="A159" s="31"/>
      <c r="B159" s="32"/>
      <c r="C159" s="201" t="s">
        <v>212</v>
      </c>
      <c r="D159" s="201" t="s">
        <v>144</v>
      </c>
      <c r="E159" s="202" t="s">
        <v>213</v>
      </c>
      <c r="F159" s="203" t="s">
        <v>214</v>
      </c>
      <c r="G159" s="204" t="s">
        <v>148</v>
      </c>
      <c r="H159" s="205">
        <v>52</v>
      </c>
      <c r="I159" s="206"/>
      <c r="J159" s="207">
        <f>ROUND(I159*H159,2)</f>
        <v>0</v>
      </c>
      <c r="K159" s="203" t="s">
        <v>129</v>
      </c>
      <c r="L159" s="208"/>
      <c r="M159" s="209" t="s">
        <v>1</v>
      </c>
      <c r="N159" s="210" t="s">
        <v>41</v>
      </c>
      <c r="O159" s="68"/>
      <c r="P159" s="192">
        <f>O159*H159</f>
        <v>0</v>
      </c>
      <c r="Q159" s="192">
        <v>0</v>
      </c>
      <c r="R159" s="192">
        <f>Q159*H159</f>
        <v>0</v>
      </c>
      <c r="S159" s="192">
        <v>0</v>
      </c>
      <c r="T159" s="193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94" t="s">
        <v>156</v>
      </c>
      <c r="AT159" s="194" t="s">
        <v>144</v>
      </c>
      <c r="AU159" s="194" t="s">
        <v>84</v>
      </c>
      <c r="AY159" s="14" t="s">
        <v>122</v>
      </c>
      <c r="BE159" s="195">
        <f>IF(N159="základní",J159,0)</f>
        <v>0</v>
      </c>
      <c r="BF159" s="195">
        <f>IF(N159="snížená",J159,0)</f>
        <v>0</v>
      </c>
      <c r="BG159" s="195">
        <f>IF(N159="zákl. přenesená",J159,0)</f>
        <v>0</v>
      </c>
      <c r="BH159" s="195">
        <f>IF(N159="sníž. přenesená",J159,0)</f>
        <v>0</v>
      </c>
      <c r="BI159" s="195">
        <f>IF(N159="nulová",J159,0)</f>
        <v>0</v>
      </c>
      <c r="BJ159" s="14" t="s">
        <v>84</v>
      </c>
      <c r="BK159" s="195">
        <f>ROUND(I159*H159,2)</f>
        <v>0</v>
      </c>
      <c r="BL159" s="14" t="s">
        <v>156</v>
      </c>
      <c r="BM159" s="194" t="s">
        <v>215</v>
      </c>
    </row>
    <row r="160" spans="1:65" s="2" customFormat="1" ht="19.5">
      <c r="A160" s="31"/>
      <c r="B160" s="32"/>
      <c r="C160" s="33"/>
      <c r="D160" s="196" t="s">
        <v>132</v>
      </c>
      <c r="E160" s="33"/>
      <c r="F160" s="197" t="s">
        <v>214</v>
      </c>
      <c r="G160" s="33"/>
      <c r="H160" s="33"/>
      <c r="I160" s="198"/>
      <c r="J160" s="33"/>
      <c r="K160" s="33"/>
      <c r="L160" s="36"/>
      <c r="M160" s="199"/>
      <c r="N160" s="200"/>
      <c r="O160" s="68"/>
      <c r="P160" s="68"/>
      <c r="Q160" s="68"/>
      <c r="R160" s="68"/>
      <c r="S160" s="68"/>
      <c r="T160" s="69"/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T160" s="14" t="s">
        <v>132</v>
      </c>
      <c r="AU160" s="14" t="s">
        <v>84</v>
      </c>
    </row>
    <row r="161" spans="1:65" s="2" customFormat="1" ht="33" customHeight="1">
      <c r="A161" s="31"/>
      <c r="B161" s="32"/>
      <c r="C161" s="201" t="s">
        <v>216</v>
      </c>
      <c r="D161" s="201" t="s">
        <v>144</v>
      </c>
      <c r="E161" s="202" t="s">
        <v>217</v>
      </c>
      <c r="F161" s="203" t="s">
        <v>218</v>
      </c>
      <c r="G161" s="204" t="s">
        <v>148</v>
      </c>
      <c r="H161" s="205">
        <v>2</v>
      </c>
      <c r="I161" s="206"/>
      <c r="J161" s="207">
        <f>ROUND(I161*H161,2)</f>
        <v>0</v>
      </c>
      <c r="K161" s="203" t="s">
        <v>129</v>
      </c>
      <c r="L161" s="208"/>
      <c r="M161" s="209" t="s">
        <v>1</v>
      </c>
      <c r="N161" s="210" t="s">
        <v>41</v>
      </c>
      <c r="O161" s="68"/>
      <c r="P161" s="192">
        <f>O161*H161</f>
        <v>0</v>
      </c>
      <c r="Q161" s="192">
        <v>0</v>
      </c>
      <c r="R161" s="192">
        <f>Q161*H161</f>
        <v>0</v>
      </c>
      <c r="S161" s="192">
        <v>0</v>
      </c>
      <c r="T161" s="193">
        <f>S161*H161</f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94" t="s">
        <v>156</v>
      </c>
      <c r="AT161" s="194" t="s">
        <v>144</v>
      </c>
      <c r="AU161" s="194" t="s">
        <v>84</v>
      </c>
      <c r="AY161" s="14" t="s">
        <v>122</v>
      </c>
      <c r="BE161" s="195">
        <f>IF(N161="základní",J161,0)</f>
        <v>0</v>
      </c>
      <c r="BF161" s="195">
        <f>IF(N161="snížená",J161,0)</f>
        <v>0</v>
      </c>
      <c r="BG161" s="195">
        <f>IF(N161="zákl. přenesená",J161,0)</f>
        <v>0</v>
      </c>
      <c r="BH161" s="195">
        <f>IF(N161="sníž. přenesená",J161,0)</f>
        <v>0</v>
      </c>
      <c r="BI161" s="195">
        <f>IF(N161="nulová",J161,0)</f>
        <v>0</v>
      </c>
      <c r="BJ161" s="14" t="s">
        <v>84</v>
      </c>
      <c r="BK161" s="195">
        <f>ROUND(I161*H161,2)</f>
        <v>0</v>
      </c>
      <c r="BL161" s="14" t="s">
        <v>156</v>
      </c>
      <c r="BM161" s="194" t="s">
        <v>219</v>
      </c>
    </row>
    <row r="162" spans="1:65" s="2" customFormat="1" ht="19.5">
      <c r="A162" s="31"/>
      <c r="B162" s="32"/>
      <c r="C162" s="33"/>
      <c r="D162" s="196" t="s">
        <v>132</v>
      </c>
      <c r="E162" s="33"/>
      <c r="F162" s="197" t="s">
        <v>218</v>
      </c>
      <c r="G162" s="33"/>
      <c r="H162" s="33"/>
      <c r="I162" s="198"/>
      <c r="J162" s="33"/>
      <c r="K162" s="33"/>
      <c r="L162" s="36"/>
      <c r="M162" s="199"/>
      <c r="N162" s="200"/>
      <c r="O162" s="68"/>
      <c r="P162" s="68"/>
      <c r="Q162" s="68"/>
      <c r="R162" s="68"/>
      <c r="S162" s="68"/>
      <c r="T162" s="69"/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T162" s="14" t="s">
        <v>132</v>
      </c>
      <c r="AU162" s="14" t="s">
        <v>84</v>
      </c>
    </row>
    <row r="163" spans="1:65" s="2" customFormat="1" ht="37.9" customHeight="1">
      <c r="A163" s="31"/>
      <c r="B163" s="32"/>
      <c r="C163" s="201" t="s">
        <v>220</v>
      </c>
      <c r="D163" s="201" t="s">
        <v>144</v>
      </c>
      <c r="E163" s="202" t="s">
        <v>221</v>
      </c>
      <c r="F163" s="203" t="s">
        <v>222</v>
      </c>
      <c r="G163" s="204" t="s">
        <v>148</v>
      </c>
      <c r="H163" s="205">
        <v>2</v>
      </c>
      <c r="I163" s="206"/>
      <c r="J163" s="207">
        <f>ROUND(I163*H163,2)</f>
        <v>0</v>
      </c>
      <c r="K163" s="203" t="s">
        <v>129</v>
      </c>
      <c r="L163" s="208"/>
      <c r="M163" s="209" t="s">
        <v>1</v>
      </c>
      <c r="N163" s="210" t="s">
        <v>41</v>
      </c>
      <c r="O163" s="68"/>
      <c r="P163" s="192">
        <f>O163*H163</f>
        <v>0</v>
      </c>
      <c r="Q163" s="192">
        <v>0</v>
      </c>
      <c r="R163" s="192">
        <f>Q163*H163</f>
        <v>0</v>
      </c>
      <c r="S163" s="192">
        <v>0</v>
      </c>
      <c r="T163" s="193">
        <f>S163*H163</f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94" t="s">
        <v>156</v>
      </c>
      <c r="AT163" s="194" t="s">
        <v>144</v>
      </c>
      <c r="AU163" s="194" t="s">
        <v>84</v>
      </c>
      <c r="AY163" s="14" t="s">
        <v>122</v>
      </c>
      <c r="BE163" s="195">
        <f>IF(N163="základní",J163,0)</f>
        <v>0</v>
      </c>
      <c r="BF163" s="195">
        <f>IF(N163="snížená",J163,0)</f>
        <v>0</v>
      </c>
      <c r="BG163" s="195">
        <f>IF(N163="zákl. přenesená",J163,0)</f>
        <v>0</v>
      </c>
      <c r="BH163" s="195">
        <f>IF(N163="sníž. přenesená",J163,0)</f>
        <v>0</v>
      </c>
      <c r="BI163" s="195">
        <f>IF(N163="nulová",J163,0)</f>
        <v>0</v>
      </c>
      <c r="BJ163" s="14" t="s">
        <v>84</v>
      </c>
      <c r="BK163" s="195">
        <f>ROUND(I163*H163,2)</f>
        <v>0</v>
      </c>
      <c r="BL163" s="14" t="s">
        <v>156</v>
      </c>
      <c r="BM163" s="194" t="s">
        <v>223</v>
      </c>
    </row>
    <row r="164" spans="1:65" s="2" customFormat="1" ht="19.5">
      <c r="A164" s="31"/>
      <c r="B164" s="32"/>
      <c r="C164" s="33"/>
      <c r="D164" s="196" t="s">
        <v>132</v>
      </c>
      <c r="E164" s="33"/>
      <c r="F164" s="197" t="s">
        <v>222</v>
      </c>
      <c r="G164" s="33"/>
      <c r="H164" s="33"/>
      <c r="I164" s="198"/>
      <c r="J164" s="33"/>
      <c r="K164" s="33"/>
      <c r="L164" s="36"/>
      <c r="M164" s="199"/>
      <c r="N164" s="200"/>
      <c r="O164" s="68"/>
      <c r="P164" s="68"/>
      <c r="Q164" s="68"/>
      <c r="R164" s="68"/>
      <c r="S164" s="68"/>
      <c r="T164" s="69"/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T164" s="14" t="s">
        <v>132</v>
      </c>
      <c r="AU164" s="14" t="s">
        <v>84</v>
      </c>
    </row>
    <row r="165" spans="1:65" s="2" customFormat="1" ht="44.25" customHeight="1">
      <c r="A165" s="31"/>
      <c r="B165" s="32"/>
      <c r="C165" s="201" t="s">
        <v>7</v>
      </c>
      <c r="D165" s="201" t="s">
        <v>144</v>
      </c>
      <c r="E165" s="202" t="s">
        <v>224</v>
      </c>
      <c r="F165" s="203" t="s">
        <v>225</v>
      </c>
      <c r="G165" s="204" t="s">
        <v>148</v>
      </c>
      <c r="H165" s="205">
        <v>14</v>
      </c>
      <c r="I165" s="206"/>
      <c r="J165" s="207">
        <f>ROUND(I165*H165,2)</f>
        <v>0</v>
      </c>
      <c r="K165" s="203" t="s">
        <v>129</v>
      </c>
      <c r="L165" s="208"/>
      <c r="M165" s="209" t="s">
        <v>1</v>
      </c>
      <c r="N165" s="210" t="s">
        <v>41</v>
      </c>
      <c r="O165" s="68"/>
      <c r="P165" s="192">
        <f>O165*H165</f>
        <v>0</v>
      </c>
      <c r="Q165" s="192">
        <v>0</v>
      </c>
      <c r="R165" s="192">
        <f>Q165*H165</f>
        <v>0</v>
      </c>
      <c r="S165" s="192">
        <v>0</v>
      </c>
      <c r="T165" s="193">
        <f>S165*H165</f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94" t="s">
        <v>156</v>
      </c>
      <c r="AT165" s="194" t="s">
        <v>144</v>
      </c>
      <c r="AU165" s="194" t="s">
        <v>84</v>
      </c>
      <c r="AY165" s="14" t="s">
        <v>122</v>
      </c>
      <c r="BE165" s="195">
        <f>IF(N165="základní",J165,0)</f>
        <v>0</v>
      </c>
      <c r="BF165" s="195">
        <f>IF(N165="snížená",J165,0)</f>
        <v>0</v>
      </c>
      <c r="BG165" s="195">
        <f>IF(N165="zákl. přenesená",J165,0)</f>
        <v>0</v>
      </c>
      <c r="BH165" s="195">
        <f>IF(N165="sníž. přenesená",J165,0)</f>
        <v>0</v>
      </c>
      <c r="BI165" s="195">
        <f>IF(N165="nulová",J165,0)</f>
        <v>0</v>
      </c>
      <c r="BJ165" s="14" t="s">
        <v>84</v>
      </c>
      <c r="BK165" s="195">
        <f>ROUND(I165*H165,2)</f>
        <v>0</v>
      </c>
      <c r="BL165" s="14" t="s">
        <v>156</v>
      </c>
      <c r="BM165" s="194" t="s">
        <v>226</v>
      </c>
    </row>
    <row r="166" spans="1:65" s="2" customFormat="1" ht="29.25">
      <c r="A166" s="31"/>
      <c r="B166" s="32"/>
      <c r="C166" s="33"/>
      <c r="D166" s="196" t="s">
        <v>132</v>
      </c>
      <c r="E166" s="33"/>
      <c r="F166" s="197" t="s">
        <v>225</v>
      </c>
      <c r="G166" s="33"/>
      <c r="H166" s="33"/>
      <c r="I166" s="198"/>
      <c r="J166" s="33"/>
      <c r="K166" s="33"/>
      <c r="L166" s="36"/>
      <c r="M166" s="199"/>
      <c r="N166" s="200"/>
      <c r="O166" s="68"/>
      <c r="P166" s="68"/>
      <c r="Q166" s="68"/>
      <c r="R166" s="68"/>
      <c r="S166" s="68"/>
      <c r="T166" s="69"/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T166" s="14" t="s">
        <v>132</v>
      </c>
      <c r="AU166" s="14" t="s">
        <v>84</v>
      </c>
    </row>
    <row r="167" spans="1:65" s="2" customFormat="1" ht="33" customHeight="1">
      <c r="A167" s="31"/>
      <c r="B167" s="32"/>
      <c r="C167" s="201" t="s">
        <v>227</v>
      </c>
      <c r="D167" s="201" t="s">
        <v>144</v>
      </c>
      <c r="E167" s="202" t="s">
        <v>228</v>
      </c>
      <c r="F167" s="203" t="s">
        <v>229</v>
      </c>
      <c r="G167" s="204" t="s">
        <v>148</v>
      </c>
      <c r="H167" s="205">
        <v>3</v>
      </c>
      <c r="I167" s="206"/>
      <c r="J167" s="207">
        <f>ROUND(I167*H167,2)</f>
        <v>0</v>
      </c>
      <c r="K167" s="203" t="s">
        <v>129</v>
      </c>
      <c r="L167" s="208"/>
      <c r="M167" s="209" t="s">
        <v>1</v>
      </c>
      <c r="N167" s="210" t="s">
        <v>41</v>
      </c>
      <c r="O167" s="68"/>
      <c r="P167" s="192">
        <f>O167*H167</f>
        <v>0</v>
      </c>
      <c r="Q167" s="192">
        <v>0</v>
      </c>
      <c r="R167" s="192">
        <f>Q167*H167</f>
        <v>0</v>
      </c>
      <c r="S167" s="192">
        <v>0</v>
      </c>
      <c r="T167" s="193">
        <f>S167*H167</f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94" t="s">
        <v>156</v>
      </c>
      <c r="AT167" s="194" t="s">
        <v>144</v>
      </c>
      <c r="AU167" s="194" t="s">
        <v>84</v>
      </c>
      <c r="AY167" s="14" t="s">
        <v>122</v>
      </c>
      <c r="BE167" s="195">
        <f>IF(N167="základní",J167,0)</f>
        <v>0</v>
      </c>
      <c r="BF167" s="195">
        <f>IF(N167="snížená",J167,0)</f>
        <v>0</v>
      </c>
      <c r="BG167" s="195">
        <f>IF(N167="zákl. přenesená",J167,0)</f>
        <v>0</v>
      </c>
      <c r="BH167" s="195">
        <f>IF(N167="sníž. přenesená",J167,0)</f>
        <v>0</v>
      </c>
      <c r="BI167" s="195">
        <f>IF(N167="nulová",J167,0)</f>
        <v>0</v>
      </c>
      <c r="BJ167" s="14" t="s">
        <v>84</v>
      </c>
      <c r="BK167" s="195">
        <f>ROUND(I167*H167,2)</f>
        <v>0</v>
      </c>
      <c r="BL167" s="14" t="s">
        <v>156</v>
      </c>
      <c r="BM167" s="194" t="s">
        <v>230</v>
      </c>
    </row>
    <row r="168" spans="1:65" s="2" customFormat="1" ht="19.5">
      <c r="A168" s="31"/>
      <c r="B168" s="32"/>
      <c r="C168" s="33"/>
      <c r="D168" s="196" t="s">
        <v>132</v>
      </c>
      <c r="E168" s="33"/>
      <c r="F168" s="197" t="s">
        <v>229</v>
      </c>
      <c r="G168" s="33"/>
      <c r="H168" s="33"/>
      <c r="I168" s="198"/>
      <c r="J168" s="33"/>
      <c r="K168" s="33"/>
      <c r="L168" s="36"/>
      <c r="M168" s="199"/>
      <c r="N168" s="200"/>
      <c r="O168" s="68"/>
      <c r="P168" s="68"/>
      <c r="Q168" s="68"/>
      <c r="R168" s="68"/>
      <c r="S168" s="68"/>
      <c r="T168" s="69"/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T168" s="14" t="s">
        <v>132</v>
      </c>
      <c r="AU168" s="14" t="s">
        <v>84</v>
      </c>
    </row>
    <row r="169" spans="1:65" s="2" customFormat="1" ht="24.2" customHeight="1">
      <c r="A169" s="31"/>
      <c r="B169" s="32"/>
      <c r="C169" s="201" t="s">
        <v>231</v>
      </c>
      <c r="D169" s="201" t="s">
        <v>144</v>
      </c>
      <c r="E169" s="202" t="s">
        <v>232</v>
      </c>
      <c r="F169" s="203" t="s">
        <v>233</v>
      </c>
      <c r="G169" s="204" t="s">
        <v>148</v>
      </c>
      <c r="H169" s="205">
        <v>14</v>
      </c>
      <c r="I169" s="206"/>
      <c r="J169" s="207">
        <f>ROUND(I169*H169,2)</f>
        <v>0</v>
      </c>
      <c r="K169" s="203" t="s">
        <v>129</v>
      </c>
      <c r="L169" s="208"/>
      <c r="M169" s="209" t="s">
        <v>1</v>
      </c>
      <c r="N169" s="210" t="s">
        <v>41</v>
      </c>
      <c r="O169" s="68"/>
      <c r="P169" s="192">
        <f>O169*H169</f>
        <v>0</v>
      </c>
      <c r="Q169" s="192">
        <v>0</v>
      </c>
      <c r="R169" s="192">
        <f>Q169*H169</f>
        <v>0</v>
      </c>
      <c r="S169" s="192">
        <v>0</v>
      </c>
      <c r="T169" s="193">
        <f>S169*H169</f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94" t="s">
        <v>156</v>
      </c>
      <c r="AT169" s="194" t="s">
        <v>144</v>
      </c>
      <c r="AU169" s="194" t="s">
        <v>84</v>
      </c>
      <c r="AY169" s="14" t="s">
        <v>122</v>
      </c>
      <c r="BE169" s="195">
        <f>IF(N169="základní",J169,0)</f>
        <v>0</v>
      </c>
      <c r="BF169" s="195">
        <f>IF(N169="snížená",J169,0)</f>
        <v>0</v>
      </c>
      <c r="BG169" s="195">
        <f>IF(N169="zákl. přenesená",J169,0)</f>
        <v>0</v>
      </c>
      <c r="BH169" s="195">
        <f>IF(N169="sníž. přenesená",J169,0)</f>
        <v>0</v>
      </c>
      <c r="BI169" s="195">
        <f>IF(N169="nulová",J169,0)</f>
        <v>0</v>
      </c>
      <c r="BJ169" s="14" t="s">
        <v>84</v>
      </c>
      <c r="BK169" s="195">
        <f>ROUND(I169*H169,2)</f>
        <v>0</v>
      </c>
      <c r="BL169" s="14" t="s">
        <v>156</v>
      </c>
      <c r="BM169" s="194" t="s">
        <v>234</v>
      </c>
    </row>
    <row r="170" spans="1:65" s="2" customFormat="1" ht="19.5">
      <c r="A170" s="31"/>
      <c r="B170" s="32"/>
      <c r="C170" s="33"/>
      <c r="D170" s="196" t="s">
        <v>132</v>
      </c>
      <c r="E170" s="33"/>
      <c r="F170" s="197" t="s">
        <v>233</v>
      </c>
      <c r="G170" s="33"/>
      <c r="H170" s="33"/>
      <c r="I170" s="198"/>
      <c r="J170" s="33"/>
      <c r="K170" s="33"/>
      <c r="L170" s="36"/>
      <c r="M170" s="199"/>
      <c r="N170" s="200"/>
      <c r="O170" s="68"/>
      <c r="P170" s="68"/>
      <c r="Q170" s="68"/>
      <c r="R170" s="68"/>
      <c r="S170" s="68"/>
      <c r="T170" s="69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T170" s="14" t="s">
        <v>132</v>
      </c>
      <c r="AU170" s="14" t="s">
        <v>84</v>
      </c>
    </row>
    <row r="171" spans="1:65" s="2" customFormat="1" ht="33" customHeight="1">
      <c r="A171" s="31"/>
      <c r="B171" s="32"/>
      <c r="C171" s="201" t="s">
        <v>235</v>
      </c>
      <c r="D171" s="201" t="s">
        <v>144</v>
      </c>
      <c r="E171" s="202" t="s">
        <v>236</v>
      </c>
      <c r="F171" s="203" t="s">
        <v>237</v>
      </c>
      <c r="G171" s="204" t="s">
        <v>148</v>
      </c>
      <c r="H171" s="205">
        <v>2</v>
      </c>
      <c r="I171" s="206"/>
      <c r="J171" s="207">
        <f>ROUND(I171*H171,2)</f>
        <v>0</v>
      </c>
      <c r="K171" s="203" t="s">
        <v>129</v>
      </c>
      <c r="L171" s="208"/>
      <c r="M171" s="209" t="s">
        <v>1</v>
      </c>
      <c r="N171" s="210" t="s">
        <v>41</v>
      </c>
      <c r="O171" s="68"/>
      <c r="P171" s="192">
        <f>O171*H171</f>
        <v>0</v>
      </c>
      <c r="Q171" s="192">
        <v>0</v>
      </c>
      <c r="R171" s="192">
        <f>Q171*H171</f>
        <v>0</v>
      </c>
      <c r="S171" s="192">
        <v>0</v>
      </c>
      <c r="T171" s="193">
        <f>S171*H171</f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94" t="s">
        <v>156</v>
      </c>
      <c r="AT171" s="194" t="s">
        <v>144</v>
      </c>
      <c r="AU171" s="194" t="s">
        <v>84</v>
      </c>
      <c r="AY171" s="14" t="s">
        <v>122</v>
      </c>
      <c r="BE171" s="195">
        <f>IF(N171="základní",J171,0)</f>
        <v>0</v>
      </c>
      <c r="BF171" s="195">
        <f>IF(N171="snížená",J171,0)</f>
        <v>0</v>
      </c>
      <c r="BG171" s="195">
        <f>IF(N171="zákl. přenesená",J171,0)</f>
        <v>0</v>
      </c>
      <c r="BH171" s="195">
        <f>IF(N171="sníž. přenesená",J171,0)</f>
        <v>0</v>
      </c>
      <c r="BI171" s="195">
        <f>IF(N171="nulová",J171,0)</f>
        <v>0</v>
      </c>
      <c r="BJ171" s="14" t="s">
        <v>84</v>
      </c>
      <c r="BK171" s="195">
        <f>ROUND(I171*H171,2)</f>
        <v>0</v>
      </c>
      <c r="BL171" s="14" t="s">
        <v>156</v>
      </c>
      <c r="BM171" s="194" t="s">
        <v>238</v>
      </c>
    </row>
    <row r="172" spans="1:65" s="2" customFormat="1" ht="19.5">
      <c r="A172" s="31"/>
      <c r="B172" s="32"/>
      <c r="C172" s="33"/>
      <c r="D172" s="196" t="s">
        <v>132</v>
      </c>
      <c r="E172" s="33"/>
      <c r="F172" s="197" t="s">
        <v>237</v>
      </c>
      <c r="G172" s="33"/>
      <c r="H172" s="33"/>
      <c r="I172" s="198"/>
      <c r="J172" s="33"/>
      <c r="K172" s="33"/>
      <c r="L172" s="36"/>
      <c r="M172" s="199"/>
      <c r="N172" s="200"/>
      <c r="O172" s="68"/>
      <c r="P172" s="68"/>
      <c r="Q172" s="68"/>
      <c r="R172" s="68"/>
      <c r="S172" s="68"/>
      <c r="T172" s="69"/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T172" s="14" t="s">
        <v>132</v>
      </c>
      <c r="AU172" s="14" t="s">
        <v>84</v>
      </c>
    </row>
    <row r="173" spans="1:65" s="2" customFormat="1" ht="16.5" customHeight="1">
      <c r="A173" s="31"/>
      <c r="B173" s="32"/>
      <c r="C173" s="183" t="s">
        <v>239</v>
      </c>
      <c r="D173" s="183" t="s">
        <v>125</v>
      </c>
      <c r="E173" s="184" t="s">
        <v>240</v>
      </c>
      <c r="F173" s="185" t="s">
        <v>241</v>
      </c>
      <c r="G173" s="186" t="s">
        <v>148</v>
      </c>
      <c r="H173" s="187">
        <v>2</v>
      </c>
      <c r="I173" s="188"/>
      <c r="J173" s="189">
        <f>ROUND(I173*H173,2)</f>
        <v>0</v>
      </c>
      <c r="K173" s="185" t="s">
        <v>129</v>
      </c>
      <c r="L173" s="36"/>
      <c r="M173" s="190" t="s">
        <v>1</v>
      </c>
      <c r="N173" s="191" t="s">
        <v>41</v>
      </c>
      <c r="O173" s="68"/>
      <c r="P173" s="192">
        <f>O173*H173</f>
        <v>0</v>
      </c>
      <c r="Q173" s="192">
        <v>0</v>
      </c>
      <c r="R173" s="192">
        <f>Q173*H173</f>
        <v>0</v>
      </c>
      <c r="S173" s="192">
        <v>0</v>
      </c>
      <c r="T173" s="193">
        <f>S173*H173</f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94" t="s">
        <v>156</v>
      </c>
      <c r="AT173" s="194" t="s">
        <v>125</v>
      </c>
      <c r="AU173" s="194" t="s">
        <v>84</v>
      </c>
      <c r="AY173" s="14" t="s">
        <v>122</v>
      </c>
      <c r="BE173" s="195">
        <f>IF(N173="základní",J173,0)</f>
        <v>0</v>
      </c>
      <c r="BF173" s="195">
        <f>IF(N173="snížená",J173,0)</f>
        <v>0</v>
      </c>
      <c r="BG173" s="195">
        <f>IF(N173="zákl. přenesená",J173,0)</f>
        <v>0</v>
      </c>
      <c r="BH173" s="195">
        <f>IF(N173="sníž. přenesená",J173,0)</f>
        <v>0</v>
      </c>
      <c r="BI173" s="195">
        <f>IF(N173="nulová",J173,0)</f>
        <v>0</v>
      </c>
      <c r="BJ173" s="14" t="s">
        <v>84</v>
      </c>
      <c r="BK173" s="195">
        <f>ROUND(I173*H173,2)</f>
        <v>0</v>
      </c>
      <c r="BL173" s="14" t="s">
        <v>156</v>
      </c>
      <c r="BM173" s="194" t="s">
        <v>242</v>
      </c>
    </row>
    <row r="174" spans="1:65" s="2" customFormat="1" ht="19.5">
      <c r="A174" s="31"/>
      <c r="B174" s="32"/>
      <c r="C174" s="33"/>
      <c r="D174" s="196" t="s">
        <v>132</v>
      </c>
      <c r="E174" s="33"/>
      <c r="F174" s="197" t="s">
        <v>243</v>
      </c>
      <c r="G174" s="33"/>
      <c r="H174" s="33"/>
      <c r="I174" s="198"/>
      <c r="J174" s="33"/>
      <c r="K174" s="33"/>
      <c r="L174" s="36"/>
      <c r="M174" s="199"/>
      <c r="N174" s="200"/>
      <c r="O174" s="68"/>
      <c r="P174" s="68"/>
      <c r="Q174" s="68"/>
      <c r="R174" s="68"/>
      <c r="S174" s="68"/>
      <c r="T174" s="69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T174" s="14" t="s">
        <v>132</v>
      </c>
      <c r="AU174" s="14" t="s">
        <v>84</v>
      </c>
    </row>
    <row r="175" spans="1:65" s="2" customFormat="1" ht="24.2" customHeight="1">
      <c r="A175" s="31"/>
      <c r="B175" s="32"/>
      <c r="C175" s="183" t="s">
        <v>244</v>
      </c>
      <c r="D175" s="183" t="s">
        <v>125</v>
      </c>
      <c r="E175" s="184" t="s">
        <v>245</v>
      </c>
      <c r="F175" s="185" t="s">
        <v>246</v>
      </c>
      <c r="G175" s="186" t="s">
        <v>148</v>
      </c>
      <c r="H175" s="187">
        <v>1</v>
      </c>
      <c r="I175" s="188"/>
      <c r="J175" s="189">
        <f>ROUND(I175*H175,2)</f>
        <v>0</v>
      </c>
      <c r="K175" s="185" t="s">
        <v>129</v>
      </c>
      <c r="L175" s="36"/>
      <c r="M175" s="190" t="s">
        <v>1</v>
      </c>
      <c r="N175" s="191" t="s">
        <v>41</v>
      </c>
      <c r="O175" s="68"/>
      <c r="P175" s="192">
        <f>O175*H175</f>
        <v>0</v>
      </c>
      <c r="Q175" s="192">
        <v>0</v>
      </c>
      <c r="R175" s="192">
        <f>Q175*H175</f>
        <v>0</v>
      </c>
      <c r="S175" s="192">
        <v>0</v>
      </c>
      <c r="T175" s="193">
        <f>S175*H175</f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94" t="s">
        <v>156</v>
      </c>
      <c r="AT175" s="194" t="s">
        <v>125</v>
      </c>
      <c r="AU175" s="194" t="s">
        <v>84</v>
      </c>
      <c r="AY175" s="14" t="s">
        <v>122</v>
      </c>
      <c r="BE175" s="195">
        <f>IF(N175="základní",J175,0)</f>
        <v>0</v>
      </c>
      <c r="BF175" s="195">
        <f>IF(N175="snížená",J175,0)</f>
        <v>0</v>
      </c>
      <c r="BG175" s="195">
        <f>IF(N175="zákl. přenesená",J175,0)</f>
        <v>0</v>
      </c>
      <c r="BH175" s="195">
        <f>IF(N175="sníž. přenesená",J175,0)</f>
        <v>0</v>
      </c>
      <c r="BI175" s="195">
        <f>IF(N175="nulová",J175,0)</f>
        <v>0</v>
      </c>
      <c r="BJ175" s="14" t="s">
        <v>84</v>
      </c>
      <c r="BK175" s="195">
        <f>ROUND(I175*H175,2)</f>
        <v>0</v>
      </c>
      <c r="BL175" s="14" t="s">
        <v>156</v>
      </c>
      <c r="BM175" s="194" t="s">
        <v>247</v>
      </c>
    </row>
    <row r="176" spans="1:65" s="2" customFormat="1" ht="29.25">
      <c r="A176" s="31"/>
      <c r="B176" s="32"/>
      <c r="C176" s="33"/>
      <c r="D176" s="196" t="s">
        <v>132</v>
      </c>
      <c r="E176" s="33"/>
      <c r="F176" s="197" t="s">
        <v>248</v>
      </c>
      <c r="G176" s="33"/>
      <c r="H176" s="33"/>
      <c r="I176" s="198"/>
      <c r="J176" s="33"/>
      <c r="K176" s="33"/>
      <c r="L176" s="36"/>
      <c r="M176" s="199"/>
      <c r="N176" s="200"/>
      <c r="O176" s="68"/>
      <c r="P176" s="68"/>
      <c r="Q176" s="68"/>
      <c r="R176" s="68"/>
      <c r="S176" s="68"/>
      <c r="T176" s="69"/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T176" s="14" t="s">
        <v>132</v>
      </c>
      <c r="AU176" s="14" t="s">
        <v>84</v>
      </c>
    </row>
    <row r="177" spans="1:65" s="2" customFormat="1" ht="24.2" customHeight="1">
      <c r="A177" s="31"/>
      <c r="B177" s="32"/>
      <c r="C177" s="183" t="s">
        <v>249</v>
      </c>
      <c r="D177" s="183" t="s">
        <v>125</v>
      </c>
      <c r="E177" s="184" t="s">
        <v>250</v>
      </c>
      <c r="F177" s="185" t="s">
        <v>251</v>
      </c>
      <c r="G177" s="186" t="s">
        <v>148</v>
      </c>
      <c r="H177" s="187">
        <v>96</v>
      </c>
      <c r="I177" s="188"/>
      <c r="J177" s="189">
        <f>ROUND(I177*H177,2)</f>
        <v>0</v>
      </c>
      <c r="K177" s="185" t="s">
        <v>129</v>
      </c>
      <c r="L177" s="36"/>
      <c r="M177" s="190" t="s">
        <v>1</v>
      </c>
      <c r="N177" s="191" t="s">
        <v>41</v>
      </c>
      <c r="O177" s="68"/>
      <c r="P177" s="192">
        <f>O177*H177</f>
        <v>0</v>
      </c>
      <c r="Q177" s="192">
        <v>0</v>
      </c>
      <c r="R177" s="192">
        <f>Q177*H177</f>
        <v>0</v>
      </c>
      <c r="S177" s="192">
        <v>0</v>
      </c>
      <c r="T177" s="193">
        <f>S177*H177</f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94" t="s">
        <v>156</v>
      </c>
      <c r="AT177" s="194" t="s">
        <v>125</v>
      </c>
      <c r="AU177" s="194" t="s">
        <v>84</v>
      </c>
      <c r="AY177" s="14" t="s">
        <v>122</v>
      </c>
      <c r="BE177" s="195">
        <f>IF(N177="základní",J177,0)</f>
        <v>0</v>
      </c>
      <c r="BF177" s="195">
        <f>IF(N177="snížená",J177,0)</f>
        <v>0</v>
      </c>
      <c r="BG177" s="195">
        <f>IF(N177="zákl. přenesená",J177,0)</f>
        <v>0</v>
      </c>
      <c r="BH177" s="195">
        <f>IF(N177="sníž. přenesená",J177,0)</f>
        <v>0</v>
      </c>
      <c r="BI177" s="195">
        <f>IF(N177="nulová",J177,0)</f>
        <v>0</v>
      </c>
      <c r="BJ177" s="14" t="s">
        <v>84</v>
      </c>
      <c r="BK177" s="195">
        <f>ROUND(I177*H177,2)</f>
        <v>0</v>
      </c>
      <c r="BL177" s="14" t="s">
        <v>156</v>
      </c>
      <c r="BM177" s="194" t="s">
        <v>252</v>
      </c>
    </row>
    <row r="178" spans="1:65" s="2" customFormat="1">
      <c r="A178" s="31"/>
      <c r="B178" s="32"/>
      <c r="C178" s="33"/>
      <c r="D178" s="196" t="s">
        <v>132</v>
      </c>
      <c r="E178" s="33"/>
      <c r="F178" s="197" t="s">
        <v>251</v>
      </c>
      <c r="G178" s="33"/>
      <c r="H178" s="33"/>
      <c r="I178" s="198"/>
      <c r="J178" s="33"/>
      <c r="K178" s="33"/>
      <c r="L178" s="36"/>
      <c r="M178" s="199"/>
      <c r="N178" s="200"/>
      <c r="O178" s="68"/>
      <c r="P178" s="68"/>
      <c r="Q178" s="68"/>
      <c r="R178" s="68"/>
      <c r="S178" s="68"/>
      <c r="T178" s="69"/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T178" s="14" t="s">
        <v>132</v>
      </c>
      <c r="AU178" s="14" t="s">
        <v>84</v>
      </c>
    </row>
    <row r="179" spans="1:65" s="2" customFormat="1" ht="16.5" customHeight="1">
      <c r="A179" s="31"/>
      <c r="B179" s="32"/>
      <c r="C179" s="183" t="s">
        <v>253</v>
      </c>
      <c r="D179" s="183" t="s">
        <v>125</v>
      </c>
      <c r="E179" s="184" t="s">
        <v>254</v>
      </c>
      <c r="F179" s="185" t="s">
        <v>255</v>
      </c>
      <c r="G179" s="186" t="s">
        <v>148</v>
      </c>
      <c r="H179" s="187">
        <v>4</v>
      </c>
      <c r="I179" s="188"/>
      <c r="J179" s="189">
        <f>ROUND(I179*H179,2)</f>
        <v>0</v>
      </c>
      <c r="K179" s="185" t="s">
        <v>129</v>
      </c>
      <c r="L179" s="36"/>
      <c r="M179" s="190" t="s">
        <v>1</v>
      </c>
      <c r="N179" s="191" t="s">
        <v>41</v>
      </c>
      <c r="O179" s="68"/>
      <c r="P179" s="192">
        <f>O179*H179</f>
        <v>0</v>
      </c>
      <c r="Q179" s="192">
        <v>0</v>
      </c>
      <c r="R179" s="192">
        <f>Q179*H179</f>
        <v>0</v>
      </c>
      <c r="S179" s="192">
        <v>0</v>
      </c>
      <c r="T179" s="193">
        <f>S179*H179</f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94" t="s">
        <v>156</v>
      </c>
      <c r="AT179" s="194" t="s">
        <v>125</v>
      </c>
      <c r="AU179" s="194" t="s">
        <v>84</v>
      </c>
      <c r="AY179" s="14" t="s">
        <v>122</v>
      </c>
      <c r="BE179" s="195">
        <f>IF(N179="základní",J179,0)</f>
        <v>0</v>
      </c>
      <c r="BF179" s="195">
        <f>IF(N179="snížená",J179,0)</f>
        <v>0</v>
      </c>
      <c r="BG179" s="195">
        <f>IF(N179="zákl. přenesená",J179,0)</f>
        <v>0</v>
      </c>
      <c r="BH179" s="195">
        <f>IF(N179="sníž. přenesená",J179,0)</f>
        <v>0</v>
      </c>
      <c r="BI179" s="195">
        <f>IF(N179="nulová",J179,0)</f>
        <v>0</v>
      </c>
      <c r="BJ179" s="14" t="s">
        <v>84</v>
      </c>
      <c r="BK179" s="195">
        <f>ROUND(I179*H179,2)</f>
        <v>0</v>
      </c>
      <c r="BL179" s="14" t="s">
        <v>156</v>
      </c>
      <c r="BM179" s="194" t="s">
        <v>256</v>
      </c>
    </row>
    <row r="180" spans="1:65" s="2" customFormat="1">
      <c r="A180" s="31"/>
      <c r="B180" s="32"/>
      <c r="C180" s="33"/>
      <c r="D180" s="196" t="s">
        <v>132</v>
      </c>
      <c r="E180" s="33"/>
      <c r="F180" s="197" t="s">
        <v>255</v>
      </c>
      <c r="G180" s="33"/>
      <c r="H180" s="33"/>
      <c r="I180" s="198"/>
      <c r="J180" s="33"/>
      <c r="K180" s="33"/>
      <c r="L180" s="36"/>
      <c r="M180" s="199"/>
      <c r="N180" s="200"/>
      <c r="O180" s="68"/>
      <c r="P180" s="68"/>
      <c r="Q180" s="68"/>
      <c r="R180" s="68"/>
      <c r="S180" s="68"/>
      <c r="T180" s="69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T180" s="14" t="s">
        <v>132</v>
      </c>
      <c r="AU180" s="14" t="s">
        <v>84</v>
      </c>
    </row>
    <row r="181" spans="1:65" s="2" customFormat="1" ht="24.2" customHeight="1">
      <c r="A181" s="31"/>
      <c r="B181" s="32"/>
      <c r="C181" s="183" t="s">
        <v>257</v>
      </c>
      <c r="D181" s="183" t="s">
        <v>125</v>
      </c>
      <c r="E181" s="184" t="s">
        <v>258</v>
      </c>
      <c r="F181" s="185" t="s">
        <v>259</v>
      </c>
      <c r="G181" s="186" t="s">
        <v>166</v>
      </c>
      <c r="H181" s="187">
        <v>60</v>
      </c>
      <c r="I181" s="188"/>
      <c r="J181" s="189">
        <f>ROUND(I181*H181,2)</f>
        <v>0</v>
      </c>
      <c r="K181" s="185" t="s">
        <v>129</v>
      </c>
      <c r="L181" s="36"/>
      <c r="M181" s="190" t="s">
        <v>1</v>
      </c>
      <c r="N181" s="191" t="s">
        <v>41</v>
      </c>
      <c r="O181" s="68"/>
      <c r="P181" s="192">
        <f>O181*H181</f>
        <v>0</v>
      </c>
      <c r="Q181" s="192">
        <v>0</v>
      </c>
      <c r="R181" s="192">
        <f>Q181*H181</f>
        <v>0</v>
      </c>
      <c r="S181" s="192">
        <v>0</v>
      </c>
      <c r="T181" s="193">
        <f>S181*H181</f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94" t="s">
        <v>156</v>
      </c>
      <c r="AT181" s="194" t="s">
        <v>125</v>
      </c>
      <c r="AU181" s="194" t="s">
        <v>84</v>
      </c>
      <c r="AY181" s="14" t="s">
        <v>122</v>
      </c>
      <c r="BE181" s="195">
        <f>IF(N181="základní",J181,0)</f>
        <v>0</v>
      </c>
      <c r="BF181" s="195">
        <f>IF(N181="snížená",J181,0)</f>
        <v>0</v>
      </c>
      <c r="BG181" s="195">
        <f>IF(N181="zákl. přenesená",J181,0)</f>
        <v>0</v>
      </c>
      <c r="BH181" s="195">
        <f>IF(N181="sníž. přenesená",J181,0)</f>
        <v>0</v>
      </c>
      <c r="BI181" s="195">
        <f>IF(N181="nulová",J181,0)</f>
        <v>0</v>
      </c>
      <c r="BJ181" s="14" t="s">
        <v>84</v>
      </c>
      <c r="BK181" s="195">
        <f>ROUND(I181*H181,2)</f>
        <v>0</v>
      </c>
      <c r="BL181" s="14" t="s">
        <v>156</v>
      </c>
      <c r="BM181" s="194" t="s">
        <v>260</v>
      </c>
    </row>
    <row r="182" spans="1:65" s="2" customFormat="1" ht="48.75">
      <c r="A182" s="31"/>
      <c r="B182" s="32"/>
      <c r="C182" s="33"/>
      <c r="D182" s="196" t="s">
        <v>132</v>
      </c>
      <c r="E182" s="33"/>
      <c r="F182" s="197" t="s">
        <v>261</v>
      </c>
      <c r="G182" s="33"/>
      <c r="H182" s="33"/>
      <c r="I182" s="198"/>
      <c r="J182" s="33"/>
      <c r="K182" s="33"/>
      <c r="L182" s="36"/>
      <c r="M182" s="199"/>
      <c r="N182" s="200"/>
      <c r="O182" s="68"/>
      <c r="P182" s="68"/>
      <c r="Q182" s="68"/>
      <c r="R182" s="68"/>
      <c r="S182" s="68"/>
      <c r="T182" s="69"/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T182" s="14" t="s">
        <v>132</v>
      </c>
      <c r="AU182" s="14" t="s">
        <v>84</v>
      </c>
    </row>
    <row r="183" spans="1:65" s="2" customFormat="1" ht="24.2" customHeight="1">
      <c r="A183" s="31"/>
      <c r="B183" s="32"/>
      <c r="C183" s="183" t="s">
        <v>262</v>
      </c>
      <c r="D183" s="183" t="s">
        <v>125</v>
      </c>
      <c r="E183" s="184" t="s">
        <v>263</v>
      </c>
      <c r="F183" s="185" t="s">
        <v>264</v>
      </c>
      <c r="G183" s="186" t="s">
        <v>148</v>
      </c>
      <c r="H183" s="187">
        <v>60</v>
      </c>
      <c r="I183" s="188"/>
      <c r="J183" s="189">
        <f>ROUND(I183*H183,2)</f>
        <v>0</v>
      </c>
      <c r="K183" s="185" t="s">
        <v>129</v>
      </c>
      <c r="L183" s="36"/>
      <c r="M183" s="190" t="s">
        <v>1</v>
      </c>
      <c r="N183" s="191" t="s">
        <v>41</v>
      </c>
      <c r="O183" s="68"/>
      <c r="P183" s="192">
        <f>O183*H183</f>
        <v>0</v>
      </c>
      <c r="Q183" s="192">
        <v>0</v>
      </c>
      <c r="R183" s="192">
        <f>Q183*H183</f>
        <v>0</v>
      </c>
      <c r="S183" s="192">
        <v>0</v>
      </c>
      <c r="T183" s="193">
        <f>S183*H183</f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94" t="s">
        <v>156</v>
      </c>
      <c r="AT183" s="194" t="s">
        <v>125</v>
      </c>
      <c r="AU183" s="194" t="s">
        <v>84</v>
      </c>
      <c r="AY183" s="14" t="s">
        <v>122</v>
      </c>
      <c r="BE183" s="195">
        <f>IF(N183="základní",J183,0)</f>
        <v>0</v>
      </c>
      <c r="BF183" s="195">
        <f>IF(N183="snížená",J183,0)</f>
        <v>0</v>
      </c>
      <c r="BG183" s="195">
        <f>IF(N183="zákl. přenesená",J183,0)</f>
        <v>0</v>
      </c>
      <c r="BH183" s="195">
        <f>IF(N183="sníž. přenesená",J183,0)</f>
        <v>0</v>
      </c>
      <c r="BI183" s="195">
        <f>IF(N183="nulová",J183,0)</f>
        <v>0</v>
      </c>
      <c r="BJ183" s="14" t="s">
        <v>84</v>
      </c>
      <c r="BK183" s="195">
        <f>ROUND(I183*H183,2)</f>
        <v>0</v>
      </c>
      <c r="BL183" s="14" t="s">
        <v>156</v>
      </c>
      <c r="BM183" s="194" t="s">
        <v>265</v>
      </c>
    </row>
    <row r="184" spans="1:65" s="2" customFormat="1" ht="19.5">
      <c r="A184" s="31"/>
      <c r="B184" s="32"/>
      <c r="C184" s="33"/>
      <c r="D184" s="196" t="s">
        <v>132</v>
      </c>
      <c r="E184" s="33"/>
      <c r="F184" s="197" t="s">
        <v>264</v>
      </c>
      <c r="G184" s="33"/>
      <c r="H184" s="33"/>
      <c r="I184" s="198"/>
      <c r="J184" s="33"/>
      <c r="K184" s="33"/>
      <c r="L184" s="36"/>
      <c r="M184" s="199"/>
      <c r="N184" s="200"/>
      <c r="O184" s="68"/>
      <c r="P184" s="68"/>
      <c r="Q184" s="68"/>
      <c r="R184" s="68"/>
      <c r="S184" s="68"/>
      <c r="T184" s="69"/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T184" s="14" t="s">
        <v>132</v>
      </c>
      <c r="AU184" s="14" t="s">
        <v>84</v>
      </c>
    </row>
    <row r="185" spans="1:65" s="2" customFormat="1" ht="16.5" customHeight="1">
      <c r="A185" s="31"/>
      <c r="B185" s="32"/>
      <c r="C185" s="183" t="s">
        <v>266</v>
      </c>
      <c r="D185" s="183" t="s">
        <v>125</v>
      </c>
      <c r="E185" s="184" t="s">
        <v>267</v>
      </c>
      <c r="F185" s="185" t="s">
        <v>268</v>
      </c>
      <c r="G185" s="186" t="s">
        <v>166</v>
      </c>
      <c r="H185" s="187">
        <v>120</v>
      </c>
      <c r="I185" s="188"/>
      <c r="J185" s="189">
        <f>ROUND(I185*H185,2)</f>
        <v>0</v>
      </c>
      <c r="K185" s="185" t="s">
        <v>129</v>
      </c>
      <c r="L185" s="36"/>
      <c r="M185" s="190" t="s">
        <v>1</v>
      </c>
      <c r="N185" s="191" t="s">
        <v>41</v>
      </c>
      <c r="O185" s="68"/>
      <c r="P185" s="192">
        <f>O185*H185</f>
        <v>0</v>
      </c>
      <c r="Q185" s="192">
        <v>0</v>
      </c>
      <c r="R185" s="192">
        <f>Q185*H185</f>
        <v>0</v>
      </c>
      <c r="S185" s="192">
        <v>0</v>
      </c>
      <c r="T185" s="193">
        <f>S185*H185</f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94" t="s">
        <v>156</v>
      </c>
      <c r="AT185" s="194" t="s">
        <v>125</v>
      </c>
      <c r="AU185" s="194" t="s">
        <v>84</v>
      </c>
      <c r="AY185" s="14" t="s">
        <v>122</v>
      </c>
      <c r="BE185" s="195">
        <f>IF(N185="základní",J185,0)</f>
        <v>0</v>
      </c>
      <c r="BF185" s="195">
        <f>IF(N185="snížená",J185,0)</f>
        <v>0</v>
      </c>
      <c r="BG185" s="195">
        <f>IF(N185="zákl. přenesená",J185,0)</f>
        <v>0</v>
      </c>
      <c r="BH185" s="195">
        <f>IF(N185="sníž. přenesená",J185,0)</f>
        <v>0</v>
      </c>
      <c r="BI185" s="195">
        <f>IF(N185="nulová",J185,0)</f>
        <v>0</v>
      </c>
      <c r="BJ185" s="14" t="s">
        <v>84</v>
      </c>
      <c r="BK185" s="195">
        <f>ROUND(I185*H185,2)</f>
        <v>0</v>
      </c>
      <c r="BL185" s="14" t="s">
        <v>156</v>
      </c>
      <c r="BM185" s="194" t="s">
        <v>269</v>
      </c>
    </row>
    <row r="186" spans="1:65" s="2" customFormat="1">
      <c r="A186" s="31"/>
      <c r="B186" s="32"/>
      <c r="C186" s="33"/>
      <c r="D186" s="196" t="s">
        <v>132</v>
      </c>
      <c r="E186" s="33"/>
      <c r="F186" s="197" t="s">
        <v>268</v>
      </c>
      <c r="G186" s="33"/>
      <c r="H186" s="33"/>
      <c r="I186" s="198"/>
      <c r="J186" s="33"/>
      <c r="K186" s="33"/>
      <c r="L186" s="36"/>
      <c r="M186" s="199"/>
      <c r="N186" s="200"/>
      <c r="O186" s="68"/>
      <c r="P186" s="68"/>
      <c r="Q186" s="68"/>
      <c r="R186" s="68"/>
      <c r="S186" s="68"/>
      <c r="T186" s="69"/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T186" s="14" t="s">
        <v>132</v>
      </c>
      <c r="AU186" s="14" t="s">
        <v>84</v>
      </c>
    </row>
    <row r="187" spans="1:65" s="2" customFormat="1" ht="16.5" customHeight="1">
      <c r="A187" s="31"/>
      <c r="B187" s="32"/>
      <c r="C187" s="183" t="s">
        <v>270</v>
      </c>
      <c r="D187" s="183" t="s">
        <v>125</v>
      </c>
      <c r="E187" s="184" t="s">
        <v>271</v>
      </c>
      <c r="F187" s="185" t="s">
        <v>272</v>
      </c>
      <c r="G187" s="186" t="s">
        <v>166</v>
      </c>
      <c r="H187" s="187">
        <v>1550</v>
      </c>
      <c r="I187" s="188"/>
      <c r="J187" s="189">
        <f>ROUND(I187*H187,2)</f>
        <v>0</v>
      </c>
      <c r="K187" s="185" t="s">
        <v>129</v>
      </c>
      <c r="L187" s="36"/>
      <c r="M187" s="190" t="s">
        <v>1</v>
      </c>
      <c r="N187" s="191" t="s">
        <v>41</v>
      </c>
      <c r="O187" s="68"/>
      <c r="P187" s="192">
        <f>O187*H187</f>
        <v>0</v>
      </c>
      <c r="Q187" s="192">
        <v>0</v>
      </c>
      <c r="R187" s="192">
        <f>Q187*H187</f>
        <v>0</v>
      </c>
      <c r="S187" s="192">
        <v>0</v>
      </c>
      <c r="T187" s="193">
        <f>S187*H187</f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94" t="s">
        <v>156</v>
      </c>
      <c r="AT187" s="194" t="s">
        <v>125</v>
      </c>
      <c r="AU187" s="194" t="s">
        <v>84</v>
      </c>
      <c r="AY187" s="14" t="s">
        <v>122</v>
      </c>
      <c r="BE187" s="195">
        <f>IF(N187="základní",J187,0)</f>
        <v>0</v>
      </c>
      <c r="BF187" s="195">
        <f>IF(N187="snížená",J187,0)</f>
        <v>0</v>
      </c>
      <c r="BG187" s="195">
        <f>IF(N187="zákl. přenesená",J187,0)</f>
        <v>0</v>
      </c>
      <c r="BH187" s="195">
        <f>IF(N187="sníž. přenesená",J187,0)</f>
        <v>0</v>
      </c>
      <c r="BI187" s="195">
        <f>IF(N187="nulová",J187,0)</f>
        <v>0</v>
      </c>
      <c r="BJ187" s="14" t="s">
        <v>84</v>
      </c>
      <c r="BK187" s="195">
        <f>ROUND(I187*H187,2)</f>
        <v>0</v>
      </c>
      <c r="BL187" s="14" t="s">
        <v>156</v>
      </c>
      <c r="BM187" s="194" t="s">
        <v>273</v>
      </c>
    </row>
    <row r="188" spans="1:65" s="2" customFormat="1">
      <c r="A188" s="31"/>
      <c r="B188" s="32"/>
      <c r="C188" s="33"/>
      <c r="D188" s="196" t="s">
        <v>132</v>
      </c>
      <c r="E188" s="33"/>
      <c r="F188" s="197" t="s">
        <v>272</v>
      </c>
      <c r="G188" s="33"/>
      <c r="H188" s="33"/>
      <c r="I188" s="198"/>
      <c r="J188" s="33"/>
      <c r="K188" s="33"/>
      <c r="L188" s="36"/>
      <c r="M188" s="199"/>
      <c r="N188" s="200"/>
      <c r="O188" s="68"/>
      <c r="P188" s="68"/>
      <c r="Q188" s="68"/>
      <c r="R188" s="68"/>
      <c r="S188" s="68"/>
      <c r="T188" s="69"/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T188" s="14" t="s">
        <v>132</v>
      </c>
      <c r="AU188" s="14" t="s">
        <v>84</v>
      </c>
    </row>
    <row r="189" spans="1:65" s="2" customFormat="1" ht="24.2" customHeight="1">
      <c r="A189" s="31"/>
      <c r="B189" s="32"/>
      <c r="C189" s="183" t="s">
        <v>274</v>
      </c>
      <c r="D189" s="183" t="s">
        <v>125</v>
      </c>
      <c r="E189" s="184" t="s">
        <v>275</v>
      </c>
      <c r="F189" s="185" t="s">
        <v>276</v>
      </c>
      <c r="G189" s="186" t="s">
        <v>166</v>
      </c>
      <c r="H189" s="187">
        <v>1550</v>
      </c>
      <c r="I189" s="188"/>
      <c r="J189" s="189">
        <f>ROUND(I189*H189,2)</f>
        <v>0</v>
      </c>
      <c r="K189" s="185" t="s">
        <v>129</v>
      </c>
      <c r="L189" s="36"/>
      <c r="M189" s="190" t="s">
        <v>1</v>
      </c>
      <c r="N189" s="191" t="s">
        <v>41</v>
      </c>
      <c r="O189" s="68"/>
      <c r="P189" s="192">
        <f>O189*H189</f>
        <v>0</v>
      </c>
      <c r="Q189" s="192">
        <v>0</v>
      </c>
      <c r="R189" s="192">
        <f>Q189*H189</f>
        <v>0</v>
      </c>
      <c r="S189" s="192">
        <v>0</v>
      </c>
      <c r="T189" s="193">
        <f>S189*H189</f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94" t="s">
        <v>156</v>
      </c>
      <c r="AT189" s="194" t="s">
        <v>125</v>
      </c>
      <c r="AU189" s="194" t="s">
        <v>84</v>
      </c>
      <c r="AY189" s="14" t="s">
        <v>122</v>
      </c>
      <c r="BE189" s="195">
        <f>IF(N189="základní",J189,0)</f>
        <v>0</v>
      </c>
      <c r="BF189" s="195">
        <f>IF(N189="snížená",J189,0)</f>
        <v>0</v>
      </c>
      <c r="BG189" s="195">
        <f>IF(N189="zákl. přenesená",J189,0)</f>
        <v>0</v>
      </c>
      <c r="BH189" s="195">
        <f>IF(N189="sníž. přenesená",J189,0)</f>
        <v>0</v>
      </c>
      <c r="BI189" s="195">
        <f>IF(N189="nulová",J189,0)</f>
        <v>0</v>
      </c>
      <c r="BJ189" s="14" t="s">
        <v>84</v>
      </c>
      <c r="BK189" s="195">
        <f>ROUND(I189*H189,2)</f>
        <v>0</v>
      </c>
      <c r="BL189" s="14" t="s">
        <v>156</v>
      </c>
      <c r="BM189" s="194" t="s">
        <v>277</v>
      </c>
    </row>
    <row r="190" spans="1:65" s="2" customFormat="1" ht="19.5">
      <c r="A190" s="31"/>
      <c r="B190" s="32"/>
      <c r="C190" s="33"/>
      <c r="D190" s="196" t="s">
        <v>132</v>
      </c>
      <c r="E190" s="33"/>
      <c r="F190" s="197" t="s">
        <v>276</v>
      </c>
      <c r="G190" s="33"/>
      <c r="H190" s="33"/>
      <c r="I190" s="198"/>
      <c r="J190" s="33"/>
      <c r="K190" s="33"/>
      <c r="L190" s="36"/>
      <c r="M190" s="199"/>
      <c r="N190" s="200"/>
      <c r="O190" s="68"/>
      <c r="P190" s="68"/>
      <c r="Q190" s="68"/>
      <c r="R190" s="68"/>
      <c r="S190" s="68"/>
      <c r="T190" s="69"/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T190" s="14" t="s">
        <v>132</v>
      </c>
      <c r="AU190" s="14" t="s">
        <v>84</v>
      </c>
    </row>
    <row r="191" spans="1:65" s="2" customFormat="1" ht="24.2" customHeight="1">
      <c r="A191" s="31"/>
      <c r="B191" s="32"/>
      <c r="C191" s="183" t="s">
        <v>278</v>
      </c>
      <c r="D191" s="183" t="s">
        <v>125</v>
      </c>
      <c r="E191" s="184" t="s">
        <v>279</v>
      </c>
      <c r="F191" s="185" t="s">
        <v>280</v>
      </c>
      <c r="G191" s="186" t="s">
        <v>148</v>
      </c>
      <c r="H191" s="187">
        <v>180</v>
      </c>
      <c r="I191" s="188"/>
      <c r="J191" s="189">
        <f>ROUND(I191*H191,2)</f>
        <v>0</v>
      </c>
      <c r="K191" s="185" t="s">
        <v>129</v>
      </c>
      <c r="L191" s="36"/>
      <c r="M191" s="190" t="s">
        <v>1</v>
      </c>
      <c r="N191" s="191" t="s">
        <v>41</v>
      </c>
      <c r="O191" s="68"/>
      <c r="P191" s="192">
        <f>O191*H191</f>
        <v>0</v>
      </c>
      <c r="Q191" s="192">
        <v>0</v>
      </c>
      <c r="R191" s="192">
        <f>Q191*H191</f>
        <v>0</v>
      </c>
      <c r="S191" s="192">
        <v>0</v>
      </c>
      <c r="T191" s="193">
        <f>S191*H191</f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94" t="s">
        <v>156</v>
      </c>
      <c r="AT191" s="194" t="s">
        <v>125</v>
      </c>
      <c r="AU191" s="194" t="s">
        <v>84</v>
      </c>
      <c r="AY191" s="14" t="s">
        <v>122</v>
      </c>
      <c r="BE191" s="195">
        <f>IF(N191="základní",J191,0)</f>
        <v>0</v>
      </c>
      <c r="BF191" s="195">
        <f>IF(N191="snížená",J191,0)</f>
        <v>0</v>
      </c>
      <c r="BG191" s="195">
        <f>IF(N191="zákl. přenesená",J191,0)</f>
        <v>0</v>
      </c>
      <c r="BH191" s="195">
        <f>IF(N191="sníž. přenesená",J191,0)</f>
        <v>0</v>
      </c>
      <c r="BI191" s="195">
        <f>IF(N191="nulová",J191,0)</f>
        <v>0</v>
      </c>
      <c r="BJ191" s="14" t="s">
        <v>84</v>
      </c>
      <c r="BK191" s="195">
        <f>ROUND(I191*H191,2)</f>
        <v>0</v>
      </c>
      <c r="BL191" s="14" t="s">
        <v>156</v>
      </c>
      <c r="BM191" s="194" t="s">
        <v>281</v>
      </c>
    </row>
    <row r="192" spans="1:65" s="2" customFormat="1">
      <c r="A192" s="31"/>
      <c r="B192" s="32"/>
      <c r="C192" s="33"/>
      <c r="D192" s="196" t="s">
        <v>132</v>
      </c>
      <c r="E192" s="33"/>
      <c r="F192" s="197" t="s">
        <v>280</v>
      </c>
      <c r="G192" s="33"/>
      <c r="H192" s="33"/>
      <c r="I192" s="198"/>
      <c r="J192" s="33"/>
      <c r="K192" s="33"/>
      <c r="L192" s="36"/>
      <c r="M192" s="199"/>
      <c r="N192" s="200"/>
      <c r="O192" s="68"/>
      <c r="P192" s="68"/>
      <c r="Q192" s="68"/>
      <c r="R192" s="68"/>
      <c r="S192" s="68"/>
      <c r="T192" s="69"/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T192" s="14" t="s">
        <v>132</v>
      </c>
      <c r="AU192" s="14" t="s">
        <v>84</v>
      </c>
    </row>
    <row r="193" spans="1:65" s="2" customFormat="1" ht="24.2" customHeight="1">
      <c r="A193" s="31"/>
      <c r="B193" s="32"/>
      <c r="C193" s="183" t="s">
        <v>282</v>
      </c>
      <c r="D193" s="183" t="s">
        <v>125</v>
      </c>
      <c r="E193" s="184" t="s">
        <v>283</v>
      </c>
      <c r="F193" s="185" t="s">
        <v>284</v>
      </c>
      <c r="G193" s="186" t="s">
        <v>148</v>
      </c>
      <c r="H193" s="187">
        <v>52</v>
      </c>
      <c r="I193" s="188"/>
      <c r="J193" s="189">
        <f>ROUND(I193*H193,2)</f>
        <v>0</v>
      </c>
      <c r="K193" s="185" t="s">
        <v>129</v>
      </c>
      <c r="L193" s="36"/>
      <c r="M193" s="190" t="s">
        <v>1</v>
      </c>
      <c r="N193" s="191" t="s">
        <v>41</v>
      </c>
      <c r="O193" s="68"/>
      <c r="P193" s="192">
        <f>O193*H193</f>
        <v>0</v>
      </c>
      <c r="Q193" s="192">
        <v>0</v>
      </c>
      <c r="R193" s="192">
        <f>Q193*H193</f>
        <v>0</v>
      </c>
      <c r="S193" s="192">
        <v>0</v>
      </c>
      <c r="T193" s="193">
        <f>S193*H193</f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94" t="s">
        <v>156</v>
      </c>
      <c r="AT193" s="194" t="s">
        <v>125</v>
      </c>
      <c r="AU193" s="194" t="s">
        <v>84</v>
      </c>
      <c r="AY193" s="14" t="s">
        <v>122</v>
      </c>
      <c r="BE193" s="195">
        <f>IF(N193="základní",J193,0)</f>
        <v>0</v>
      </c>
      <c r="BF193" s="195">
        <f>IF(N193="snížená",J193,0)</f>
        <v>0</v>
      </c>
      <c r="BG193" s="195">
        <f>IF(N193="zákl. přenesená",J193,0)</f>
        <v>0</v>
      </c>
      <c r="BH193" s="195">
        <f>IF(N193="sníž. přenesená",J193,0)</f>
        <v>0</v>
      </c>
      <c r="BI193" s="195">
        <f>IF(N193="nulová",J193,0)</f>
        <v>0</v>
      </c>
      <c r="BJ193" s="14" t="s">
        <v>84</v>
      </c>
      <c r="BK193" s="195">
        <f>ROUND(I193*H193,2)</f>
        <v>0</v>
      </c>
      <c r="BL193" s="14" t="s">
        <v>156</v>
      </c>
      <c r="BM193" s="194" t="s">
        <v>285</v>
      </c>
    </row>
    <row r="194" spans="1:65" s="2" customFormat="1">
      <c r="A194" s="31"/>
      <c r="B194" s="32"/>
      <c r="C194" s="33"/>
      <c r="D194" s="196" t="s">
        <v>132</v>
      </c>
      <c r="E194" s="33"/>
      <c r="F194" s="197" t="s">
        <v>284</v>
      </c>
      <c r="G194" s="33"/>
      <c r="H194" s="33"/>
      <c r="I194" s="198"/>
      <c r="J194" s="33"/>
      <c r="K194" s="33"/>
      <c r="L194" s="36"/>
      <c r="M194" s="199"/>
      <c r="N194" s="200"/>
      <c r="O194" s="68"/>
      <c r="P194" s="68"/>
      <c r="Q194" s="68"/>
      <c r="R194" s="68"/>
      <c r="S194" s="68"/>
      <c r="T194" s="69"/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T194" s="14" t="s">
        <v>132</v>
      </c>
      <c r="AU194" s="14" t="s">
        <v>84</v>
      </c>
    </row>
    <row r="195" spans="1:65" s="2" customFormat="1" ht="24.2" customHeight="1">
      <c r="A195" s="31"/>
      <c r="B195" s="32"/>
      <c r="C195" s="183" t="s">
        <v>286</v>
      </c>
      <c r="D195" s="183" t="s">
        <v>125</v>
      </c>
      <c r="E195" s="184" t="s">
        <v>287</v>
      </c>
      <c r="F195" s="185" t="s">
        <v>288</v>
      </c>
      <c r="G195" s="186" t="s">
        <v>148</v>
      </c>
      <c r="H195" s="187">
        <v>25</v>
      </c>
      <c r="I195" s="188"/>
      <c r="J195" s="189">
        <f>ROUND(I195*H195,2)</f>
        <v>0</v>
      </c>
      <c r="K195" s="185" t="s">
        <v>129</v>
      </c>
      <c r="L195" s="36"/>
      <c r="M195" s="190" t="s">
        <v>1</v>
      </c>
      <c r="N195" s="191" t="s">
        <v>41</v>
      </c>
      <c r="O195" s="68"/>
      <c r="P195" s="192">
        <f>O195*H195</f>
        <v>0</v>
      </c>
      <c r="Q195" s="192">
        <v>0</v>
      </c>
      <c r="R195" s="192">
        <f>Q195*H195</f>
        <v>0</v>
      </c>
      <c r="S195" s="192">
        <v>0</v>
      </c>
      <c r="T195" s="193">
        <f>S195*H195</f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94" t="s">
        <v>156</v>
      </c>
      <c r="AT195" s="194" t="s">
        <v>125</v>
      </c>
      <c r="AU195" s="194" t="s">
        <v>84</v>
      </c>
      <c r="AY195" s="14" t="s">
        <v>122</v>
      </c>
      <c r="BE195" s="195">
        <f>IF(N195="základní",J195,0)</f>
        <v>0</v>
      </c>
      <c r="BF195" s="195">
        <f>IF(N195="snížená",J195,0)</f>
        <v>0</v>
      </c>
      <c r="BG195" s="195">
        <f>IF(N195="zákl. přenesená",J195,0)</f>
        <v>0</v>
      </c>
      <c r="BH195" s="195">
        <f>IF(N195="sníž. přenesená",J195,0)</f>
        <v>0</v>
      </c>
      <c r="BI195" s="195">
        <f>IF(N195="nulová",J195,0)</f>
        <v>0</v>
      </c>
      <c r="BJ195" s="14" t="s">
        <v>84</v>
      </c>
      <c r="BK195" s="195">
        <f>ROUND(I195*H195,2)</f>
        <v>0</v>
      </c>
      <c r="BL195" s="14" t="s">
        <v>156</v>
      </c>
      <c r="BM195" s="194" t="s">
        <v>289</v>
      </c>
    </row>
    <row r="196" spans="1:65" s="2" customFormat="1">
      <c r="A196" s="31"/>
      <c r="B196" s="32"/>
      <c r="C196" s="33"/>
      <c r="D196" s="196" t="s">
        <v>132</v>
      </c>
      <c r="E196" s="33"/>
      <c r="F196" s="197" t="s">
        <v>288</v>
      </c>
      <c r="G196" s="33"/>
      <c r="H196" s="33"/>
      <c r="I196" s="198"/>
      <c r="J196" s="33"/>
      <c r="K196" s="33"/>
      <c r="L196" s="36"/>
      <c r="M196" s="199"/>
      <c r="N196" s="200"/>
      <c r="O196" s="68"/>
      <c r="P196" s="68"/>
      <c r="Q196" s="68"/>
      <c r="R196" s="68"/>
      <c r="S196" s="68"/>
      <c r="T196" s="69"/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T196" s="14" t="s">
        <v>132</v>
      </c>
      <c r="AU196" s="14" t="s">
        <v>84</v>
      </c>
    </row>
    <row r="197" spans="1:65" s="2" customFormat="1" ht="16.5" customHeight="1">
      <c r="A197" s="31"/>
      <c r="B197" s="32"/>
      <c r="C197" s="183" t="s">
        <v>290</v>
      </c>
      <c r="D197" s="183" t="s">
        <v>125</v>
      </c>
      <c r="E197" s="184" t="s">
        <v>291</v>
      </c>
      <c r="F197" s="185" t="s">
        <v>292</v>
      </c>
      <c r="G197" s="186" t="s">
        <v>148</v>
      </c>
      <c r="H197" s="187">
        <v>25</v>
      </c>
      <c r="I197" s="188"/>
      <c r="J197" s="189">
        <f>ROUND(I197*H197,2)</f>
        <v>0</v>
      </c>
      <c r="K197" s="185" t="s">
        <v>129</v>
      </c>
      <c r="L197" s="36"/>
      <c r="M197" s="190" t="s">
        <v>1</v>
      </c>
      <c r="N197" s="191" t="s">
        <v>41</v>
      </c>
      <c r="O197" s="68"/>
      <c r="P197" s="192">
        <f>O197*H197</f>
        <v>0</v>
      </c>
      <c r="Q197" s="192">
        <v>0</v>
      </c>
      <c r="R197" s="192">
        <f>Q197*H197</f>
        <v>0</v>
      </c>
      <c r="S197" s="192">
        <v>0</v>
      </c>
      <c r="T197" s="193">
        <f>S197*H197</f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94" t="s">
        <v>156</v>
      </c>
      <c r="AT197" s="194" t="s">
        <v>125</v>
      </c>
      <c r="AU197" s="194" t="s">
        <v>84</v>
      </c>
      <c r="AY197" s="14" t="s">
        <v>122</v>
      </c>
      <c r="BE197" s="195">
        <f>IF(N197="základní",J197,0)</f>
        <v>0</v>
      </c>
      <c r="BF197" s="195">
        <f>IF(N197="snížená",J197,0)</f>
        <v>0</v>
      </c>
      <c r="BG197" s="195">
        <f>IF(N197="zákl. přenesená",J197,0)</f>
        <v>0</v>
      </c>
      <c r="BH197" s="195">
        <f>IF(N197="sníž. přenesená",J197,0)</f>
        <v>0</v>
      </c>
      <c r="BI197" s="195">
        <f>IF(N197="nulová",J197,0)</f>
        <v>0</v>
      </c>
      <c r="BJ197" s="14" t="s">
        <v>84</v>
      </c>
      <c r="BK197" s="195">
        <f>ROUND(I197*H197,2)</f>
        <v>0</v>
      </c>
      <c r="BL197" s="14" t="s">
        <v>156</v>
      </c>
      <c r="BM197" s="194" t="s">
        <v>293</v>
      </c>
    </row>
    <row r="198" spans="1:65" s="2" customFormat="1" ht="19.5">
      <c r="A198" s="31"/>
      <c r="B198" s="32"/>
      <c r="C198" s="33"/>
      <c r="D198" s="196" t="s">
        <v>132</v>
      </c>
      <c r="E198" s="33"/>
      <c r="F198" s="197" t="s">
        <v>294</v>
      </c>
      <c r="G198" s="33"/>
      <c r="H198" s="33"/>
      <c r="I198" s="198"/>
      <c r="J198" s="33"/>
      <c r="K198" s="33"/>
      <c r="L198" s="36"/>
      <c r="M198" s="199"/>
      <c r="N198" s="200"/>
      <c r="O198" s="68"/>
      <c r="P198" s="68"/>
      <c r="Q198" s="68"/>
      <c r="R198" s="68"/>
      <c r="S198" s="68"/>
      <c r="T198" s="69"/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T198" s="14" t="s">
        <v>132</v>
      </c>
      <c r="AU198" s="14" t="s">
        <v>84</v>
      </c>
    </row>
    <row r="199" spans="1:65" s="2" customFormat="1" ht="16.5" customHeight="1">
      <c r="A199" s="31"/>
      <c r="B199" s="32"/>
      <c r="C199" s="183" t="s">
        <v>295</v>
      </c>
      <c r="D199" s="183" t="s">
        <v>125</v>
      </c>
      <c r="E199" s="184" t="s">
        <v>296</v>
      </c>
      <c r="F199" s="185" t="s">
        <v>297</v>
      </c>
      <c r="G199" s="186" t="s">
        <v>166</v>
      </c>
      <c r="H199" s="187">
        <v>29700</v>
      </c>
      <c r="I199" s="188"/>
      <c r="J199" s="189">
        <f>ROUND(I199*H199,2)</f>
        <v>0</v>
      </c>
      <c r="K199" s="185" t="s">
        <v>129</v>
      </c>
      <c r="L199" s="36"/>
      <c r="M199" s="190" t="s">
        <v>1</v>
      </c>
      <c r="N199" s="191" t="s">
        <v>41</v>
      </c>
      <c r="O199" s="68"/>
      <c r="P199" s="192">
        <f>O199*H199</f>
        <v>0</v>
      </c>
      <c r="Q199" s="192">
        <v>0</v>
      </c>
      <c r="R199" s="192">
        <f>Q199*H199</f>
        <v>0</v>
      </c>
      <c r="S199" s="192">
        <v>0</v>
      </c>
      <c r="T199" s="193">
        <f>S199*H199</f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94" t="s">
        <v>156</v>
      </c>
      <c r="AT199" s="194" t="s">
        <v>125</v>
      </c>
      <c r="AU199" s="194" t="s">
        <v>84</v>
      </c>
      <c r="AY199" s="14" t="s">
        <v>122</v>
      </c>
      <c r="BE199" s="195">
        <f>IF(N199="základní",J199,0)</f>
        <v>0</v>
      </c>
      <c r="BF199" s="195">
        <f>IF(N199="snížená",J199,0)</f>
        <v>0</v>
      </c>
      <c r="BG199" s="195">
        <f>IF(N199="zákl. přenesená",J199,0)</f>
        <v>0</v>
      </c>
      <c r="BH199" s="195">
        <f>IF(N199="sníž. přenesená",J199,0)</f>
        <v>0</v>
      </c>
      <c r="BI199" s="195">
        <f>IF(N199="nulová",J199,0)</f>
        <v>0</v>
      </c>
      <c r="BJ199" s="14" t="s">
        <v>84</v>
      </c>
      <c r="BK199" s="195">
        <f>ROUND(I199*H199,2)</f>
        <v>0</v>
      </c>
      <c r="BL199" s="14" t="s">
        <v>156</v>
      </c>
      <c r="BM199" s="194" t="s">
        <v>298</v>
      </c>
    </row>
    <row r="200" spans="1:65" s="2" customFormat="1">
      <c r="A200" s="31"/>
      <c r="B200" s="32"/>
      <c r="C200" s="33"/>
      <c r="D200" s="196" t="s">
        <v>132</v>
      </c>
      <c r="E200" s="33"/>
      <c r="F200" s="197" t="s">
        <v>297</v>
      </c>
      <c r="G200" s="33"/>
      <c r="H200" s="33"/>
      <c r="I200" s="198"/>
      <c r="J200" s="33"/>
      <c r="K200" s="33"/>
      <c r="L200" s="36"/>
      <c r="M200" s="199"/>
      <c r="N200" s="200"/>
      <c r="O200" s="68"/>
      <c r="P200" s="68"/>
      <c r="Q200" s="68"/>
      <c r="R200" s="68"/>
      <c r="S200" s="68"/>
      <c r="T200" s="69"/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T200" s="14" t="s">
        <v>132</v>
      </c>
      <c r="AU200" s="14" t="s">
        <v>84</v>
      </c>
    </row>
    <row r="201" spans="1:65" s="2" customFormat="1" ht="21.75" customHeight="1">
      <c r="A201" s="31"/>
      <c r="B201" s="32"/>
      <c r="C201" s="183" t="s">
        <v>299</v>
      </c>
      <c r="D201" s="183" t="s">
        <v>125</v>
      </c>
      <c r="E201" s="184" t="s">
        <v>300</v>
      </c>
      <c r="F201" s="185" t="s">
        <v>301</v>
      </c>
      <c r="G201" s="186" t="s">
        <v>166</v>
      </c>
      <c r="H201" s="187">
        <v>200</v>
      </c>
      <c r="I201" s="188"/>
      <c r="J201" s="189">
        <f>ROUND(I201*H201,2)</f>
        <v>0</v>
      </c>
      <c r="K201" s="185" t="s">
        <v>129</v>
      </c>
      <c r="L201" s="36"/>
      <c r="M201" s="190" t="s">
        <v>1</v>
      </c>
      <c r="N201" s="191" t="s">
        <v>41</v>
      </c>
      <c r="O201" s="68"/>
      <c r="P201" s="192">
        <f>O201*H201</f>
        <v>0</v>
      </c>
      <c r="Q201" s="192">
        <v>0</v>
      </c>
      <c r="R201" s="192">
        <f>Q201*H201</f>
        <v>0</v>
      </c>
      <c r="S201" s="192">
        <v>0</v>
      </c>
      <c r="T201" s="193">
        <f>S201*H201</f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94" t="s">
        <v>156</v>
      </c>
      <c r="AT201" s="194" t="s">
        <v>125</v>
      </c>
      <c r="AU201" s="194" t="s">
        <v>84</v>
      </c>
      <c r="AY201" s="14" t="s">
        <v>122</v>
      </c>
      <c r="BE201" s="195">
        <f>IF(N201="základní",J201,0)</f>
        <v>0</v>
      </c>
      <c r="BF201" s="195">
        <f>IF(N201="snížená",J201,0)</f>
        <v>0</v>
      </c>
      <c r="BG201" s="195">
        <f>IF(N201="zákl. přenesená",J201,0)</f>
        <v>0</v>
      </c>
      <c r="BH201" s="195">
        <f>IF(N201="sníž. přenesená",J201,0)</f>
        <v>0</v>
      </c>
      <c r="BI201" s="195">
        <f>IF(N201="nulová",J201,0)</f>
        <v>0</v>
      </c>
      <c r="BJ201" s="14" t="s">
        <v>84</v>
      </c>
      <c r="BK201" s="195">
        <f>ROUND(I201*H201,2)</f>
        <v>0</v>
      </c>
      <c r="BL201" s="14" t="s">
        <v>156</v>
      </c>
      <c r="BM201" s="194" t="s">
        <v>302</v>
      </c>
    </row>
    <row r="202" spans="1:65" s="2" customFormat="1">
      <c r="A202" s="31"/>
      <c r="B202" s="32"/>
      <c r="C202" s="33"/>
      <c r="D202" s="196" t="s">
        <v>132</v>
      </c>
      <c r="E202" s="33"/>
      <c r="F202" s="197" t="s">
        <v>301</v>
      </c>
      <c r="G202" s="33"/>
      <c r="H202" s="33"/>
      <c r="I202" s="198"/>
      <c r="J202" s="33"/>
      <c r="K202" s="33"/>
      <c r="L202" s="36"/>
      <c r="M202" s="199"/>
      <c r="N202" s="200"/>
      <c r="O202" s="68"/>
      <c r="P202" s="68"/>
      <c r="Q202" s="68"/>
      <c r="R202" s="68"/>
      <c r="S202" s="68"/>
      <c r="T202" s="69"/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T202" s="14" t="s">
        <v>132</v>
      </c>
      <c r="AU202" s="14" t="s">
        <v>84</v>
      </c>
    </row>
    <row r="203" spans="1:65" s="2" customFormat="1" ht="21.75" customHeight="1">
      <c r="A203" s="31"/>
      <c r="B203" s="32"/>
      <c r="C203" s="183" t="s">
        <v>303</v>
      </c>
      <c r="D203" s="183" t="s">
        <v>125</v>
      </c>
      <c r="E203" s="184" t="s">
        <v>304</v>
      </c>
      <c r="F203" s="185" t="s">
        <v>305</v>
      </c>
      <c r="G203" s="186" t="s">
        <v>148</v>
      </c>
      <c r="H203" s="187">
        <v>5</v>
      </c>
      <c r="I203" s="188"/>
      <c r="J203" s="189">
        <f>ROUND(I203*H203,2)</f>
        <v>0</v>
      </c>
      <c r="K203" s="185" t="s">
        <v>129</v>
      </c>
      <c r="L203" s="36"/>
      <c r="M203" s="190" t="s">
        <v>1</v>
      </c>
      <c r="N203" s="191" t="s">
        <v>41</v>
      </c>
      <c r="O203" s="68"/>
      <c r="P203" s="192">
        <f>O203*H203</f>
        <v>0</v>
      </c>
      <c r="Q203" s="192">
        <v>0</v>
      </c>
      <c r="R203" s="192">
        <f>Q203*H203</f>
        <v>0</v>
      </c>
      <c r="S203" s="192">
        <v>0</v>
      </c>
      <c r="T203" s="193">
        <f>S203*H203</f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94" t="s">
        <v>156</v>
      </c>
      <c r="AT203" s="194" t="s">
        <v>125</v>
      </c>
      <c r="AU203" s="194" t="s">
        <v>84</v>
      </c>
      <c r="AY203" s="14" t="s">
        <v>122</v>
      </c>
      <c r="BE203" s="195">
        <f>IF(N203="základní",J203,0)</f>
        <v>0</v>
      </c>
      <c r="BF203" s="195">
        <f>IF(N203="snížená",J203,0)</f>
        <v>0</v>
      </c>
      <c r="BG203" s="195">
        <f>IF(N203="zákl. přenesená",J203,0)</f>
        <v>0</v>
      </c>
      <c r="BH203" s="195">
        <f>IF(N203="sníž. přenesená",J203,0)</f>
        <v>0</v>
      </c>
      <c r="BI203" s="195">
        <f>IF(N203="nulová",J203,0)</f>
        <v>0</v>
      </c>
      <c r="BJ203" s="14" t="s">
        <v>84</v>
      </c>
      <c r="BK203" s="195">
        <f>ROUND(I203*H203,2)</f>
        <v>0</v>
      </c>
      <c r="BL203" s="14" t="s">
        <v>156</v>
      </c>
      <c r="BM203" s="194" t="s">
        <v>306</v>
      </c>
    </row>
    <row r="204" spans="1:65" s="2" customFormat="1">
      <c r="A204" s="31"/>
      <c r="B204" s="32"/>
      <c r="C204" s="33"/>
      <c r="D204" s="196" t="s">
        <v>132</v>
      </c>
      <c r="E204" s="33"/>
      <c r="F204" s="197" t="s">
        <v>305</v>
      </c>
      <c r="G204" s="33"/>
      <c r="H204" s="33"/>
      <c r="I204" s="198"/>
      <c r="J204" s="33"/>
      <c r="K204" s="33"/>
      <c r="L204" s="36"/>
      <c r="M204" s="199"/>
      <c r="N204" s="200"/>
      <c r="O204" s="68"/>
      <c r="P204" s="68"/>
      <c r="Q204" s="68"/>
      <c r="R204" s="68"/>
      <c r="S204" s="68"/>
      <c r="T204" s="69"/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T204" s="14" t="s">
        <v>132</v>
      </c>
      <c r="AU204" s="14" t="s">
        <v>84</v>
      </c>
    </row>
    <row r="205" spans="1:65" s="2" customFormat="1" ht="24.2" customHeight="1">
      <c r="A205" s="31"/>
      <c r="B205" s="32"/>
      <c r="C205" s="183" t="s">
        <v>307</v>
      </c>
      <c r="D205" s="183" t="s">
        <v>125</v>
      </c>
      <c r="E205" s="184" t="s">
        <v>308</v>
      </c>
      <c r="F205" s="185" t="s">
        <v>309</v>
      </c>
      <c r="G205" s="186" t="s">
        <v>148</v>
      </c>
      <c r="H205" s="187">
        <v>10</v>
      </c>
      <c r="I205" s="188"/>
      <c r="J205" s="189">
        <f>ROUND(I205*H205,2)</f>
        <v>0</v>
      </c>
      <c r="K205" s="185" t="s">
        <v>129</v>
      </c>
      <c r="L205" s="36"/>
      <c r="M205" s="190" t="s">
        <v>1</v>
      </c>
      <c r="N205" s="191" t="s">
        <v>41</v>
      </c>
      <c r="O205" s="68"/>
      <c r="P205" s="192">
        <f>O205*H205</f>
        <v>0</v>
      </c>
      <c r="Q205" s="192">
        <v>0</v>
      </c>
      <c r="R205" s="192">
        <f>Q205*H205</f>
        <v>0</v>
      </c>
      <c r="S205" s="192">
        <v>0</v>
      </c>
      <c r="T205" s="193">
        <f>S205*H205</f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94" t="s">
        <v>156</v>
      </c>
      <c r="AT205" s="194" t="s">
        <v>125</v>
      </c>
      <c r="AU205" s="194" t="s">
        <v>84</v>
      </c>
      <c r="AY205" s="14" t="s">
        <v>122</v>
      </c>
      <c r="BE205" s="195">
        <f>IF(N205="základní",J205,0)</f>
        <v>0</v>
      </c>
      <c r="BF205" s="195">
        <f>IF(N205="snížená",J205,0)</f>
        <v>0</v>
      </c>
      <c r="BG205" s="195">
        <f>IF(N205="zákl. přenesená",J205,0)</f>
        <v>0</v>
      </c>
      <c r="BH205" s="195">
        <f>IF(N205="sníž. přenesená",J205,0)</f>
        <v>0</v>
      </c>
      <c r="BI205" s="195">
        <f>IF(N205="nulová",J205,0)</f>
        <v>0</v>
      </c>
      <c r="BJ205" s="14" t="s">
        <v>84</v>
      </c>
      <c r="BK205" s="195">
        <f>ROUND(I205*H205,2)</f>
        <v>0</v>
      </c>
      <c r="BL205" s="14" t="s">
        <v>156</v>
      </c>
      <c r="BM205" s="194" t="s">
        <v>310</v>
      </c>
    </row>
    <row r="206" spans="1:65" s="2" customFormat="1" ht="19.5">
      <c r="A206" s="31"/>
      <c r="B206" s="32"/>
      <c r="C206" s="33"/>
      <c r="D206" s="196" t="s">
        <v>132</v>
      </c>
      <c r="E206" s="33"/>
      <c r="F206" s="197" t="s">
        <v>309</v>
      </c>
      <c r="G206" s="33"/>
      <c r="H206" s="33"/>
      <c r="I206" s="198"/>
      <c r="J206" s="33"/>
      <c r="K206" s="33"/>
      <c r="L206" s="36"/>
      <c r="M206" s="199"/>
      <c r="N206" s="200"/>
      <c r="O206" s="68"/>
      <c r="P206" s="68"/>
      <c r="Q206" s="68"/>
      <c r="R206" s="68"/>
      <c r="S206" s="68"/>
      <c r="T206" s="69"/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T206" s="14" t="s">
        <v>132</v>
      </c>
      <c r="AU206" s="14" t="s">
        <v>84</v>
      </c>
    </row>
    <row r="207" spans="1:65" s="2" customFormat="1" ht="37.9" customHeight="1">
      <c r="A207" s="31"/>
      <c r="B207" s="32"/>
      <c r="C207" s="183" t="s">
        <v>311</v>
      </c>
      <c r="D207" s="183" t="s">
        <v>125</v>
      </c>
      <c r="E207" s="184" t="s">
        <v>312</v>
      </c>
      <c r="F207" s="185" t="s">
        <v>313</v>
      </c>
      <c r="G207" s="186" t="s">
        <v>148</v>
      </c>
      <c r="H207" s="187">
        <v>4</v>
      </c>
      <c r="I207" s="188"/>
      <c r="J207" s="189">
        <f>ROUND(I207*H207,2)</f>
        <v>0</v>
      </c>
      <c r="K207" s="185" t="s">
        <v>129</v>
      </c>
      <c r="L207" s="36"/>
      <c r="M207" s="190" t="s">
        <v>1</v>
      </c>
      <c r="N207" s="191" t="s">
        <v>41</v>
      </c>
      <c r="O207" s="68"/>
      <c r="P207" s="192">
        <f>O207*H207</f>
        <v>0</v>
      </c>
      <c r="Q207" s="192">
        <v>0</v>
      </c>
      <c r="R207" s="192">
        <f>Q207*H207</f>
        <v>0</v>
      </c>
      <c r="S207" s="192">
        <v>0</v>
      </c>
      <c r="T207" s="193">
        <f>S207*H207</f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94" t="s">
        <v>156</v>
      </c>
      <c r="AT207" s="194" t="s">
        <v>125</v>
      </c>
      <c r="AU207" s="194" t="s">
        <v>84</v>
      </c>
      <c r="AY207" s="14" t="s">
        <v>122</v>
      </c>
      <c r="BE207" s="195">
        <f>IF(N207="základní",J207,0)</f>
        <v>0</v>
      </c>
      <c r="BF207" s="195">
        <f>IF(N207="snížená",J207,0)</f>
        <v>0</v>
      </c>
      <c r="BG207" s="195">
        <f>IF(N207="zákl. přenesená",J207,0)</f>
        <v>0</v>
      </c>
      <c r="BH207" s="195">
        <f>IF(N207="sníž. přenesená",J207,0)</f>
        <v>0</v>
      </c>
      <c r="BI207" s="195">
        <f>IF(N207="nulová",J207,0)</f>
        <v>0</v>
      </c>
      <c r="BJ207" s="14" t="s">
        <v>84</v>
      </c>
      <c r="BK207" s="195">
        <f>ROUND(I207*H207,2)</f>
        <v>0</v>
      </c>
      <c r="BL207" s="14" t="s">
        <v>156</v>
      </c>
      <c r="BM207" s="194" t="s">
        <v>314</v>
      </c>
    </row>
    <row r="208" spans="1:65" s="2" customFormat="1" ht="29.25">
      <c r="A208" s="31"/>
      <c r="B208" s="32"/>
      <c r="C208" s="33"/>
      <c r="D208" s="196" t="s">
        <v>132</v>
      </c>
      <c r="E208" s="33"/>
      <c r="F208" s="197" t="s">
        <v>315</v>
      </c>
      <c r="G208" s="33"/>
      <c r="H208" s="33"/>
      <c r="I208" s="198"/>
      <c r="J208" s="33"/>
      <c r="K208" s="33"/>
      <c r="L208" s="36"/>
      <c r="M208" s="199"/>
      <c r="N208" s="200"/>
      <c r="O208" s="68"/>
      <c r="P208" s="68"/>
      <c r="Q208" s="68"/>
      <c r="R208" s="68"/>
      <c r="S208" s="68"/>
      <c r="T208" s="69"/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T208" s="14" t="s">
        <v>132</v>
      </c>
      <c r="AU208" s="14" t="s">
        <v>84</v>
      </c>
    </row>
    <row r="209" spans="1:65" s="2" customFormat="1" ht="37.9" customHeight="1">
      <c r="A209" s="31"/>
      <c r="B209" s="32"/>
      <c r="C209" s="201" t="s">
        <v>316</v>
      </c>
      <c r="D209" s="201" t="s">
        <v>144</v>
      </c>
      <c r="E209" s="202" t="s">
        <v>317</v>
      </c>
      <c r="F209" s="203" t="s">
        <v>318</v>
      </c>
      <c r="G209" s="204" t="s">
        <v>166</v>
      </c>
      <c r="H209" s="205">
        <v>29800</v>
      </c>
      <c r="I209" s="206"/>
      <c r="J209" s="207">
        <f>ROUND(I209*H209,2)</f>
        <v>0</v>
      </c>
      <c r="K209" s="203" t="s">
        <v>129</v>
      </c>
      <c r="L209" s="208"/>
      <c r="M209" s="209" t="s">
        <v>1</v>
      </c>
      <c r="N209" s="210" t="s">
        <v>41</v>
      </c>
      <c r="O209" s="68"/>
      <c r="P209" s="192">
        <f>O209*H209</f>
        <v>0</v>
      </c>
      <c r="Q209" s="192">
        <v>0</v>
      </c>
      <c r="R209" s="192">
        <f>Q209*H209</f>
        <v>0</v>
      </c>
      <c r="S209" s="192">
        <v>0</v>
      </c>
      <c r="T209" s="193">
        <f>S209*H209</f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94" t="s">
        <v>156</v>
      </c>
      <c r="AT209" s="194" t="s">
        <v>144</v>
      </c>
      <c r="AU209" s="194" t="s">
        <v>84</v>
      </c>
      <c r="AY209" s="14" t="s">
        <v>122</v>
      </c>
      <c r="BE209" s="195">
        <f>IF(N209="základní",J209,0)</f>
        <v>0</v>
      </c>
      <c r="BF209" s="195">
        <f>IF(N209="snížená",J209,0)</f>
        <v>0</v>
      </c>
      <c r="BG209" s="195">
        <f>IF(N209="zákl. přenesená",J209,0)</f>
        <v>0</v>
      </c>
      <c r="BH209" s="195">
        <f>IF(N209="sníž. přenesená",J209,0)</f>
        <v>0</v>
      </c>
      <c r="BI209" s="195">
        <f>IF(N209="nulová",J209,0)</f>
        <v>0</v>
      </c>
      <c r="BJ209" s="14" t="s">
        <v>84</v>
      </c>
      <c r="BK209" s="195">
        <f>ROUND(I209*H209,2)</f>
        <v>0</v>
      </c>
      <c r="BL209" s="14" t="s">
        <v>156</v>
      </c>
      <c r="BM209" s="194" t="s">
        <v>319</v>
      </c>
    </row>
    <row r="210" spans="1:65" s="2" customFormat="1" ht="29.25">
      <c r="A210" s="31"/>
      <c r="B210" s="32"/>
      <c r="C210" s="33"/>
      <c r="D210" s="196" t="s">
        <v>132</v>
      </c>
      <c r="E210" s="33"/>
      <c r="F210" s="197" t="s">
        <v>318</v>
      </c>
      <c r="G210" s="33"/>
      <c r="H210" s="33"/>
      <c r="I210" s="198"/>
      <c r="J210" s="33"/>
      <c r="K210" s="33"/>
      <c r="L210" s="36"/>
      <c r="M210" s="199"/>
      <c r="N210" s="200"/>
      <c r="O210" s="68"/>
      <c r="P210" s="68"/>
      <c r="Q210" s="68"/>
      <c r="R210" s="68"/>
      <c r="S210" s="68"/>
      <c r="T210" s="69"/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T210" s="14" t="s">
        <v>132</v>
      </c>
      <c r="AU210" s="14" t="s">
        <v>84</v>
      </c>
    </row>
    <row r="211" spans="1:65" s="2" customFormat="1" ht="33" customHeight="1">
      <c r="A211" s="31"/>
      <c r="B211" s="32"/>
      <c r="C211" s="201" t="s">
        <v>320</v>
      </c>
      <c r="D211" s="201" t="s">
        <v>144</v>
      </c>
      <c r="E211" s="202" t="s">
        <v>321</v>
      </c>
      <c r="F211" s="203" t="s">
        <v>322</v>
      </c>
      <c r="G211" s="204" t="s">
        <v>148</v>
      </c>
      <c r="H211" s="205">
        <v>13</v>
      </c>
      <c r="I211" s="206"/>
      <c r="J211" s="207">
        <f>ROUND(I211*H211,2)</f>
        <v>0</v>
      </c>
      <c r="K211" s="203" t="s">
        <v>129</v>
      </c>
      <c r="L211" s="208"/>
      <c r="M211" s="209" t="s">
        <v>1</v>
      </c>
      <c r="N211" s="210" t="s">
        <v>41</v>
      </c>
      <c r="O211" s="68"/>
      <c r="P211" s="192">
        <f>O211*H211</f>
        <v>0</v>
      </c>
      <c r="Q211" s="192">
        <v>0</v>
      </c>
      <c r="R211" s="192">
        <f>Q211*H211</f>
        <v>0</v>
      </c>
      <c r="S211" s="192">
        <v>0</v>
      </c>
      <c r="T211" s="193">
        <f>S211*H211</f>
        <v>0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194" t="s">
        <v>156</v>
      </c>
      <c r="AT211" s="194" t="s">
        <v>144</v>
      </c>
      <c r="AU211" s="194" t="s">
        <v>84</v>
      </c>
      <c r="AY211" s="14" t="s">
        <v>122</v>
      </c>
      <c r="BE211" s="195">
        <f>IF(N211="základní",J211,0)</f>
        <v>0</v>
      </c>
      <c r="BF211" s="195">
        <f>IF(N211="snížená",J211,0)</f>
        <v>0</v>
      </c>
      <c r="BG211" s="195">
        <f>IF(N211="zákl. přenesená",J211,0)</f>
        <v>0</v>
      </c>
      <c r="BH211" s="195">
        <f>IF(N211="sníž. přenesená",J211,0)</f>
        <v>0</v>
      </c>
      <c r="BI211" s="195">
        <f>IF(N211="nulová",J211,0)</f>
        <v>0</v>
      </c>
      <c r="BJ211" s="14" t="s">
        <v>84</v>
      </c>
      <c r="BK211" s="195">
        <f>ROUND(I211*H211,2)</f>
        <v>0</v>
      </c>
      <c r="BL211" s="14" t="s">
        <v>156</v>
      </c>
      <c r="BM211" s="194" t="s">
        <v>323</v>
      </c>
    </row>
    <row r="212" spans="1:65" s="2" customFormat="1" ht="19.5">
      <c r="A212" s="31"/>
      <c r="B212" s="32"/>
      <c r="C212" s="33"/>
      <c r="D212" s="196" t="s">
        <v>132</v>
      </c>
      <c r="E212" s="33"/>
      <c r="F212" s="197" t="s">
        <v>322</v>
      </c>
      <c r="G212" s="33"/>
      <c r="H212" s="33"/>
      <c r="I212" s="198"/>
      <c r="J212" s="33"/>
      <c r="K212" s="33"/>
      <c r="L212" s="36"/>
      <c r="M212" s="199"/>
      <c r="N212" s="200"/>
      <c r="O212" s="68"/>
      <c r="P212" s="68"/>
      <c r="Q212" s="68"/>
      <c r="R212" s="68"/>
      <c r="S212" s="68"/>
      <c r="T212" s="69"/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T212" s="14" t="s">
        <v>132</v>
      </c>
      <c r="AU212" s="14" t="s">
        <v>84</v>
      </c>
    </row>
    <row r="213" spans="1:65" s="2" customFormat="1" ht="24.2" customHeight="1">
      <c r="A213" s="31"/>
      <c r="B213" s="32"/>
      <c r="C213" s="201" t="s">
        <v>324</v>
      </c>
      <c r="D213" s="201" t="s">
        <v>144</v>
      </c>
      <c r="E213" s="202" t="s">
        <v>325</v>
      </c>
      <c r="F213" s="203" t="s">
        <v>326</v>
      </c>
      <c r="G213" s="204" t="s">
        <v>148</v>
      </c>
      <c r="H213" s="205">
        <v>12</v>
      </c>
      <c r="I213" s="206"/>
      <c r="J213" s="207">
        <f>ROUND(I213*H213,2)</f>
        <v>0</v>
      </c>
      <c r="K213" s="203" t="s">
        <v>129</v>
      </c>
      <c r="L213" s="208"/>
      <c r="M213" s="209" t="s">
        <v>1</v>
      </c>
      <c r="N213" s="210" t="s">
        <v>41</v>
      </c>
      <c r="O213" s="68"/>
      <c r="P213" s="192">
        <f>O213*H213</f>
        <v>0</v>
      </c>
      <c r="Q213" s="192">
        <v>0</v>
      </c>
      <c r="R213" s="192">
        <f>Q213*H213</f>
        <v>0</v>
      </c>
      <c r="S213" s="192">
        <v>0</v>
      </c>
      <c r="T213" s="193">
        <f>S213*H213</f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194" t="s">
        <v>156</v>
      </c>
      <c r="AT213" s="194" t="s">
        <v>144</v>
      </c>
      <c r="AU213" s="194" t="s">
        <v>84</v>
      </c>
      <c r="AY213" s="14" t="s">
        <v>122</v>
      </c>
      <c r="BE213" s="195">
        <f>IF(N213="základní",J213,0)</f>
        <v>0</v>
      </c>
      <c r="BF213" s="195">
        <f>IF(N213="snížená",J213,0)</f>
        <v>0</v>
      </c>
      <c r="BG213" s="195">
        <f>IF(N213="zákl. přenesená",J213,0)</f>
        <v>0</v>
      </c>
      <c r="BH213" s="195">
        <f>IF(N213="sníž. přenesená",J213,0)</f>
        <v>0</v>
      </c>
      <c r="BI213" s="195">
        <f>IF(N213="nulová",J213,0)</f>
        <v>0</v>
      </c>
      <c r="BJ213" s="14" t="s">
        <v>84</v>
      </c>
      <c r="BK213" s="195">
        <f>ROUND(I213*H213,2)</f>
        <v>0</v>
      </c>
      <c r="BL213" s="14" t="s">
        <v>156</v>
      </c>
      <c r="BM213" s="194" t="s">
        <v>327</v>
      </c>
    </row>
    <row r="214" spans="1:65" s="2" customFormat="1" ht="19.5">
      <c r="A214" s="31"/>
      <c r="B214" s="32"/>
      <c r="C214" s="33"/>
      <c r="D214" s="196" t="s">
        <v>132</v>
      </c>
      <c r="E214" s="33"/>
      <c r="F214" s="197" t="s">
        <v>326</v>
      </c>
      <c r="G214" s="33"/>
      <c r="H214" s="33"/>
      <c r="I214" s="198"/>
      <c r="J214" s="33"/>
      <c r="K214" s="33"/>
      <c r="L214" s="36"/>
      <c r="M214" s="199"/>
      <c r="N214" s="200"/>
      <c r="O214" s="68"/>
      <c r="P214" s="68"/>
      <c r="Q214" s="68"/>
      <c r="R214" s="68"/>
      <c r="S214" s="68"/>
      <c r="T214" s="69"/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T214" s="14" t="s">
        <v>132</v>
      </c>
      <c r="AU214" s="14" t="s">
        <v>84</v>
      </c>
    </row>
    <row r="215" spans="1:65" s="2" customFormat="1" ht="33" customHeight="1">
      <c r="A215" s="31"/>
      <c r="B215" s="32"/>
      <c r="C215" s="201" t="s">
        <v>328</v>
      </c>
      <c r="D215" s="201" t="s">
        <v>144</v>
      </c>
      <c r="E215" s="202" t="s">
        <v>329</v>
      </c>
      <c r="F215" s="203" t="s">
        <v>330</v>
      </c>
      <c r="G215" s="204" t="s">
        <v>148</v>
      </c>
      <c r="H215" s="205">
        <v>60</v>
      </c>
      <c r="I215" s="206"/>
      <c r="J215" s="207">
        <f>ROUND(I215*H215,2)</f>
        <v>0</v>
      </c>
      <c r="K215" s="203" t="s">
        <v>129</v>
      </c>
      <c r="L215" s="208"/>
      <c r="M215" s="209" t="s">
        <v>1</v>
      </c>
      <c r="N215" s="210" t="s">
        <v>41</v>
      </c>
      <c r="O215" s="68"/>
      <c r="P215" s="192">
        <f>O215*H215</f>
        <v>0</v>
      </c>
      <c r="Q215" s="192">
        <v>0</v>
      </c>
      <c r="R215" s="192">
        <f>Q215*H215</f>
        <v>0</v>
      </c>
      <c r="S215" s="192">
        <v>0</v>
      </c>
      <c r="T215" s="193">
        <f>S215*H215</f>
        <v>0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194" t="s">
        <v>156</v>
      </c>
      <c r="AT215" s="194" t="s">
        <v>144</v>
      </c>
      <c r="AU215" s="194" t="s">
        <v>84</v>
      </c>
      <c r="AY215" s="14" t="s">
        <v>122</v>
      </c>
      <c r="BE215" s="195">
        <f>IF(N215="základní",J215,0)</f>
        <v>0</v>
      </c>
      <c r="BF215" s="195">
        <f>IF(N215="snížená",J215,0)</f>
        <v>0</v>
      </c>
      <c r="BG215" s="195">
        <f>IF(N215="zákl. přenesená",J215,0)</f>
        <v>0</v>
      </c>
      <c r="BH215" s="195">
        <f>IF(N215="sníž. přenesená",J215,0)</f>
        <v>0</v>
      </c>
      <c r="BI215" s="195">
        <f>IF(N215="nulová",J215,0)</f>
        <v>0</v>
      </c>
      <c r="BJ215" s="14" t="s">
        <v>84</v>
      </c>
      <c r="BK215" s="195">
        <f>ROUND(I215*H215,2)</f>
        <v>0</v>
      </c>
      <c r="BL215" s="14" t="s">
        <v>156</v>
      </c>
      <c r="BM215" s="194" t="s">
        <v>331</v>
      </c>
    </row>
    <row r="216" spans="1:65" s="2" customFormat="1" ht="19.5">
      <c r="A216" s="31"/>
      <c r="B216" s="32"/>
      <c r="C216" s="33"/>
      <c r="D216" s="196" t="s">
        <v>132</v>
      </c>
      <c r="E216" s="33"/>
      <c r="F216" s="197" t="s">
        <v>330</v>
      </c>
      <c r="G216" s="33"/>
      <c r="H216" s="33"/>
      <c r="I216" s="198"/>
      <c r="J216" s="33"/>
      <c r="K216" s="33"/>
      <c r="L216" s="36"/>
      <c r="M216" s="199"/>
      <c r="N216" s="200"/>
      <c r="O216" s="68"/>
      <c r="P216" s="68"/>
      <c r="Q216" s="68"/>
      <c r="R216" s="68"/>
      <c r="S216" s="68"/>
      <c r="T216" s="69"/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T216" s="14" t="s">
        <v>132</v>
      </c>
      <c r="AU216" s="14" t="s">
        <v>84</v>
      </c>
    </row>
    <row r="217" spans="1:65" s="2" customFormat="1" ht="33" customHeight="1">
      <c r="A217" s="31"/>
      <c r="B217" s="32"/>
      <c r="C217" s="201" t="s">
        <v>332</v>
      </c>
      <c r="D217" s="201" t="s">
        <v>144</v>
      </c>
      <c r="E217" s="202" t="s">
        <v>333</v>
      </c>
      <c r="F217" s="203" t="s">
        <v>334</v>
      </c>
      <c r="G217" s="204" t="s">
        <v>148</v>
      </c>
      <c r="H217" s="205">
        <v>12</v>
      </c>
      <c r="I217" s="206"/>
      <c r="J217" s="207">
        <f>ROUND(I217*H217,2)</f>
        <v>0</v>
      </c>
      <c r="K217" s="203" t="s">
        <v>129</v>
      </c>
      <c r="L217" s="208"/>
      <c r="M217" s="209" t="s">
        <v>1</v>
      </c>
      <c r="N217" s="210" t="s">
        <v>41</v>
      </c>
      <c r="O217" s="68"/>
      <c r="P217" s="192">
        <f>O217*H217</f>
        <v>0</v>
      </c>
      <c r="Q217" s="192">
        <v>0</v>
      </c>
      <c r="R217" s="192">
        <f>Q217*H217</f>
        <v>0</v>
      </c>
      <c r="S217" s="192">
        <v>0</v>
      </c>
      <c r="T217" s="193">
        <f>S217*H217</f>
        <v>0</v>
      </c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194" t="s">
        <v>156</v>
      </c>
      <c r="AT217" s="194" t="s">
        <v>144</v>
      </c>
      <c r="AU217" s="194" t="s">
        <v>84</v>
      </c>
      <c r="AY217" s="14" t="s">
        <v>122</v>
      </c>
      <c r="BE217" s="195">
        <f>IF(N217="základní",J217,0)</f>
        <v>0</v>
      </c>
      <c r="BF217" s="195">
        <f>IF(N217="snížená",J217,0)</f>
        <v>0</v>
      </c>
      <c r="BG217" s="195">
        <f>IF(N217="zákl. přenesená",J217,0)</f>
        <v>0</v>
      </c>
      <c r="BH217" s="195">
        <f>IF(N217="sníž. přenesená",J217,0)</f>
        <v>0</v>
      </c>
      <c r="BI217" s="195">
        <f>IF(N217="nulová",J217,0)</f>
        <v>0</v>
      </c>
      <c r="BJ217" s="14" t="s">
        <v>84</v>
      </c>
      <c r="BK217" s="195">
        <f>ROUND(I217*H217,2)</f>
        <v>0</v>
      </c>
      <c r="BL217" s="14" t="s">
        <v>156</v>
      </c>
      <c r="BM217" s="194" t="s">
        <v>335</v>
      </c>
    </row>
    <row r="218" spans="1:65" s="2" customFormat="1" ht="19.5">
      <c r="A218" s="31"/>
      <c r="B218" s="32"/>
      <c r="C218" s="33"/>
      <c r="D218" s="196" t="s">
        <v>132</v>
      </c>
      <c r="E218" s="33"/>
      <c r="F218" s="197" t="s">
        <v>334</v>
      </c>
      <c r="G218" s="33"/>
      <c r="H218" s="33"/>
      <c r="I218" s="198"/>
      <c r="J218" s="33"/>
      <c r="K218" s="33"/>
      <c r="L218" s="36"/>
      <c r="M218" s="199"/>
      <c r="N218" s="200"/>
      <c r="O218" s="68"/>
      <c r="P218" s="68"/>
      <c r="Q218" s="68"/>
      <c r="R218" s="68"/>
      <c r="S218" s="68"/>
      <c r="T218" s="69"/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T218" s="14" t="s">
        <v>132</v>
      </c>
      <c r="AU218" s="14" t="s">
        <v>84</v>
      </c>
    </row>
    <row r="219" spans="1:65" s="2" customFormat="1" ht="24.2" customHeight="1">
      <c r="A219" s="31"/>
      <c r="B219" s="32"/>
      <c r="C219" s="201" t="s">
        <v>336</v>
      </c>
      <c r="D219" s="201" t="s">
        <v>144</v>
      </c>
      <c r="E219" s="202" t="s">
        <v>337</v>
      </c>
      <c r="F219" s="203" t="s">
        <v>338</v>
      </c>
      <c r="G219" s="204" t="s">
        <v>148</v>
      </c>
      <c r="H219" s="205">
        <v>1</v>
      </c>
      <c r="I219" s="206"/>
      <c r="J219" s="207">
        <f>ROUND(I219*H219,2)</f>
        <v>0</v>
      </c>
      <c r="K219" s="203" t="s">
        <v>129</v>
      </c>
      <c r="L219" s="208"/>
      <c r="M219" s="209" t="s">
        <v>1</v>
      </c>
      <c r="N219" s="210" t="s">
        <v>41</v>
      </c>
      <c r="O219" s="68"/>
      <c r="P219" s="192">
        <f>O219*H219</f>
        <v>0</v>
      </c>
      <c r="Q219" s="192">
        <v>0</v>
      </c>
      <c r="R219" s="192">
        <f>Q219*H219</f>
        <v>0</v>
      </c>
      <c r="S219" s="192">
        <v>0</v>
      </c>
      <c r="T219" s="193">
        <f>S219*H219</f>
        <v>0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194" t="s">
        <v>156</v>
      </c>
      <c r="AT219" s="194" t="s">
        <v>144</v>
      </c>
      <c r="AU219" s="194" t="s">
        <v>84</v>
      </c>
      <c r="AY219" s="14" t="s">
        <v>122</v>
      </c>
      <c r="BE219" s="195">
        <f>IF(N219="základní",J219,0)</f>
        <v>0</v>
      </c>
      <c r="BF219" s="195">
        <f>IF(N219="snížená",J219,0)</f>
        <v>0</v>
      </c>
      <c r="BG219" s="195">
        <f>IF(N219="zákl. přenesená",J219,0)</f>
        <v>0</v>
      </c>
      <c r="BH219" s="195">
        <f>IF(N219="sníž. přenesená",J219,0)</f>
        <v>0</v>
      </c>
      <c r="BI219" s="195">
        <f>IF(N219="nulová",J219,0)</f>
        <v>0</v>
      </c>
      <c r="BJ219" s="14" t="s">
        <v>84</v>
      </c>
      <c r="BK219" s="195">
        <f>ROUND(I219*H219,2)</f>
        <v>0</v>
      </c>
      <c r="BL219" s="14" t="s">
        <v>156</v>
      </c>
      <c r="BM219" s="194" t="s">
        <v>339</v>
      </c>
    </row>
    <row r="220" spans="1:65" s="2" customFormat="1">
      <c r="A220" s="31"/>
      <c r="B220" s="32"/>
      <c r="C220" s="33"/>
      <c r="D220" s="196" t="s">
        <v>132</v>
      </c>
      <c r="E220" s="33"/>
      <c r="F220" s="197" t="s">
        <v>338</v>
      </c>
      <c r="G220" s="33"/>
      <c r="H220" s="33"/>
      <c r="I220" s="198"/>
      <c r="J220" s="33"/>
      <c r="K220" s="33"/>
      <c r="L220" s="36"/>
      <c r="M220" s="199"/>
      <c r="N220" s="200"/>
      <c r="O220" s="68"/>
      <c r="P220" s="68"/>
      <c r="Q220" s="68"/>
      <c r="R220" s="68"/>
      <c r="S220" s="68"/>
      <c r="T220" s="69"/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T220" s="14" t="s">
        <v>132</v>
      </c>
      <c r="AU220" s="14" t="s">
        <v>84</v>
      </c>
    </row>
    <row r="221" spans="1:65" s="2" customFormat="1" ht="37.9" customHeight="1">
      <c r="A221" s="31"/>
      <c r="B221" s="32"/>
      <c r="C221" s="201" t="s">
        <v>340</v>
      </c>
      <c r="D221" s="201" t="s">
        <v>144</v>
      </c>
      <c r="E221" s="202" t="s">
        <v>341</v>
      </c>
      <c r="F221" s="203" t="s">
        <v>342</v>
      </c>
      <c r="G221" s="204" t="s">
        <v>148</v>
      </c>
      <c r="H221" s="205">
        <v>3</v>
      </c>
      <c r="I221" s="206"/>
      <c r="J221" s="207">
        <f>ROUND(I221*H221,2)</f>
        <v>0</v>
      </c>
      <c r="K221" s="203" t="s">
        <v>129</v>
      </c>
      <c r="L221" s="208"/>
      <c r="M221" s="209" t="s">
        <v>1</v>
      </c>
      <c r="N221" s="210" t="s">
        <v>41</v>
      </c>
      <c r="O221" s="68"/>
      <c r="P221" s="192">
        <f>O221*H221</f>
        <v>0</v>
      </c>
      <c r="Q221" s="192">
        <v>0</v>
      </c>
      <c r="R221" s="192">
        <f>Q221*H221</f>
        <v>0</v>
      </c>
      <c r="S221" s="192">
        <v>0</v>
      </c>
      <c r="T221" s="193">
        <f>S221*H221</f>
        <v>0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194" t="s">
        <v>156</v>
      </c>
      <c r="AT221" s="194" t="s">
        <v>144</v>
      </c>
      <c r="AU221" s="194" t="s">
        <v>84</v>
      </c>
      <c r="AY221" s="14" t="s">
        <v>122</v>
      </c>
      <c r="BE221" s="195">
        <f>IF(N221="základní",J221,0)</f>
        <v>0</v>
      </c>
      <c r="BF221" s="195">
        <f>IF(N221="snížená",J221,0)</f>
        <v>0</v>
      </c>
      <c r="BG221" s="195">
        <f>IF(N221="zákl. přenesená",J221,0)</f>
        <v>0</v>
      </c>
      <c r="BH221" s="195">
        <f>IF(N221="sníž. přenesená",J221,0)</f>
        <v>0</v>
      </c>
      <c r="BI221" s="195">
        <f>IF(N221="nulová",J221,0)</f>
        <v>0</v>
      </c>
      <c r="BJ221" s="14" t="s">
        <v>84</v>
      </c>
      <c r="BK221" s="195">
        <f>ROUND(I221*H221,2)</f>
        <v>0</v>
      </c>
      <c r="BL221" s="14" t="s">
        <v>156</v>
      </c>
      <c r="BM221" s="194" t="s">
        <v>343</v>
      </c>
    </row>
    <row r="222" spans="1:65" s="2" customFormat="1" ht="29.25">
      <c r="A222" s="31"/>
      <c r="B222" s="32"/>
      <c r="C222" s="33"/>
      <c r="D222" s="196" t="s">
        <v>132</v>
      </c>
      <c r="E222" s="33"/>
      <c r="F222" s="197" t="s">
        <v>342</v>
      </c>
      <c r="G222" s="33"/>
      <c r="H222" s="33"/>
      <c r="I222" s="198"/>
      <c r="J222" s="33"/>
      <c r="K222" s="33"/>
      <c r="L222" s="36"/>
      <c r="M222" s="199"/>
      <c r="N222" s="200"/>
      <c r="O222" s="68"/>
      <c r="P222" s="68"/>
      <c r="Q222" s="68"/>
      <c r="R222" s="68"/>
      <c r="S222" s="68"/>
      <c r="T222" s="69"/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T222" s="14" t="s">
        <v>132</v>
      </c>
      <c r="AU222" s="14" t="s">
        <v>84</v>
      </c>
    </row>
    <row r="223" spans="1:65" s="2" customFormat="1" ht="21.75" customHeight="1">
      <c r="A223" s="31"/>
      <c r="B223" s="32"/>
      <c r="C223" s="183" t="s">
        <v>344</v>
      </c>
      <c r="D223" s="183" t="s">
        <v>125</v>
      </c>
      <c r="E223" s="184" t="s">
        <v>345</v>
      </c>
      <c r="F223" s="185" t="s">
        <v>346</v>
      </c>
      <c r="G223" s="186" t="s">
        <v>148</v>
      </c>
      <c r="H223" s="187">
        <v>3</v>
      </c>
      <c r="I223" s="188"/>
      <c r="J223" s="189">
        <f>ROUND(I223*H223,2)</f>
        <v>0</v>
      </c>
      <c r="K223" s="185" t="s">
        <v>129</v>
      </c>
      <c r="L223" s="36"/>
      <c r="M223" s="190" t="s">
        <v>1</v>
      </c>
      <c r="N223" s="191" t="s">
        <v>41</v>
      </c>
      <c r="O223" s="68"/>
      <c r="P223" s="192">
        <f>O223*H223</f>
        <v>0</v>
      </c>
      <c r="Q223" s="192">
        <v>0</v>
      </c>
      <c r="R223" s="192">
        <f>Q223*H223</f>
        <v>0</v>
      </c>
      <c r="S223" s="192">
        <v>0</v>
      </c>
      <c r="T223" s="193">
        <f>S223*H223</f>
        <v>0</v>
      </c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R223" s="194" t="s">
        <v>156</v>
      </c>
      <c r="AT223" s="194" t="s">
        <v>125</v>
      </c>
      <c r="AU223" s="194" t="s">
        <v>84</v>
      </c>
      <c r="AY223" s="14" t="s">
        <v>122</v>
      </c>
      <c r="BE223" s="195">
        <f>IF(N223="základní",J223,0)</f>
        <v>0</v>
      </c>
      <c r="BF223" s="195">
        <f>IF(N223="snížená",J223,0)</f>
        <v>0</v>
      </c>
      <c r="BG223" s="195">
        <f>IF(N223="zákl. přenesená",J223,0)</f>
        <v>0</v>
      </c>
      <c r="BH223" s="195">
        <f>IF(N223="sníž. přenesená",J223,0)</f>
        <v>0</v>
      </c>
      <c r="BI223" s="195">
        <f>IF(N223="nulová",J223,0)</f>
        <v>0</v>
      </c>
      <c r="BJ223" s="14" t="s">
        <v>84</v>
      </c>
      <c r="BK223" s="195">
        <f>ROUND(I223*H223,2)</f>
        <v>0</v>
      </c>
      <c r="BL223" s="14" t="s">
        <v>156</v>
      </c>
      <c r="BM223" s="194" t="s">
        <v>347</v>
      </c>
    </row>
    <row r="224" spans="1:65" s="2" customFormat="1">
      <c r="A224" s="31"/>
      <c r="B224" s="32"/>
      <c r="C224" s="33"/>
      <c r="D224" s="196" t="s">
        <v>132</v>
      </c>
      <c r="E224" s="33"/>
      <c r="F224" s="197" t="s">
        <v>346</v>
      </c>
      <c r="G224" s="33"/>
      <c r="H224" s="33"/>
      <c r="I224" s="198"/>
      <c r="J224" s="33"/>
      <c r="K224" s="33"/>
      <c r="L224" s="36"/>
      <c r="M224" s="199"/>
      <c r="N224" s="200"/>
      <c r="O224" s="68"/>
      <c r="P224" s="68"/>
      <c r="Q224" s="68"/>
      <c r="R224" s="68"/>
      <c r="S224" s="68"/>
      <c r="T224" s="69"/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T224" s="14" t="s">
        <v>132</v>
      </c>
      <c r="AU224" s="14" t="s">
        <v>84</v>
      </c>
    </row>
    <row r="225" spans="1:65" s="2" customFormat="1" ht="24.2" customHeight="1">
      <c r="A225" s="31"/>
      <c r="B225" s="32"/>
      <c r="C225" s="183" t="s">
        <v>348</v>
      </c>
      <c r="D225" s="183" t="s">
        <v>125</v>
      </c>
      <c r="E225" s="184" t="s">
        <v>349</v>
      </c>
      <c r="F225" s="185" t="s">
        <v>350</v>
      </c>
      <c r="G225" s="186" t="s">
        <v>166</v>
      </c>
      <c r="H225" s="187">
        <v>21801</v>
      </c>
      <c r="I225" s="188"/>
      <c r="J225" s="189">
        <f>ROUND(I225*H225,2)</f>
        <v>0</v>
      </c>
      <c r="K225" s="185" t="s">
        <v>129</v>
      </c>
      <c r="L225" s="36"/>
      <c r="M225" s="190" t="s">
        <v>1</v>
      </c>
      <c r="N225" s="191" t="s">
        <v>41</v>
      </c>
      <c r="O225" s="68"/>
      <c r="P225" s="192">
        <f>O225*H225</f>
        <v>0</v>
      </c>
      <c r="Q225" s="192">
        <v>0</v>
      </c>
      <c r="R225" s="192">
        <f>Q225*H225</f>
        <v>0</v>
      </c>
      <c r="S225" s="192">
        <v>0</v>
      </c>
      <c r="T225" s="193">
        <f>S225*H225</f>
        <v>0</v>
      </c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194" t="s">
        <v>156</v>
      </c>
      <c r="AT225" s="194" t="s">
        <v>125</v>
      </c>
      <c r="AU225" s="194" t="s">
        <v>84</v>
      </c>
      <c r="AY225" s="14" t="s">
        <v>122</v>
      </c>
      <c r="BE225" s="195">
        <f>IF(N225="základní",J225,0)</f>
        <v>0</v>
      </c>
      <c r="BF225" s="195">
        <f>IF(N225="snížená",J225,0)</f>
        <v>0</v>
      </c>
      <c r="BG225" s="195">
        <f>IF(N225="zákl. přenesená",J225,0)</f>
        <v>0</v>
      </c>
      <c r="BH225" s="195">
        <f>IF(N225="sníž. přenesená",J225,0)</f>
        <v>0</v>
      </c>
      <c r="BI225" s="195">
        <f>IF(N225="nulová",J225,0)</f>
        <v>0</v>
      </c>
      <c r="BJ225" s="14" t="s">
        <v>84</v>
      </c>
      <c r="BK225" s="195">
        <f>ROUND(I225*H225,2)</f>
        <v>0</v>
      </c>
      <c r="BL225" s="14" t="s">
        <v>156</v>
      </c>
      <c r="BM225" s="194" t="s">
        <v>351</v>
      </c>
    </row>
    <row r="226" spans="1:65" s="2" customFormat="1">
      <c r="A226" s="31"/>
      <c r="B226" s="32"/>
      <c r="C226" s="33"/>
      <c r="D226" s="196" t="s">
        <v>132</v>
      </c>
      <c r="E226" s="33"/>
      <c r="F226" s="197" t="s">
        <v>350</v>
      </c>
      <c r="G226" s="33"/>
      <c r="H226" s="33"/>
      <c r="I226" s="198"/>
      <c r="J226" s="33"/>
      <c r="K226" s="33"/>
      <c r="L226" s="36"/>
      <c r="M226" s="199"/>
      <c r="N226" s="200"/>
      <c r="O226" s="68"/>
      <c r="P226" s="68"/>
      <c r="Q226" s="68"/>
      <c r="R226" s="68"/>
      <c r="S226" s="68"/>
      <c r="T226" s="69"/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T226" s="14" t="s">
        <v>132</v>
      </c>
      <c r="AU226" s="14" t="s">
        <v>84</v>
      </c>
    </row>
    <row r="227" spans="1:65" s="2" customFormat="1" ht="16.5" customHeight="1">
      <c r="A227" s="31"/>
      <c r="B227" s="32"/>
      <c r="C227" s="183" t="s">
        <v>352</v>
      </c>
      <c r="D227" s="183" t="s">
        <v>125</v>
      </c>
      <c r="E227" s="184" t="s">
        <v>353</v>
      </c>
      <c r="F227" s="185" t="s">
        <v>354</v>
      </c>
      <c r="G227" s="186" t="s">
        <v>355</v>
      </c>
      <c r="H227" s="187">
        <v>25.800999999999998</v>
      </c>
      <c r="I227" s="188"/>
      <c r="J227" s="189">
        <f>ROUND(I227*H227,2)</f>
        <v>0</v>
      </c>
      <c r="K227" s="185" t="s">
        <v>129</v>
      </c>
      <c r="L227" s="36"/>
      <c r="M227" s="190" t="s">
        <v>1</v>
      </c>
      <c r="N227" s="191" t="s">
        <v>41</v>
      </c>
      <c r="O227" s="68"/>
      <c r="P227" s="192">
        <f>O227*H227</f>
        <v>0</v>
      </c>
      <c r="Q227" s="192">
        <v>0</v>
      </c>
      <c r="R227" s="192">
        <f>Q227*H227</f>
        <v>0</v>
      </c>
      <c r="S227" s="192">
        <v>0</v>
      </c>
      <c r="T227" s="193">
        <f>S227*H227</f>
        <v>0</v>
      </c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R227" s="194" t="s">
        <v>156</v>
      </c>
      <c r="AT227" s="194" t="s">
        <v>125</v>
      </c>
      <c r="AU227" s="194" t="s">
        <v>84</v>
      </c>
      <c r="AY227" s="14" t="s">
        <v>122</v>
      </c>
      <c r="BE227" s="195">
        <f>IF(N227="základní",J227,0)</f>
        <v>0</v>
      </c>
      <c r="BF227" s="195">
        <f>IF(N227="snížená",J227,0)</f>
        <v>0</v>
      </c>
      <c r="BG227" s="195">
        <f>IF(N227="zákl. přenesená",J227,0)</f>
        <v>0</v>
      </c>
      <c r="BH227" s="195">
        <f>IF(N227="sníž. přenesená",J227,0)</f>
        <v>0</v>
      </c>
      <c r="BI227" s="195">
        <f>IF(N227="nulová",J227,0)</f>
        <v>0</v>
      </c>
      <c r="BJ227" s="14" t="s">
        <v>84</v>
      </c>
      <c r="BK227" s="195">
        <f>ROUND(I227*H227,2)</f>
        <v>0</v>
      </c>
      <c r="BL227" s="14" t="s">
        <v>156</v>
      </c>
      <c r="BM227" s="194" t="s">
        <v>356</v>
      </c>
    </row>
    <row r="228" spans="1:65" s="2" customFormat="1">
      <c r="A228" s="31"/>
      <c r="B228" s="32"/>
      <c r="C228" s="33"/>
      <c r="D228" s="196" t="s">
        <v>132</v>
      </c>
      <c r="E228" s="33"/>
      <c r="F228" s="197" t="s">
        <v>354</v>
      </c>
      <c r="G228" s="33"/>
      <c r="H228" s="33"/>
      <c r="I228" s="198"/>
      <c r="J228" s="33"/>
      <c r="K228" s="33"/>
      <c r="L228" s="36"/>
      <c r="M228" s="199"/>
      <c r="N228" s="200"/>
      <c r="O228" s="68"/>
      <c r="P228" s="68"/>
      <c r="Q228" s="68"/>
      <c r="R228" s="68"/>
      <c r="S228" s="68"/>
      <c r="T228" s="69"/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T228" s="14" t="s">
        <v>132</v>
      </c>
      <c r="AU228" s="14" t="s">
        <v>84</v>
      </c>
    </row>
    <row r="229" spans="1:65" s="2" customFormat="1" ht="24.2" customHeight="1">
      <c r="A229" s="31"/>
      <c r="B229" s="32"/>
      <c r="C229" s="183" t="s">
        <v>357</v>
      </c>
      <c r="D229" s="183" t="s">
        <v>125</v>
      </c>
      <c r="E229" s="184" t="s">
        <v>358</v>
      </c>
      <c r="F229" s="185" t="s">
        <v>359</v>
      </c>
      <c r="G229" s="186" t="s">
        <v>360</v>
      </c>
      <c r="H229" s="187">
        <v>120</v>
      </c>
      <c r="I229" s="188"/>
      <c r="J229" s="189">
        <f>ROUND(I229*H229,2)</f>
        <v>0</v>
      </c>
      <c r="K229" s="185" t="s">
        <v>129</v>
      </c>
      <c r="L229" s="36"/>
      <c r="M229" s="190" t="s">
        <v>1</v>
      </c>
      <c r="N229" s="191" t="s">
        <v>41</v>
      </c>
      <c r="O229" s="68"/>
      <c r="P229" s="192">
        <f>O229*H229</f>
        <v>0</v>
      </c>
      <c r="Q229" s="192">
        <v>0</v>
      </c>
      <c r="R229" s="192">
        <f>Q229*H229</f>
        <v>0</v>
      </c>
      <c r="S229" s="192">
        <v>0</v>
      </c>
      <c r="T229" s="193">
        <f>S229*H229</f>
        <v>0</v>
      </c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R229" s="194" t="s">
        <v>156</v>
      </c>
      <c r="AT229" s="194" t="s">
        <v>125</v>
      </c>
      <c r="AU229" s="194" t="s">
        <v>84</v>
      </c>
      <c r="AY229" s="14" t="s">
        <v>122</v>
      </c>
      <c r="BE229" s="195">
        <f>IF(N229="základní",J229,0)</f>
        <v>0</v>
      </c>
      <c r="BF229" s="195">
        <f>IF(N229="snížená",J229,0)</f>
        <v>0</v>
      </c>
      <c r="BG229" s="195">
        <f>IF(N229="zákl. přenesená",J229,0)</f>
        <v>0</v>
      </c>
      <c r="BH229" s="195">
        <f>IF(N229="sníž. přenesená",J229,0)</f>
        <v>0</v>
      </c>
      <c r="BI229" s="195">
        <f>IF(N229="nulová",J229,0)</f>
        <v>0</v>
      </c>
      <c r="BJ229" s="14" t="s">
        <v>84</v>
      </c>
      <c r="BK229" s="195">
        <f>ROUND(I229*H229,2)</f>
        <v>0</v>
      </c>
      <c r="BL229" s="14" t="s">
        <v>156</v>
      </c>
      <c r="BM229" s="194" t="s">
        <v>361</v>
      </c>
    </row>
    <row r="230" spans="1:65" s="2" customFormat="1">
      <c r="A230" s="31"/>
      <c r="B230" s="32"/>
      <c r="C230" s="33"/>
      <c r="D230" s="196" t="s">
        <v>132</v>
      </c>
      <c r="E230" s="33"/>
      <c r="F230" s="197" t="s">
        <v>359</v>
      </c>
      <c r="G230" s="33"/>
      <c r="H230" s="33"/>
      <c r="I230" s="198"/>
      <c r="J230" s="33"/>
      <c r="K230" s="33"/>
      <c r="L230" s="36"/>
      <c r="M230" s="199"/>
      <c r="N230" s="200"/>
      <c r="O230" s="68"/>
      <c r="P230" s="68"/>
      <c r="Q230" s="68"/>
      <c r="R230" s="68"/>
      <c r="S230" s="68"/>
      <c r="T230" s="69"/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T230" s="14" t="s">
        <v>132</v>
      </c>
      <c r="AU230" s="14" t="s">
        <v>84</v>
      </c>
    </row>
    <row r="231" spans="1:65" s="2" customFormat="1" ht="37.9" customHeight="1">
      <c r="A231" s="31"/>
      <c r="B231" s="32"/>
      <c r="C231" s="183" t="s">
        <v>362</v>
      </c>
      <c r="D231" s="183" t="s">
        <v>125</v>
      </c>
      <c r="E231" s="184" t="s">
        <v>363</v>
      </c>
      <c r="F231" s="185" t="s">
        <v>364</v>
      </c>
      <c r="G231" s="186" t="s">
        <v>365</v>
      </c>
      <c r="H231" s="187">
        <v>28</v>
      </c>
      <c r="I231" s="188"/>
      <c r="J231" s="189">
        <f>ROUND(I231*H231,2)</f>
        <v>0</v>
      </c>
      <c r="K231" s="185" t="s">
        <v>129</v>
      </c>
      <c r="L231" s="36"/>
      <c r="M231" s="190" t="s">
        <v>1</v>
      </c>
      <c r="N231" s="191" t="s">
        <v>41</v>
      </c>
      <c r="O231" s="68"/>
      <c r="P231" s="192">
        <f>O231*H231</f>
        <v>0</v>
      </c>
      <c r="Q231" s="192">
        <v>0</v>
      </c>
      <c r="R231" s="192">
        <f>Q231*H231</f>
        <v>0</v>
      </c>
      <c r="S231" s="192">
        <v>0</v>
      </c>
      <c r="T231" s="193">
        <f>S231*H231</f>
        <v>0</v>
      </c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R231" s="194" t="s">
        <v>130</v>
      </c>
      <c r="AT231" s="194" t="s">
        <v>125</v>
      </c>
      <c r="AU231" s="194" t="s">
        <v>84</v>
      </c>
      <c r="AY231" s="14" t="s">
        <v>122</v>
      </c>
      <c r="BE231" s="195">
        <f>IF(N231="základní",J231,0)</f>
        <v>0</v>
      </c>
      <c r="BF231" s="195">
        <f>IF(N231="snížená",J231,0)</f>
        <v>0</v>
      </c>
      <c r="BG231" s="195">
        <f>IF(N231="zákl. přenesená",J231,0)</f>
        <v>0</v>
      </c>
      <c r="BH231" s="195">
        <f>IF(N231="sníž. přenesená",J231,0)</f>
        <v>0</v>
      </c>
      <c r="BI231" s="195">
        <f>IF(N231="nulová",J231,0)</f>
        <v>0</v>
      </c>
      <c r="BJ231" s="14" t="s">
        <v>84</v>
      </c>
      <c r="BK231" s="195">
        <f>ROUND(I231*H231,2)</f>
        <v>0</v>
      </c>
      <c r="BL231" s="14" t="s">
        <v>130</v>
      </c>
      <c r="BM231" s="194" t="s">
        <v>366</v>
      </c>
    </row>
    <row r="232" spans="1:65" s="2" customFormat="1" ht="58.5">
      <c r="A232" s="31"/>
      <c r="B232" s="32"/>
      <c r="C232" s="33"/>
      <c r="D232" s="196" t="s">
        <v>132</v>
      </c>
      <c r="E232" s="33"/>
      <c r="F232" s="197" t="s">
        <v>367</v>
      </c>
      <c r="G232" s="33"/>
      <c r="H232" s="33"/>
      <c r="I232" s="198"/>
      <c r="J232" s="33"/>
      <c r="K232" s="33"/>
      <c r="L232" s="36"/>
      <c r="M232" s="199"/>
      <c r="N232" s="200"/>
      <c r="O232" s="68"/>
      <c r="P232" s="68"/>
      <c r="Q232" s="68"/>
      <c r="R232" s="68"/>
      <c r="S232" s="68"/>
      <c r="T232" s="69"/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T232" s="14" t="s">
        <v>132</v>
      </c>
      <c r="AU232" s="14" t="s">
        <v>84</v>
      </c>
    </row>
    <row r="233" spans="1:65" s="2" customFormat="1" ht="16.5" customHeight="1">
      <c r="A233" s="31"/>
      <c r="B233" s="32"/>
      <c r="C233" s="201" t="s">
        <v>368</v>
      </c>
      <c r="D233" s="201" t="s">
        <v>144</v>
      </c>
      <c r="E233" s="202" t="s">
        <v>369</v>
      </c>
      <c r="F233" s="203" t="s">
        <v>370</v>
      </c>
      <c r="G233" s="204" t="s">
        <v>148</v>
      </c>
      <c r="H233" s="205">
        <v>120</v>
      </c>
      <c r="I233" s="206"/>
      <c r="J233" s="207">
        <f>ROUND(I233*H233,2)</f>
        <v>0</v>
      </c>
      <c r="K233" s="203" t="s">
        <v>129</v>
      </c>
      <c r="L233" s="208"/>
      <c r="M233" s="209" t="s">
        <v>1</v>
      </c>
      <c r="N233" s="210" t="s">
        <v>41</v>
      </c>
      <c r="O233" s="68"/>
      <c r="P233" s="192">
        <f>O233*H233</f>
        <v>0</v>
      </c>
      <c r="Q233" s="192">
        <v>0</v>
      </c>
      <c r="R233" s="192">
        <f>Q233*H233</f>
        <v>0</v>
      </c>
      <c r="S233" s="192">
        <v>0</v>
      </c>
      <c r="T233" s="193">
        <f>S233*H233</f>
        <v>0</v>
      </c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R233" s="194" t="s">
        <v>169</v>
      </c>
      <c r="AT233" s="194" t="s">
        <v>144</v>
      </c>
      <c r="AU233" s="194" t="s">
        <v>84</v>
      </c>
      <c r="AY233" s="14" t="s">
        <v>122</v>
      </c>
      <c r="BE233" s="195">
        <f>IF(N233="základní",J233,0)</f>
        <v>0</v>
      </c>
      <c r="BF233" s="195">
        <f>IF(N233="snížená",J233,0)</f>
        <v>0</v>
      </c>
      <c r="BG233" s="195">
        <f>IF(N233="zákl. přenesená",J233,0)</f>
        <v>0</v>
      </c>
      <c r="BH233" s="195">
        <f>IF(N233="sníž. přenesená",J233,0)</f>
        <v>0</v>
      </c>
      <c r="BI233" s="195">
        <f>IF(N233="nulová",J233,0)</f>
        <v>0</v>
      </c>
      <c r="BJ233" s="14" t="s">
        <v>84</v>
      </c>
      <c r="BK233" s="195">
        <f>ROUND(I233*H233,2)</f>
        <v>0</v>
      </c>
      <c r="BL233" s="14" t="s">
        <v>130</v>
      </c>
      <c r="BM233" s="194" t="s">
        <v>371</v>
      </c>
    </row>
    <row r="234" spans="1:65" s="2" customFormat="1">
      <c r="A234" s="31"/>
      <c r="B234" s="32"/>
      <c r="C234" s="33"/>
      <c r="D234" s="196" t="s">
        <v>132</v>
      </c>
      <c r="E234" s="33"/>
      <c r="F234" s="197" t="s">
        <v>370</v>
      </c>
      <c r="G234" s="33"/>
      <c r="H234" s="33"/>
      <c r="I234" s="198"/>
      <c r="J234" s="33"/>
      <c r="K234" s="33"/>
      <c r="L234" s="36"/>
      <c r="M234" s="199"/>
      <c r="N234" s="200"/>
      <c r="O234" s="68"/>
      <c r="P234" s="68"/>
      <c r="Q234" s="68"/>
      <c r="R234" s="68"/>
      <c r="S234" s="68"/>
      <c r="T234" s="69"/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T234" s="14" t="s">
        <v>132</v>
      </c>
      <c r="AU234" s="14" t="s">
        <v>84</v>
      </c>
    </row>
    <row r="235" spans="1:65" s="2" customFormat="1" ht="37.9" customHeight="1">
      <c r="A235" s="31"/>
      <c r="B235" s="32"/>
      <c r="C235" s="201" t="s">
        <v>372</v>
      </c>
      <c r="D235" s="201" t="s">
        <v>144</v>
      </c>
      <c r="E235" s="202" t="s">
        <v>373</v>
      </c>
      <c r="F235" s="203" t="s">
        <v>374</v>
      </c>
      <c r="G235" s="204" t="s">
        <v>148</v>
      </c>
      <c r="H235" s="205">
        <v>180</v>
      </c>
      <c r="I235" s="206"/>
      <c r="J235" s="207">
        <f>ROUND(I235*H235,2)</f>
        <v>0</v>
      </c>
      <c r="K235" s="203" t="s">
        <v>129</v>
      </c>
      <c r="L235" s="208"/>
      <c r="M235" s="209" t="s">
        <v>1</v>
      </c>
      <c r="N235" s="210" t="s">
        <v>41</v>
      </c>
      <c r="O235" s="68"/>
      <c r="P235" s="192">
        <f>O235*H235</f>
        <v>0</v>
      </c>
      <c r="Q235" s="192">
        <v>0</v>
      </c>
      <c r="R235" s="192">
        <f>Q235*H235</f>
        <v>0</v>
      </c>
      <c r="S235" s="192">
        <v>0</v>
      </c>
      <c r="T235" s="193">
        <f>S235*H235</f>
        <v>0</v>
      </c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R235" s="194" t="s">
        <v>169</v>
      </c>
      <c r="AT235" s="194" t="s">
        <v>144</v>
      </c>
      <c r="AU235" s="194" t="s">
        <v>84</v>
      </c>
      <c r="AY235" s="14" t="s">
        <v>122</v>
      </c>
      <c r="BE235" s="195">
        <f>IF(N235="základní",J235,0)</f>
        <v>0</v>
      </c>
      <c r="BF235" s="195">
        <f>IF(N235="snížená",J235,0)</f>
        <v>0</v>
      </c>
      <c r="BG235" s="195">
        <f>IF(N235="zákl. přenesená",J235,0)</f>
        <v>0</v>
      </c>
      <c r="BH235" s="195">
        <f>IF(N235="sníž. přenesená",J235,0)</f>
        <v>0</v>
      </c>
      <c r="BI235" s="195">
        <f>IF(N235="nulová",J235,0)</f>
        <v>0</v>
      </c>
      <c r="BJ235" s="14" t="s">
        <v>84</v>
      </c>
      <c r="BK235" s="195">
        <f>ROUND(I235*H235,2)</f>
        <v>0</v>
      </c>
      <c r="BL235" s="14" t="s">
        <v>130</v>
      </c>
      <c r="BM235" s="194" t="s">
        <v>375</v>
      </c>
    </row>
    <row r="236" spans="1:65" s="2" customFormat="1" ht="19.5">
      <c r="A236" s="31"/>
      <c r="B236" s="32"/>
      <c r="C236" s="33"/>
      <c r="D236" s="196" t="s">
        <v>132</v>
      </c>
      <c r="E236" s="33"/>
      <c r="F236" s="197" t="s">
        <v>374</v>
      </c>
      <c r="G236" s="33"/>
      <c r="H236" s="33"/>
      <c r="I236" s="198"/>
      <c r="J236" s="33"/>
      <c r="K236" s="33"/>
      <c r="L236" s="36"/>
      <c r="M236" s="199"/>
      <c r="N236" s="200"/>
      <c r="O236" s="68"/>
      <c r="P236" s="68"/>
      <c r="Q236" s="68"/>
      <c r="R236" s="68"/>
      <c r="S236" s="68"/>
      <c r="T236" s="69"/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T236" s="14" t="s">
        <v>132</v>
      </c>
      <c r="AU236" s="14" t="s">
        <v>84</v>
      </c>
    </row>
    <row r="237" spans="1:65" s="2" customFormat="1" ht="24.2" customHeight="1">
      <c r="A237" s="31"/>
      <c r="B237" s="32"/>
      <c r="C237" s="201" t="s">
        <v>376</v>
      </c>
      <c r="D237" s="201" t="s">
        <v>144</v>
      </c>
      <c r="E237" s="202" t="s">
        <v>377</v>
      </c>
      <c r="F237" s="203" t="s">
        <v>378</v>
      </c>
      <c r="G237" s="204" t="s">
        <v>166</v>
      </c>
      <c r="H237" s="205">
        <v>1550</v>
      </c>
      <c r="I237" s="206"/>
      <c r="J237" s="207">
        <f>ROUND(I237*H237,2)</f>
        <v>0</v>
      </c>
      <c r="K237" s="203" t="s">
        <v>129</v>
      </c>
      <c r="L237" s="208"/>
      <c r="M237" s="209" t="s">
        <v>1</v>
      </c>
      <c r="N237" s="210" t="s">
        <v>41</v>
      </c>
      <c r="O237" s="68"/>
      <c r="P237" s="192">
        <f>O237*H237</f>
        <v>0</v>
      </c>
      <c r="Q237" s="192">
        <v>0</v>
      </c>
      <c r="R237" s="192">
        <f>Q237*H237</f>
        <v>0</v>
      </c>
      <c r="S237" s="192">
        <v>0</v>
      </c>
      <c r="T237" s="193">
        <f>S237*H237</f>
        <v>0</v>
      </c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R237" s="194" t="s">
        <v>169</v>
      </c>
      <c r="AT237" s="194" t="s">
        <v>144</v>
      </c>
      <c r="AU237" s="194" t="s">
        <v>84</v>
      </c>
      <c r="AY237" s="14" t="s">
        <v>122</v>
      </c>
      <c r="BE237" s="195">
        <f>IF(N237="základní",J237,0)</f>
        <v>0</v>
      </c>
      <c r="BF237" s="195">
        <f>IF(N237="snížená",J237,0)</f>
        <v>0</v>
      </c>
      <c r="BG237" s="195">
        <f>IF(N237="zákl. přenesená",J237,0)</f>
        <v>0</v>
      </c>
      <c r="BH237" s="195">
        <f>IF(N237="sníž. přenesená",J237,0)</f>
        <v>0</v>
      </c>
      <c r="BI237" s="195">
        <f>IF(N237="nulová",J237,0)</f>
        <v>0</v>
      </c>
      <c r="BJ237" s="14" t="s">
        <v>84</v>
      </c>
      <c r="BK237" s="195">
        <f>ROUND(I237*H237,2)</f>
        <v>0</v>
      </c>
      <c r="BL237" s="14" t="s">
        <v>130</v>
      </c>
      <c r="BM237" s="194" t="s">
        <v>379</v>
      </c>
    </row>
    <row r="238" spans="1:65" s="2" customFormat="1" ht="19.5">
      <c r="A238" s="31"/>
      <c r="B238" s="32"/>
      <c r="C238" s="33"/>
      <c r="D238" s="196" t="s">
        <v>132</v>
      </c>
      <c r="E238" s="33"/>
      <c r="F238" s="197" t="s">
        <v>378</v>
      </c>
      <c r="G238" s="33"/>
      <c r="H238" s="33"/>
      <c r="I238" s="198"/>
      <c r="J238" s="33"/>
      <c r="K238" s="33"/>
      <c r="L238" s="36"/>
      <c r="M238" s="199"/>
      <c r="N238" s="200"/>
      <c r="O238" s="68"/>
      <c r="P238" s="68"/>
      <c r="Q238" s="68"/>
      <c r="R238" s="68"/>
      <c r="S238" s="68"/>
      <c r="T238" s="69"/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T238" s="14" t="s">
        <v>132</v>
      </c>
      <c r="AU238" s="14" t="s">
        <v>84</v>
      </c>
    </row>
    <row r="239" spans="1:65" s="2" customFormat="1" ht="37.9" customHeight="1">
      <c r="A239" s="31"/>
      <c r="B239" s="32"/>
      <c r="C239" s="183" t="s">
        <v>380</v>
      </c>
      <c r="D239" s="183" t="s">
        <v>125</v>
      </c>
      <c r="E239" s="184" t="s">
        <v>381</v>
      </c>
      <c r="F239" s="185" t="s">
        <v>382</v>
      </c>
      <c r="G239" s="186" t="s">
        <v>141</v>
      </c>
      <c r="H239" s="187">
        <v>5</v>
      </c>
      <c r="I239" s="188"/>
      <c r="J239" s="189">
        <f>ROUND(I239*H239,2)</f>
        <v>0</v>
      </c>
      <c r="K239" s="185" t="s">
        <v>129</v>
      </c>
      <c r="L239" s="36"/>
      <c r="M239" s="190" t="s">
        <v>1</v>
      </c>
      <c r="N239" s="191" t="s">
        <v>41</v>
      </c>
      <c r="O239" s="68"/>
      <c r="P239" s="192">
        <f>O239*H239</f>
        <v>0</v>
      </c>
      <c r="Q239" s="192">
        <v>0</v>
      </c>
      <c r="R239" s="192">
        <f>Q239*H239</f>
        <v>0</v>
      </c>
      <c r="S239" s="192">
        <v>0</v>
      </c>
      <c r="T239" s="193">
        <f>S239*H239</f>
        <v>0</v>
      </c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R239" s="194" t="s">
        <v>156</v>
      </c>
      <c r="AT239" s="194" t="s">
        <v>125</v>
      </c>
      <c r="AU239" s="194" t="s">
        <v>84</v>
      </c>
      <c r="AY239" s="14" t="s">
        <v>122</v>
      </c>
      <c r="BE239" s="195">
        <f>IF(N239="základní",J239,0)</f>
        <v>0</v>
      </c>
      <c r="BF239" s="195">
        <f>IF(N239="snížená",J239,0)</f>
        <v>0</v>
      </c>
      <c r="BG239" s="195">
        <f>IF(N239="zákl. přenesená",J239,0)</f>
        <v>0</v>
      </c>
      <c r="BH239" s="195">
        <f>IF(N239="sníž. přenesená",J239,0)</f>
        <v>0</v>
      </c>
      <c r="BI239" s="195">
        <f>IF(N239="nulová",J239,0)</f>
        <v>0</v>
      </c>
      <c r="BJ239" s="14" t="s">
        <v>84</v>
      </c>
      <c r="BK239" s="195">
        <f>ROUND(I239*H239,2)</f>
        <v>0</v>
      </c>
      <c r="BL239" s="14" t="s">
        <v>156</v>
      </c>
      <c r="BM239" s="194" t="s">
        <v>383</v>
      </c>
    </row>
    <row r="240" spans="1:65" s="2" customFormat="1" ht="29.25">
      <c r="A240" s="31"/>
      <c r="B240" s="32"/>
      <c r="C240" s="33"/>
      <c r="D240" s="196" t="s">
        <v>132</v>
      </c>
      <c r="E240" s="33"/>
      <c r="F240" s="197" t="s">
        <v>384</v>
      </c>
      <c r="G240" s="33"/>
      <c r="H240" s="33"/>
      <c r="I240" s="198"/>
      <c r="J240" s="33"/>
      <c r="K240" s="33"/>
      <c r="L240" s="36"/>
      <c r="M240" s="199"/>
      <c r="N240" s="200"/>
      <c r="O240" s="68"/>
      <c r="P240" s="68"/>
      <c r="Q240" s="68"/>
      <c r="R240" s="68"/>
      <c r="S240" s="68"/>
      <c r="T240" s="69"/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T240" s="14" t="s">
        <v>132</v>
      </c>
      <c r="AU240" s="14" t="s">
        <v>84</v>
      </c>
    </row>
    <row r="241" spans="1:65" s="2" customFormat="1" ht="24.2" customHeight="1">
      <c r="A241" s="31"/>
      <c r="B241" s="32"/>
      <c r="C241" s="201" t="s">
        <v>385</v>
      </c>
      <c r="D241" s="201" t="s">
        <v>144</v>
      </c>
      <c r="E241" s="202" t="s">
        <v>386</v>
      </c>
      <c r="F241" s="203" t="s">
        <v>387</v>
      </c>
      <c r="G241" s="204" t="s">
        <v>148</v>
      </c>
      <c r="H241" s="205">
        <v>5</v>
      </c>
      <c r="I241" s="206"/>
      <c r="J241" s="207">
        <f>ROUND(I241*H241,2)</f>
        <v>0</v>
      </c>
      <c r="K241" s="203" t="s">
        <v>129</v>
      </c>
      <c r="L241" s="208"/>
      <c r="M241" s="209" t="s">
        <v>1</v>
      </c>
      <c r="N241" s="210" t="s">
        <v>41</v>
      </c>
      <c r="O241" s="68"/>
      <c r="P241" s="192">
        <f>O241*H241</f>
        <v>0</v>
      </c>
      <c r="Q241" s="192">
        <v>0</v>
      </c>
      <c r="R241" s="192">
        <f>Q241*H241</f>
        <v>0</v>
      </c>
      <c r="S241" s="192">
        <v>0</v>
      </c>
      <c r="T241" s="193">
        <f>S241*H241</f>
        <v>0</v>
      </c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R241" s="194" t="s">
        <v>388</v>
      </c>
      <c r="AT241" s="194" t="s">
        <v>144</v>
      </c>
      <c r="AU241" s="194" t="s">
        <v>84</v>
      </c>
      <c r="AY241" s="14" t="s">
        <v>122</v>
      </c>
      <c r="BE241" s="195">
        <f>IF(N241="základní",J241,0)</f>
        <v>0</v>
      </c>
      <c r="BF241" s="195">
        <f>IF(N241="snížená",J241,0)</f>
        <v>0</v>
      </c>
      <c r="BG241" s="195">
        <f>IF(N241="zákl. přenesená",J241,0)</f>
        <v>0</v>
      </c>
      <c r="BH241" s="195">
        <f>IF(N241="sníž. přenesená",J241,0)</f>
        <v>0</v>
      </c>
      <c r="BI241" s="195">
        <f>IF(N241="nulová",J241,0)</f>
        <v>0</v>
      </c>
      <c r="BJ241" s="14" t="s">
        <v>84</v>
      </c>
      <c r="BK241" s="195">
        <f>ROUND(I241*H241,2)</f>
        <v>0</v>
      </c>
      <c r="BL241" s="14" t="s">
        <v>388</v>
      </c>
      <c r="BM241" s="194" t="s">
        <v>389</v>
      </c>
    </row>
    <row r="242" spans="1:65" s="2" customFormat="1">
      <c r="A242" s="31"/>
      <c r="B242" s="32"/>
      <c r="C242" s="33"/>
      <c r="D242" s="196" t="s">
        <v>132</v>
      </c>
      <c r="E242" s="33"/>
      <c r="F242" s="197" t="s">
        <v>387</v>
      </c>
      <c r="G242" s="33"/>
      <c r="H242" s="33"/>
      <c r="I242" s="198"/>
      <c r="J242" s="33"/>
      <c r="K242" s="33"/>
      <c r="L242" s="36"/>
      <c r="M242" s="199"/>
      <c r="N242" s="200"/>
      <c r="O242" s="68"/>
      <c r="P242" s="68"/>
      <c r="Q242" s="68"/>
      <c r="R242" s="68"/>
      <c r="S242" s="68"/>
      <c r="T242" s="69"/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T242" s="14" t="s">
        <v>132</v>
      </c>
      <c r="AU242" s="14" t="s">
        <v>84</v>
      </c>
    </row>
    <row r="243" spans="1:65" s="2" customFormat="1" ht="33" customHeight="1">
      <c r="A243" s="31"/>
      <c r="B243" s="32"/>
      <c r="C243" s="201" t="s">
        <v>390</v>
      </c>
      <c r="D243" s="201" t="s">
        <v>144</v>
      </c>
      <c r="E243" s="202" t="s">
        <v>391</v>
      </c>
      <c r="F243" s="203" t="s">
        <v>392</v>
      </c>
      <c r="G243" s="204" t="s">
        <v>166</v>
      </c>
      <c r="H243" s="205">
        <v>1550</v>
      </c>
      <c r="I243" s="206"/>
      <c r="J243" s="207">
        <f>ROUND(I243*H243,2)</f>
        <v>0</v>
      </c>
      <c r="K243" s="203" t="s">
        <v>129</v>
      </c>
      <c r="L243" s="208"/>
      <c r="M243" s="209" t="s">
        <v>1</v>
      </c>
      <c r="N243" s="210" t="s">
        <v>41</v>
      </c>
      <c r="O243" s="68"/>
      <c r="P243" s="192">
        <f>O243*H243</f>
        <v>0</v>
      </c>
      <c r="Q243" s="192">
        <v>0</v>
      </c>
      <c r="R243" s="192">
        <f>Q243*H243</f>
        <v>0</v>
      </c>
      <c r="S243" s="192">
        <v>0</v>
      </c>
      <c r="T243" s="193">
        <f>S243*H243</f>
        <v>0</v>
      </c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R243" s="194" t="s">
        <v>388</v>
      </c>
      <c r="AT243" s="194" t="s">
        <v>144</v>
      </c>
      <c r="AU243" s="194" t="s">
        <v>84</v>
      </c>
      <c r="AY243" s="14" t="s">
        <v>122</v>
      </c>
      <c r="BE243" s="195">
        <f>IF(N243="základní",J243,0)</f>
        <v>0</v>
      </c>
      <c r="BF243" s="195">
        <f>IF(N243="snížená",J243,0)</f>
        <v>0</v>
      </c>
      <c r="BG243" s="195">
        <f>IF(N243="zákl. přenesená",J243,0)</f>
        <v>0</v>
      </c>
      <c r="BH243" s="195">
        <f>IF(N243="sníž. přenesená",J243,0)</f>
        <v>0</v>
      </c>
      <c r="BI243" s="195">
        <f>IF(N243="nulová",J243,0)</f>
        <v>0</v>
      </c>
      <c r="BJ243" s="14" t="s">
        <v>84</v>
      </c>
      <c r="BK243" s="195">
        <f>ROUND(I243*H243,2)</f>
        <v>0</v>
      </c>
      <c r="BL243" s="14" t="s">
        <v>388</v>
      </c>
      <c r="BM243" s="194" t="s">
        <v>393</v>
      </c>
    </row>
    <row r="244" spans="1:65" s="2" customFormat="1" ht="19.5">
      <c r="A244" s="31"/>
      <c r="B244" s="32"/>
      <c r="C244" s="33"/>
      <c r="D244" s="196" t="s">
        <v>132</v>
      </c>
      <c r="E244" s="33"/>
      <c r="F244" s="197" t="s">
        <v>392</v>
      </c>
      <c r="G244" s="33"/>
      <c r="H244" s="33"/>
      <c r="I244" s="198"/>
      <c r="J244" s="33"/>
      <c r="K244" s="33"/>
      <c r="L244" s="36"/>
      <c r="M244" s="199"/>
      <c r="N244" s="200"/>
      <c r="O244" s="68"/>
      <c r="P244" s="68"/>
      <c r="Q244" s="68"/>
      <c r="R244" s="68"/>
      <c r="S244" s="68"/>
      <c r="T244" s="69"/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T244" s="14" t="s">
        <v>132</v>
      </c>
      <c r="AU244" s="14" t="s">
        <v>84</v>
      </c>
    </row>
    <row r="245" spans="1:65" s="2" customFormat="1" ht="21.75" customHeight="1">
      <c r="A245" s="31"/>
      <c r="B245" s="32"/>
      <c r="C245" s="183" t="s">
        <v>394</v>
      </c>
      <c r="D245" s="183" t="s">
        <v>125</v>
      </c>
      <c r="E245" s="184" t="s">
        <v>395</v>
      </c>
      <c r="F245" s="185" t="s">
        <v>396</v>
      </c>
      <c r="G245" s="186" t="s">
        <v>365</v>
      </c>
      <c r="H245" s="187">
        <v>2.5</v>
      </c>
      <c r="I245" s="188"/>
      <c r="J245" s="189">
        <f>ROUND(I245*H245,2)</f>
        <v>0</v>
      </c>
      <c r="K245" s="185" t="s">
        <v>129</v>
      </c>
      <c r="L245" s="36"/>
      <c r="M245" s="190" t="s">
        <v>1</v>
      </c>
      <c r="N245" s="191" t="s">
        <v>41</v>
      </c>
      <c r="O245" s="68"/>
      <c r="P245" s="192">
        <f>O245*H245</f>
        <v>0</v>
      </c>
      <c r="Q245" s="192">
        <v>0</v>
      </c>
      <c r="R245" s="192">
        <f>Q245*H245</f>
        <v>0</v>
      </c>
      <c r="S245" s="192">
        <v>0</v>
      </c>
      <c r="T245" s="193">
        <f>S245*H245</f>
        <v>0</v>
      </c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R245" s="194" t="s">
        <v>156</v>
      </c>
      <c r="AT245" s="194" t="s">
        <v>125</v>
      </c>
      <c r="AU245" s="194" t="s">
        <v>84</v>
      </c>
      <c r="AY245" s="14" t="s">
        <v>122</v>
      </c>
      <c r="BE245" s="195">
        <f>IF(N245="základní",J245,0)</f>
        <v>0</v>
      </c>
      <c r="BF245" s="195">
        <f>IF(N245="snížená",J245,0)</f>
        <v>0</v>
      </c>
      <c r="BG245" s="195">
        <f>IF(N245="zákl. přenesená",J245,0)</f>
        <v>0</v>
      </c>
      <c r="BH245" s="195">
        <f>IF(N245="sníž. přenesená",J245,0)</f>
        <v>0</v>
      </c>
      <c r="BI245" s="195">
        <f>IF(N245="nulová",J245,0)</f>
        <v>0</v>
      </c>
      <c r="BJ245" s="14" t="s">
        <v>84</v>
      </c>
      <c r="BK245" s="195">
        <f>ROUND(I245*H245,2)</f>
        <v>0</v>
      </c>
      <c r="BL245" s="14" t="s">
        <v>156</v>
      </c>
      <c r="BM245" s="194" t="s">
        <v>397</v>
      </c>
    </row>
    <row r="246" spans="1:65" s="2" customFormat="1" ht="58.5">
      <c r="A246" s="31"/>
      <c r="B246" s="32"/>
      <c r="C246" s="33"/>
      <c r="D246" s="196" t="s">
        <v>132</v>
      </c>
      <c r="E246" s="33"/>
      <c r="F246" s="197" t="s">
        <v>398</v>
      </c>
      <c r="G246" s="33"/>
      <c r="H246" s="33"/>
      <c r="I246" s="198"/>
      <c r="J246" s="33"/>
      <c r="K246" s="33"/>
      <c r="L246" s="36"/>
      <c r="M246" s="199"/>
      <c r="N246" s="200"/>
      <c r="O246" s="68"/>
      <c r="P246" s="68"/>
      <c r="Q246" s="68"/>
      <c r="R246" s="68"/>
      <c r="S246" s="68"/>
      <c r="T246" s="69"/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T246" s="14" t="s">
        <v>132</v>
      </c>
      <c r="AU246" s="14" t="s">
        <v>84</v>
      </c>
    </row>
    <row r="247" spans="1:65" s="2" customFormat="1" ht="16.5" customHeight="1">
      <c r="A247" s="31"/>
      <c r="B247" s="32"/>
      <c r="C247" s="183" t="s">
        <v>399</v>
      </c>
      <c r="D247" s="183" t="s">
        <v>125</v>
      </c>
      <c r="E247" s="184" t="s">
        <v>400</v>
      </c>
      <c r="F247" s="185" t="s">
        <v>401</v>
      </c>
      <c r="G247" s="186" t="s">
        <v>365</v>
      </c>
      <c r="H247" s="187">
        <v>0.9</v>
      </c>
      <c r="I247" s="188"/>
      <c r="J247" s="189">
        <f>ROUND(I247*H247,2)</f>
        <v>0</v>
      </c>
      <c r="K247" s="185" t="s">
        <v>129</v>
      </c>
      <c r="L247" s="36"/>
      <c r="M247" s="190" t="s">
        <v>1</v>
      </c>
      <c r="N247" s="191" t="s">
        <v>41</v>
      </c>
      <c r="O247" s="68"/>
      <c r="P247" s="192">
        <f>O247*H247</f>
        <v>0</v>
      </c>
      <c r="Q247" s="192">
        <v>0</v>
      </c>
      <c r="R247" s="192">
        <f>Q247*H247</f>
        <v>0</v>
      </c>
      <c r="S247" s="192">
        <v>0</v>
      </c>
      <c r="T247" s="193">
        <f>S247*H247</f>
        <v>0</v>
      </c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R247" s="194" t="s">
        <v>156</v>
      </c>
      <c r="AT247" s="194" t="s">
        <v>125</v>
      </c>
      <c r="AU247" s="194" t="s">
        <v>84</v>
      </c>
      <c r="AY247" s="14" t="s">
        <v>122</v>
      </c>
      <c r="BE247" s="195">
        <f>IF(N247="základní",J247,0)</f>
        <v>0</v>
      </c>
      <c r="BF247" s="195">
        <f>IF(N247="snížená",J247,0)</f>
        <v>0</v>
      </c>
      <c r="BG247" s="195">
        <f>IF(N247="zákl. přenesená",J247,0)</f>
        <v>0</v>
      </c>
      <c r="BH247" s="195">
        <f>IF(N247="sníž. přenesená",J247,0)</f>
        <v>0</v>
      </c>
      <c r="BI247" s="195">
        <f>IF(N247="nulová",J247,0)</f>
        <v>0</v>
      </c>
      <c r="BJ247" s="14" t="s">
        <v>84</v>
      </c>
      <c r="BK247" s="195">
        <f>ROUND(I247*H247,2)</f>
        <v>0</v>
      </c>
      <c r="BL247" s="14" t="s">
        <v>156</v>
      </c>
      <c r="BM247" s="194" t="s">
        <v>402</v>
      </c>
    </row>
    <row r="248" spans="1:65" s="2" customFormat="1" ht="58.5">
      <c r="A248" s="31"/>
      <c r="B248" s="32"/>
      <c r="C248" s="33"/>
      <c r="D248" s="196" t="s">
        <v>132</v>
      </c>
      <c r="E248" s="33"/>
      <c r="F248" s="197" t="s">
        <v>403</v>
      </c>
      <c r="G248" s="33"/>
      <c r="H248" s="33"/>
      <c r="I248" s="198"/>
      <c r="J248" s="33"/>
      <c r="K248" s="33"/>
      <c r="L248" s="36"/>
      <c r="M248" s="211"/>
      <c r="N248" s="212"/>
      <c r="O248" s="213"/>
      <c r="P248" s="213"/>
      <c r="Q248" s="213"/>
      <c r="R248" s="213"/>
      <c r="S248" s="213"/>
      <c r="T248" s="214"/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T248" s="14" t="s">
        <v>132</v>
      </c>
      <c r="AU248" s="14" t="s">
        <v>84</v>
      </c>
    </row>
    <row r="249" spans="1:65" s="2" customFormat="1" ht="6.95" customHeight="1">
      <c r="A249" s="31"/>
      <c r="B249" s="51"/>
      <c r="C249" s="52"/>
      <c r="D249" s="52"/>
      <c r="E249" s="52"/>
      <c r="F249" s="52"/>
      <c r="G249" s="52"/>
      <c r="H249" s="52"/>
      <c r="I249" s="52"/>
      <c r="J249" s="52"/>
      <c r="K249" s="52"/>
      <c r="L249" s="36"/>
      <c r="M249" s="31"/>
      <c r="O249" s="31"/>
      <c r="P249" s="31"/>
      <c r="Q249" s="31"/>
      <c r="R249" s="31"/>
      <c r="S249" s="31"/>
      <c r="T249" s="31"/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</row>
  </sheetData>
  <sheetProtection algorithmName="SHA-512" hashValue="VBwUMux9sskbh95oC6mmpP2ErkTmSXalm1Ze2DjtK/UYCARjHw5s2/uD7D9coUVDWxKqt4utNnFmSaa1lZkN4w==" saltValue="2xmdDlGaWr5KP/xPNg9Z16BaTqe3D2KgIKe7DLLaf7HvJSaCD0iZJ5p/k499OSQ2Parc6SKxBFQt8Rane/aAMg==" spinCount="100000" sheet="1" objects="1" scenarios="1" formatColumns="0" formatRows="0" autoFilter="0"/>
  <autoFilter ref="C119:K248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5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AT2" s="14" t="s">
        <v>88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86</v>
      </c>
    </row>
    <row r="4" spans="1:46" s="1" customFormat="1" ht="24.95" customHeight="1">
      <c r="B4" s="17"/>
      <c r="D4" s="107" t="s">
        <v>92</v>
      </c>
      <c r="L4" s="17"/>
      <c r="M4" s="10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16.5" customHeight="1">
      <c r="B7" s="17"/>
      <c r="E7" s="260" t="str">
        <f>'Rekapitulace stavby'!K6</f>
        <v>Oprava přenosové cesty Rakšice – Hrušovany n. J.</v>
      </c>
      <c r="F7" s="261"/>
      <c r="G7" s="261"/>
      <c r="H7" s="261"/>
      <c r="L7" s="17"/>
    </row>
    <row r="8" spans="1:46" s="2" customFormat="1" ht="12" customHeight="1">
      <c r="A8" s="31"/>
      <c r="B8" s="36"/>
      <c r="C8" s="31"/>
      <c r="D8" s="109" t="s">
        <v>93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62" t="s">
        <v>404</v>
      </c>
      <c r="F9" s="263"/>
      <c r="G9" s="263"/>
      <c r="H9" s="263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21</v>
      </c>
      <c r="G12" s="31"/>
      <c r="H12" s="31"/>
      <c r="I12" s="109" t="s">
        <v>22</v>
      </c>
      <c r="J12" s="111" t="str">
        <f>'Rekapitulace stavby'!AN8</f>
        <v>1. 2. 2024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">
        <v>1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">
        <v>95</v>
      </c>
      <c r="F15" s="31"/>
      <c r="G15" s="31"/>
      <c r="H15" s="31"/>
      <c r="I15" s="109" t="s">
        <v>27</v>
      </c>
      <c r="J15" s="110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28</v>
      </c>
      <c r="E17" s="31"/>
      <c r="F17" s="31"/>
      <c r="G17" s="31"/>
      <c r="H17" s="31"/>
      <c r="I17" s="109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64" t="str">
        <f>'Rekapitulace stavby'!E14</f>
        <v>Vyplň údaj</v>
      </c>
      <c r="F18" s="265"/>
      <c r="G18" s="265"/>
      <c r="H18" s="265"/>
      <c r="I18" s="109" t="s">
        <v>27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30</v>
      </c>
      <c r="E20" s="31"/>
      <c r="F20" s="31"/>
      <c r="G20" s="31"/>
      <c r="H20" s="31"/>
      <c r="I20" s="109" t="s">
        <v>25</v>
      </c>
      <c r="J20" s="110" t="s">
        <v>1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">
        <v>96</v>
      </c>
      <c r="F21" s="31"/>
      <c r="G21" s="31"/>
      <c r="H21" s="31"/>
      <c r="I21" s="109" t="s">
        <v>27</v>
      </c>
      <c r="J21" s="110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33</v>
      </c>
      <c r="E23" s="31"/>
      <c r="F23" s="31"/>
      <c r="G23" s="31"/>
      <c r="H23" s="31"/>
      <c r="I23" s="109" t="s">
        <v>25</v>
      </c>
      <c r="J23" s="110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tr">
        <f>IF('Rekapitulace stavby'!E20="","",'Rekapitulace stavby'!E20)</f>
        <v xml:space="preserve"> </v>
      </c>
      <c r="F24" s="31"/>
      <c r="G24" s="31"/>
      <c r="H24" s="31"/>
      <c r="I24" s="109" t="s">
        <v>27</v>
      </c>
      <c r="J24" s="110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35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66" t="s">
        <v>405</v>
      </c>
      <c r="F27" s="266"/>
      <c r="G27" s="266"/>
      <c r="H27" s="266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36</v>
      </c>
      <c r="E30" s="31"/>
      <c r="F30" s="31"/>
      <c r="G30" s="31"/>
      <c r="H30" s="31"/>
      <c r="I30" s="31"/>
      <c r="J30" s="117">
        <f>ROUND(J119,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38</v>
      </c>
      <c r="G32" s="31"/>
      <c r="H32" s="31"/>
      <c r="I32" s="118" t="s">
        <v>37</v>
      </c>
      <c r="J32" s="118" t="s">
        <v>39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9" t="s">
        <v>40</v>
      </c>
      <c r="E33" s="109" t="s">
        <v>41</v>
      </c>
      <c r="F33" s="120">
        <f>ROUND((SUM(BE119:BE134)),  2)</f>
        <v>0</v>
      </c>
      <c r="G33" s="31"/>
      <c r="H33" s="31"/>
      <c r="I33" s="121">
        <v>0.21</v>
      </c>
      <c r="J33" s="120">
        <f>ROUND(((SUM(BE119:BE134))*I33),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9" t="s">
        <v>42</v>
      </c>
      <c r="F34" s="120">
        <f>ROUND((SUM(BF119:BF134)),  2)</f>
        <v>0</v>
      </c>
      <c r="G34" s="31"/>
      <c r="H34" s="31"/>
      <c r="I34" s="121">
        <v>0.12</v>
      </c>
      <c r="J34" s="120">
        <f>ROUND(((SUM(BF119:BF134))*I34),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9" t="s">
        <v>43</v>
      </c>
      <c r="F35" s="120">
        <f>ROUND((SUM(BG119:BG134)),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9" t="s">
        <v>44</v>
      </c>
      <c r="F36" s="120">
        <f>ROUND((SUM(BH119:BH134)),  2)</f>
        <v>0</v>
      </c>
      <c r="G36" s="31"/>
      <c r="H36" s="31"/>
      <c r="I36" s="121">
        <v>0.12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45</v>
      </c>
      <c r="F37" s="120">
        <f>ROUND((SUM(BI119:BI134)),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46</v>
      </c>
      <c r="E39" s="124"/>
      <c r="F39" s="124"/>
      <c r="G39" s="125" t="s">
        <v>47</v>
      </c>
      <c r="H39" s="126" t="s">
        <v>48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9" t="s">
        <v>49</v>
      </c>
      <c r="E50" s="130"/>
      <c r="F50" s="130"/>
      <c r="G50" s="129" t="s">
        <v>50</v>
      </c>
      <c r="H50" s="130"/>
      <c r="I50" s="130"/>
      <c r="J50" s="130"/>
      <c r="K50" s="130"/>
      <c r="L50" s="4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31"/>
      <c r="B61" s="36"/>
      <c r="C61" s="31"/>
      <c r="D61" s="131" t="s">
        <v>51</v>
      </c>
      <c r="E61" s="132"/>
      <c r="F61" s="133" t="s">
        <v>52</v>
      </c>
      <c r="G61" s="131" t="s">
        <v>51</v>
      </c>
      <c r="H61" s="132"/>
      <c r="I61" s="132"/>
      <c r="J61" s="134" t="s">
        <v>52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31"/>
      <c r="B65" s="36"/>
      <c r="C65" s="31"/>
      <c r="D65" s="129" t="s">
        <v>53</v>
      </c>
      <c r="E65" s="135"/>
      <c r="F65" s="135"/>
      <c r="G65" s="129" t="s">
        <v>54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31"/>
      <c r="B76" s="36"/>
      <c r="C76" s="31"/>
      <c r="D76" s="131" t="s">
        <v>51</v>
      </c>
      <c r="E76" s="132"/>
      <c r="F76" s="133" t="s">
        <v>52</v>
      </c>
      <c r="G76" s="131" t="s">
        <v>51</v>
      </c>
      <c r="H76" s="132"/>
      <c r="I76" s="132"/>
      <c r="J76" s="134" t="s">
        <v>52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98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58" t="str">
        <f>E7</f>
        <v>Oprava přenosové cesty Rakšice – Hrušovany n. J.</v>
      </c>
      <c r="F85" s="259"/>
      <c r="G85" s="259"/>
      <c r="H85" s="259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93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42" t="str">
        <f>E9</f>
        <v>23030-0201-2 - PS 02-01 úsek Rakšice – Hrušovany n. J.</v>
      </c>
      <c r="F87" s="257"/>
      <c r="G87" s="257"/>
      <c r="H87" s="257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>Rakšice – Hrušovany n. J.</v>
      </c>
      <c r="G89" s="33"/>
      <c r="H89" s="33"/>
      <c r="I89" s="26" t="s">
        <v>22</v>
      </c>
      <c r="J89" s="63" t="str">
        <f>IF(J12="","",J12)</f>
        <v>1. 2. 2024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>SŽ, s.o. SZT</v>
      </c>
      <c r="G91" s="33"/>
      <c r="H91" s="33"/>
      <c r="I91" s="26" t="s">
        <v>30</v>
      </c>
      <c r="J91" s="29" t="str">
        <f>E21</f>
        <v>IXPROJEKTA s.r.o.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28</v>
      </c>
      <c r="D92" s="33"/>
      <c r="E92" s="33"/>
      <c r="F92" s="24" t="str">
        <f>IF(E18="","",E18)</f>
        <v>Vyplň údaj</v>
      </c>
      <c r="G92" s="33"/>
      <c r="H92" s="33"/>
      <c r="I92" s="26" t="s">
        <v>33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99</v>
      </c>
      <c r="D94" s="141"/>
      <c r="E94" s="141"/>
      <c r="F94" s="141"/>
      <c r="G94" s="141"/>
      <c r="H94" s="141"/>
      <c r="I94" s="141"/>
      <c r="J94" s="142" t="s">
        <v>100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3" t="s">
        <v>101</v>
      </c>
      <c r="D96" s="33"/>
      <c r="E96" s="33"/>
      <c r="F96" s="33"/>
      <c r="G96" s="33"/>
      <c r="H96" s="33"/>
      <c r="I96" s="33"/>
      <c r="J96" s="81">
        <f>J119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102</v>
      </c>
    </row>
    <row r="97" spans="1:31" s="9" customFormat="1" ht="24.95" customHeight="1">
      <c r="B97" s="144"/>
      <c r="C97" s="145"/>
      <c r="D97" s="146" t="s">
        <v>105</v>
      </c>
      <c r="E97" s="147"/>
      <c r="F97" s="147"/>
      <c r="G97" s="147"/>
      <c r="H97" s="147"/>
      <c r="I97" s="147"/>
      <c r="J97" s="148">
        <f>J120</f>
        <v>0</v>
      </c>
      <c r="K97" s="145"/>
      <c r="L97" s="149"/>
    </row>
    <row r="98" spans="1:31" s="10" customFormat="1" ht="19.899999999999999" customHeight="1">
      <c r="B98" s="150"/>
      <c r="C98" s="151"/>
      <c r="D98" s="152" t="s">
        <v>406</v>
      </c>
      <c r="E98" s="153"/>
      <c r="F98" s="153"/>
      <c r="G98" s="153"/>
      <c r="H98" s="153"/>
      <c r="I98" s="153"/>
      <c r="J98" s="154">
        <f>J121</f>
        <v>0</v>
      </c>
      <c r="K98" s="151"/>
      <c r="L98" s="155"/>
    </row>
    <row r="99" spans="1:31" s="10" customFormat="1" ht="19.899999999999999" customHeight="1">
      <c r="B99" s="150"/>
      <c r="C99" s="151"/>
      <c r="D99" s="152" t="s">
        <v>407</v>
      </c>
      <c r="E99" s="153"/>
      <c r="F99" s="153"/>
      <c r="G99" s="153"/>
      <c r="H99" s="153"/>
      <c r="I99" s="153"/>
      <c r="J99" s="154">
        <f>J124</f>
        <v>0</v>
      </c>
      <c r="K99" s="151"/>
      <c r="L99" s="155"/>
    </row>
    <row r="100" spans="1:31" s="2" customFormat="1" ht="21.75" customHeight="1">
      <c r="A100" s="31"/>
      <c r="B100" s="32"/>
      <c r="C100" s="33"/>
      <c r="D100" s="33"/>
      <c r="E100" s="33"/>
      <c r="F100" s="33"/>
      <c r="G100" s="33"/>
      <c r="H100" s="33"/>
      <c r="I100" s="33"/>
      <c r="J100" s="33"/>
      <c r="K100" s="33"/>
      <c r="L100" s="48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pans="1:31" s="2" customFormat="1" ht="6.95" customHeight="1">
      <c r="A101" s="31"/>
      <c r="B101" s="51"/>
      <c r="C101" s="52"/>
      <c r="D101" s="52"/>
      <c r="E101" s="52"/>
      <c r="F101" s="52"/>
      <c r="G101" s="52"/>
      <c r="H101" s="52"/>
      <c r="I101" s="52"/>
      <c r="J101" s="52"/>
      <c r="K101" s="52"/>
      <c r="L101" s="48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5" spans="1:31" s="2" customFormat="1" ht="6.95" customHeight="1">
      <c r="A105" s="31"/>
      <c r="B105" s="53"/>
      <c r="C105" s="54"/>
      <c r="D105" s="54"/>
      <c r="E105" s="54"/>
      <c r="F105" s="54"/>
      <c r="G105" s="54"/>
      <c r="H105" s="54"/>
      <c r="I105" s="54"/>
      <c r="J105" s="54"/>
      <c r="K105" s="54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24.95" customHeight="1">
      <c r="A106" s="31"/>
      <c r="B106" s="32"/>
      <c r="C106" s="20" t="s">
        <v>107</v>
      </c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6.95" customHeight="1">
      <c r="A107" s="31"/>
      <c r="B107" s="32"/>
      <c r="C107" s="33"/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6" t="s">
        <v>16</v>
      </c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6.5" customHeight="1">
      <c r="A109" s="31"/>
      <c r="B109" s="32"/>
      <c r="C109" s="33"/>
      <c r="D109" s="33"/>
      <c r="E109" s="258" t="str">
        <f>E7</f>
        <v>Oprava přenosové cesty Rakšice – Hrušovany n. J.</v>
      </c>
      <c r="F109" s="259"/>
      <c r="G109" s="259"/>
      <c r="H109" s="259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2" customHeight="1">
      <c r="A110" s="31"/>
      <c r="B110" s="32"/>
      <c r="C110" s="26" t="s">
        <v>93</v>
      </c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6.5" customHeight="1">
      <c r="A111" s="31"/>
      <c r="B111" s="32"/>
      <c r="C111" s="33"/>
      <c r="D111" s="33"/>
      <c r="E111" s="242" t="str">
        <f>E9</f>
        <v>23030-0201-2 - PS 02-01 úsek Rakšice – Hrušovany n. J.</v>
      </c>
      <c r="F111" s="257"/>
      <c r="G111" s="257"/>
      <c r="H111" s="257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3"/>
      <c r="D112" s="33"/>
      <c r="E112" s="33"/>
      <c r="F112" s="33"/>
      <c r="G112" s="33"/>
      <c r="H112" s="3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20</v>
      </c>
      <c r="D113" s="33"/>
      <c r="E113" s="33"/>
      <c r="F113" s="24" t="str">
        <f>F12</f>
        <v>Rakšice – Hrušovany n. J.</v>
      </c>
      <c r="G113" s="33"/>
      <c r="H113" s="33"/>
      <c r="I113" s="26" t="s">
        <v>22</v>
      </c>
      <c r="J113" s="63" t="str">
        <f>IF(J12="","",J12)</f>
        <v>1. 2. 2024</v>
      </c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5" customHeight="1">
      <c r="A114" s="31"/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5.2" customHeight="1">
      <c r="A115" s="31"/>
      <c r="B115" s="32"/>
      <c r="C115" s="26" t="s">
        <v>24</v>
      </c>
      <c r="D115" s="33"/>
      <c r="E115" s="33"/>
      <c r="F115" s="24" t="str">
        <f>E15</f>
        <v>SŽ, s.o. SZT</v>
      </c>
      <c r="G115" s="33"/>
      <c r="H115" s="33"/>
      <c r="I115" s="26" t="s">
        <v>30</v>
      </c>
      <c r="J115" s="29" t="str">
        <f>E21</f>
        <v>IXPROJEKTA s.r.o.</v>
      </c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5.2" customHeight="1">
      <c r="A116" s="31"/>
      <c r="B116" s="32"/>
      <c r="C116" s="26" t="s">
        <v>28</v>
      </c>
      <c r="D116" s="33"/>
      <c r="E116" s="33"/>
      <c r="F116" s="24" t="str">
        <f>IF(E18="","",E18)</f>
        <v>Vyplň údaj</v>
      </c>
      <c r="G116" s="33"/>
      <c r="H116" s="33"/>
      <c r="I116" s="26" t="s">
        <v>33</v>
      </c>
      <c r="J116" s="29" t="str">
        <f>E24</f>
        <v xml:space="preserve"> </v>
      </c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0.35" customHeight="1">
      <c r="A117" s="31"/>
      <c r="B117" s="32"/>
      <c r="C117" s="33"/>
      <c r="D117" s="33"/>
      <c r="E117" s="33"/>
      <c r="F117" s="33"/>
      <c r="G117" s="33"/>
      <c r="H117" s="33"/>
      <c r="I117" s="33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11" customFormat="1" ht="29.25" customHeight="1">
      <c r="A118" s="156"/>
      <c r="B118" s="157"/>
      <c r="C118" s="158" t="s">
        <v>108</v>
      </c>
      <c r="D118" s="159" t="s">
        <v>61</v>
      </c>
      <c r="E118" s="159" t="s">
        <v>57</v>
      </c>
      <c r="F118" s="159" t="s">
        <v>58</v>
      </c>
      <c r="G118" s="159" t="s">
        <v>109</v>
      </c>
      <c r="H118" s="159" t="s">
        <v>110</v>
      </c>
      <c r="I118" s="159" t="s">
        <v>111</v>
      </c>
      <c r="J118" s="159" t="s">
        <v>100</v>
      </c>
      <c r="K118" s="160" t="s">
        <v>112</v>
      </c>
      <c r="L118" s="161"/>
      <c r="M118" s="72" t="s">
        <v>1</v>
      </c>
      <c r="N118" s="73" t="s">
        <v>40</v>
      </c>
      <c r="O118" s="73" t="s">
        <v>113</v>
      </c>
      <c r="P118" s="73" t="s">
        <v>114</v>
      </c>
      <c r="Q118" s="73" t="s">
        <v>115</v>
      </c>
      <c r="R118" s="73" t="s">
        <v>116</v>
      </c>
      <c r="S118" s="73" t="s">
        <v>117</v>
      </c>
      <c r="T118" s="74" t="s">
        <v>118</v>
      </c>
      <c r="U118" s="156"/>
      <c r="V118" s="156"/>
      <c r="W118" s="156"/>
      <c r="X118" s="156"/>
      <c r="Y118" s="156"/>
      <c r="Z118" s="156"/>
      <c r="AA118" s="156"/>
      <c r="AB118" s="156"/>
      <c r="AC118" s="156"/>
      <c r="AD118" s="156"/>
      <c r="AE118" s="156"/>
    </row>
    <row r="119" spans="1:65" s="2" customFormat="1" ht="22.9" customHeight="1">
      <c r="A119" s="31"/>
      <c r="B119" s="32"/>
      <c r="C119" s="79" t="s">
        <v>119</v>
      </c>
      <c r="D119" s="33"/>
      <c r="E119" s="33"/>
      <c r="F119" s="33"/>
      <c r="G119" s="33"/>
      <c r="H119" s="33"/>
      <c r="I119" s="33"/>
      <c r="J119" s="162">
        <f>BK119</f>
        <v>0</v>
      </c>
      <c r="K119" s="33"/>
      <c r="L119" s="36"/>
      <c r="M119" s="75"/>
      <c r="N119" s="163"/>
      <c r="O119" s="76"/>
      <c r="P119" s="164">
        <f>P120</f>
        <v>0</v>
      </c>
      <c r="Q119" s="76"/>
      <c r="R119" s="164">
        <f>R120</f>
        <v>0.59567999999999999</v>
      </c>
      <c r="S119" s="76"/>
      <c r="T119" s="165">
        <f>T120</f>
        <v>1.6479999999999999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T119" s="14" t="s">
        <v>75</v>
      </c>
      <c r="AU119" s="14" t="s">
        <v>102</v>
      </c>
      <c r="BK119" s="166">
        <f>BK120</f>
        <v>0</v>
      </c>
    </row>
    <row r="120" spans="1:65" s="12" customFormat="1" ht="25.9" customHeight="1">
      <c r="B120" s="167"/>
      <c r="C120" s="168"/>
      <c r="D120" s="169" t="s">
        <v>75</v>
      </c>
      <c r="E120" s="170" t="s">
        <v>144</v>
      </c>
      <c r="F120" s="170" t="s">
        <v>145</v>
      </c>
      <c r="G120" s="168"/>
      <c r="H120" s="168"/>
      <c r="I120" s="171"/>
      <c r="J120" s="172">
        <f>BK120</f>
        <v>0</v>
      </c>
      <c r="K120" s="168"/>
      <c r="L120" s="173"/>
      <c r="M120" s="174"/>
      <c r="N120" s="175"/>
      <c r="O120" s="175"/>
      <c r="P120" s="176">
        <f>P121+P124</f>
        <v>0</v>
      </c>
      <c r="Q120" s="175"/>
      <c r="R120" s="176">
        <f>R121+R124</f>
        <v>0.59567999999999999</v>
      </c>
      <c r="S120" s="175"/>
      <c r="T120" s="177">
        <f>T121+T124</f>
        <v>1.6479999999999999</v>
      </c>
      <c r="AR120" s="178" t="s">
        <v>138</v>
      </c>
      <c r="AT120" s="179" t="s">
        <v>75</v>
      </c>
      <c r="AU120" s="179" t="s">
        <v>76</v>
      </c>
      <c r="AY120" s="178" t="s">
        <v>122</v>
      </c>
      <c r="BK120" s="180">
        <f>BK121+BK124</f>
        <v>0</v>
      </c>
    </row>
    <row r="121" spans="1:65" s="12" customFormat="1" ht="22.9" customHeight="1">
      <c r="B121" s="167"/>
      <c r="C121" s="168"/>
      <c r="D121" s="169" t="s">
        <v>75</v>
      </c>
      <c r="E121" s="181" t="s">
        <v>408</v>
      </c>
      <c r="F121" s="181" t="s">
        <v>409</v>
      </c>
      <c r="G121" s="168"/>
      <c r="H121" s="168"/>
      <c r="I121" s="171"/>
      <c r="J121" s="182">
        <f>BK121</f>
        <v>0</v>
      </c>
      <c r="K121" s="168"/>
      <c r="L121" s="173"/>
      <c r="M121" s="174"/>
      <c r="N121" s="175"/>
      <c r="O121" s="175"/>
      <c r="P121" s="176">
        <f>SUM(P122:P123)</f>
        <v>0</v>
      </c>
      <c r="Q121" s="175"/>
      <c r="R121" s="176">
        <f>SUM(R122:R123)</f>
        <v>0</v>
      </c>
      <c r="S121" s="175"/>
      <c r="T121" s="177">
        <f>SUM(T122:T123)</f>
        <v>0</v>
      </c>
      <c r="AR121" s="178" t="s">
        <v>138</v>
      </c>
      <c r="AT121" s="179" t="s">
        <v>75</v>
      </c>
      <c r="AU121" s="179" t="s">
        <v>84</v>
      </c>
      <c r="AY121" s="178" t="s">
        <v>122</v>
      </c>
      <c r="BK121" s="180">
        <f>SUM(BK122:BK123)</f>
        <v>0</v>
      </c>
    </row>
    <row r="122" spans="1:65" s="2" customFormat="1" ht="16.5" customHeight="1">
      <c r="A122" s="31"/>
      <c r="B122" s="32"/>
      <c r="C122" s="183" t="s">
        <v>84</v>
      </c>
      <c r="D122" s="183" t="s">
        <v>125</v>
      </c>
      <c r="E122" s="184" t="s">
        <v>410</v>
      </c>
      <c r="F122" s="185" t="s">
        <v>411</v>
      </c>
      <c r="G122" s="186" t="s">
        <v>148</v>
      </c>
      <c r="H122" s="187">
        <v>1</v>
      </c>
      <c r="I122" s="188"/>
      <c r="J122" s="189">
        <f>ROUND(I122*H122,2)</f>
        <v>0</v>
      </c>
      <c r="K122" s="185" t="s">
        <v>412</v>
      </c>
      <c r="L122" s="36"/>
      <c r="M122" s="190" t="s">
        <v>1</v>
      </c>
      <c r="N122" s="191" t="s">
        <v>41</v>
      </c>
      <c r="O122" s="68"/>
      <c r="P122" s="192">
        <f>O122*H122</f>
        <v>0</v>
      </c>
      <c r="Q122" s="192">
        <v>0</v>
      </c>
      <c r="R122" s="192">
        <f>Q122*H122</f>
        <v>0</v>
      </c>
      <c r="S122" s="192">
        <v>0</v>
      </c>
      <c r="T122" s="193">
        <f>S122*H122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94" t="s">
        <v>150</v>
      </c>
      <c r="AT122" s="194" t="s">
        <v>125</v>
      </c>
      <c r="AU122" s="194" t="s">
        <v>86</v>
      </c>
      <c r="AY122" s="14" t="s">
        <v>122</v>
      </c>
      <c r="BE122" s="195">
        <f>IF(N122="základní",J122,0)</f>
        <v>0</v>
      </c>
      <c r="BF122" s="195">
        <f>IF(N122="snížená",J122,0)</f>
        <v>0</v>
      </c>
      <c r="BG122" s="195">
        <f>IF(N122="zákl. přenesená",J122,0)</f>
        <v>0</v>
      </c>
      <c r="BH122" s="195">
        <f>IF(N122="sníž. přenesená",J122,0)</f>
        <v>0</v>
      </c>
      <c r="BI122" s="195">
        <f>IF(N122="nulová",J122,0)</f>
        <v>0</v>
      </c>
      <c r="BJ122" s="14" t="s">
        <v>84</v>
      </c>
      <c r="BK122" s="195">
        <f>ROUND(I122*H122,2)</f>
        <v>0</v>
      </c>
      <c r="BL122" s="14" t="s">
        <v>150</v>
      </c>
      <c r="BM122" s="194" t="s">
        <v>413</v>
      </c>
    </row>
    <row r="123" spans="1:65" s="2" customFormat="1">
      <c r="A123" s="31"/>
      <c r="B123" s="32"/>
      <c r="C123" s="33"/>
      <c r="D123" s="196" t="s">
        <v>132</v>
      </c>
      <c r="E123" s="33"/>
      <c r="F123" s="197" t="s">
        <v>411</v>
      </c>
      <c r="G123" s="33"/>
      <c r="H123" s="33"/>
      <c r="I123" s="198"/>
      <c r="J123" s="33"/>
      <c r="K123" s="33"/>
      <c r="L123" s="36"/>
      <c r="M123" s="199"/>
      <c r="N123" s="200"/>
      <c r="O123" s="68"/>
      <c r="P123" s="68"/>
      <c r="Q123" s="68"/>
      <c r="R123" s="68"/>
      <c r="S123" s="68"/>
      <c r="T123" s="69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T123" s="14" t="s">
        <v>132</v>
      </c>
      <c r="AU123" s="14" t="s">
        <v>86</v>
      </c>
    </row>
    <row r="124" spans="1:65" s="12" customFormat="1" ht="22.9" customHeight="1">
      <c r="B124" s="167"/>
      <c r="C124" s="168"/>
      <c r="D124" s="169" t="s">
        <v>75</v>
      </c>
      <c r="E124" s="181" t="s">
        <v>414</v>
      </c>
      <c r="F124" s="181" t="s">
        <v>415</v>
      </c>
      <c r="G124" s="168"/>
      <c r="H124" s="168"/>
      <c r="I124" s="171"/>
      <c r="J124" s="182">
        <f>BK124</f>
        <v>0</v>
      </c>
      <c r="K124" s="168"/>
      <c r="L124" s="173"/>
      <c r="M124" s="174"/>
      <c r="N124" s="175"/>
      <c r="O124" s="175"/>
      <c r="P124" s="176">
        <f>SUM(P125:P134)</f>
        <v>0</v>
      </c>
      <c r="Q124" s="175"/>
      <c r="R124" s="176">
        <f>SUM(R125:R134)</f>
        <v>0.59567999999999999</v>
      </c>
      <c r="S124" s="175"/>
      <c r="T124" s="177">
        <f>SUM(T125:T134)</f>
        <v>1.6479999999999999</v>
      </c>
      <c r="AR124" s="178" t="s">
        <v>138</v>
      </c>
      <c r="AT124" s="179" t="s">
        <v>75</v>
      </c>
      <c r="AU124" s="179" t="s">
        <v>84</v>
      </c>
      <c r="AY124" s="178" t="s">
        <v>122</v>
      </c>
      <c r="BK124" s="180">
        <f>SUM(BK125:BK134)</f>
        <v>0</v>
      </c>
    </row>
    <row r="125" spans="1:65" s="2" customFormat="1" ht="33" customHeight="1">
      <c r="A125" s="31"/>
      <c r="B125" s="32"/>
      <c r="C125" s="183" t="s">
        <v>86</v>
      </c>
      <c r="D125" s="183" t="s">
        <v>125</v>
      </c>
      <c r="E125" s="184" t="s">
        <v>416</v>
      </c>
      <c r="F125" s="185" t="s">
        <v>417</v>
      </c>
      <c r="G125" s="186" t="s">
        <v>148</v>
      </c>
      <c r="H125" s="187">
        <v>4</v>
      </c>
      <c r="I125" s="188"/>
      <c r="J125" s="189">
        <f>ROUND(I125*H125,2)</f>
        <v>0</v>
      </c>
      <c r="K125" s="185" t="s">
        <v>412</v>
      </c>
      <c r="L125" s="36"/>
      <c r="M125" s="190" t="s">
        <v>1</v>
      </c>
      <c r="N125" s="191" t="s">
        <v>41</v>
      </c>
      <c r="O125" s="68"/>
      <c r="P125" s="192">
        <f>O125*H125</f>
        <v>0</v>
      </c>
      <c r="Q125" s="192">
        <v>0.12592</v>
      </c>
      <c r="R125" s="192">
        <f>Q125*H125</f>
        <v>0.50368000000000002</v>
      </c>
      <c r="S125" s="192">
        <v>0</v>
      </c>
      <c r="T125" s="193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94" t="s">
        <v>150</v>
      </c>
      <c r="AT125" s="194" t="s">
        <v>125</v>
      </c>
      <c r="AU125" s="194" t="s">
        <v>86</v>
      </c>
      <c r="AY125" s="14" t="s">
        <v>122</v>
      </c>
      <c r="BE125" s="195">
        <f>IF(N125="základní",J125,0)</f>
        <v>0</v>
      </c>
      <c r="BF125" s="195">
        <f>IF(N125="snížená",J125,0)</f>
        <v>0</v>
      </c>
      <c r="BG125" s="195">
        <f>IF(N125="zákl. přenesená",J125,0)</f>
        <v>0</v>
      </c>
      <c r="BH125" s="195">
        <f>IF(N125="sníž. přenesená",J125,0)</f>
        <v>0</v>
      </c>
      <c r="BI125" s="195">
        <f>IF(N125="nulová",J125,0)</f>
        <v>0</v>
      </c>
      <c r="BJ125" s="14" t="s">
        <v>84</v>
      </c>
      <c r="BK125" s="195">
        <f>ROUND(I125*H125,2)</f>
        <v>0</v>
      </c>
      <c r="BL125" s="14" t="s">
        <v>150</v>
      </c>
      <c r="BM125" s="194" t="s">
        <v>418</v>
      </c>
    </row>
    <row r="126" spans="1:65" s="2" customFormat="1" ht="19.5">
      <c r="A126" s="31"/>
      <c r="B126" s="32"/>
      <c r="C126" s="33"/>
      <c r="D126" s="196" t="s">
        <v>132</v>
      </c>
      <c r="E126" s="33"/>
      <c r="F126" s="197" t="s">
        <v>419</v>
      </c>
      <c r="G126" s="33"/>
      <c r="H126" s="33"/>
      <c r="I126" s="198"/>
      <c r="J126" s="33"/>
      <c r="K126" s="33"/>
      <c r="L126" s="36"/>
      <c r="M126" s="199"/>
      <c r="N126" s="200"/>
      <c r="O126" s="68"/>
      <c r="P126" s="68"/>
      <c r="Q126" s="68"/>
      <c r="R126" s="68"/>
      <c r="S126" s="68"/>
      <c r="T126" s="69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4" t="s">
        <v>132</v>
      </c>
      <c r="AU126" s="14" t="s">
        <v>86</v>
      </c>
    </row>
    <row r="127" spans="1:65" s="2" customFormat="1" ht="37.9" customHeight="1">
      <c r="A127" s="31"/>
      <c r="B127" s="32"/>
      <c r="C127" s="183" t="s">
        <v>138</v>
      </c>
      <c r="D127" s="183" t="s">
        <v>125</v>
      </c>
      <c r="E127" s="184" t="s">
        <v>420</v>
      </c>
      <c r="F127" s="185" t="s">
        <v>421</v>
      </c>
      <c r="G127" s="186" t="s">
        <v>148</v>
      </c>
      <c r="H127" s="187">
        <v>4</v>
      </c>
      <c r="I127" s="188"/>
      <c r="J127" s="189">
        <f>ROUND(I127*H127,2)</f>
        <v>0</v>
      </c>
      <c r="K127" s="185" t="s">
        <v>412</v>
      </c>
      <c r="L127" s="36"/>
      <c r="M127" s="190" t="s">
        <v>1</v>
      </c>
      <c r="N127" s="191" t="s">
        <v>41</v>
      </c>
      <c r="O127" s="68"/>
      <c r="P127" s="192">
        <f>O127*H127</f>
        <v>0</v>
      </c>
      <c r="Q127" s="192">
        <v>0</v>
      </c>
      <c r="R127" s="192">
        <f>Q127*H127</f>
        <v>0</v>
      </c>
      <c r="S127" s="192">
        <v>0.41199999999999998</v>
      </c>
      <c r="T127" s="193">
        <f>S127*H127</f>
        <v>1.6479999999999999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4" t="s">
        <v>150</v>
      </c>
      <c r="AT127" s="194" t="s">
        <v>125</v>
      </c>
      <c r="AU127" s="194" t="s">
        <v>86</v>
      </c>
      <c r="AY127" s="14" t="s">
        <v>122</v>
      </c>
      <c r="BE127" s="195">
        <f>IF(N127="základní",J127,0)</f>
        <v>0</v>
      </c>
      <c r="BF127" s="195">
        <f>IF(N127="snížená",J127,0)</f>
        <v>0</v>
      </c>
      <c r="BG127" s="195">
        <f>IF(N127="zákl. přenesená",J127,0)</f>
        <v>0</v>
      </c>
      <c r="BH127" s="195">
        <f>IF(N127="sníž. přenesená",J127,0)</f>
        <v>0</v>
      </c>
      <c r="BI127" s="195">
        <f>IF(N127="nulová",J127,0)</f>
        <v>0</v>
      </c>
      <c r="BJ127" s="14" t="s">
        <v>84</v>
      </c>
      <c r="BK127" s="195">
        <f>ROUND(I127*H127,2)</f>
        <v>0</v>
      </c>
      <c r="BL127" s="14" t="s">
        <v>150</v>
      </c>
      <c r="BM127" s="194" t="s">
        <v>422</v>
      </c>
    </row>
    <row r="128" spans="1:65" s="2" customFormat="1" ht="19.5">
      <c r="A128" s="31"/>
      <c r="B128" s="32"/>
      <c r="C128" s="33"/>
      <c r="D128" s="196" t="s">
        <v>132</v>
      </c>
      <c r="E128" s="33"/>
      <c r="F128" s="197" t="s">
        <v>423</v>
      </c>
      <c r="G128" s="33"/>
      <c r="H128" s="33"/>
      <c r="I128" s="198"/>
      <c r="J128" s="33"/>
      <c r="K128" s="33"/>
      <c r="L128" s="36"/>
      <c r="M128" s="199"/>
      <c r="N128" s="200"/>
      <c r="O128" s="68"/>
      <c r="P128" s="68"/>
      <c r="Q128" s="68"/>
      <c r="R128" s="68"/>
      <c r="S128" s="68"/>
      <c r="T128" s="69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4" t="s">
        <v>132</v>
      </c>
      <c r="AU128" s="14" t="s">
        <v>86</v>
      </c>
    </row>
    <row r="129" spans="1:65" s="2" customFormat="1" ht="24.2" customHeight="1">
      <c r="A129" s="31"/>
      <c r="B129" s="32"/>
      <c r="C129" s="201" t="s">
        <v>130</v>
      </c>
      <c r="D129" s="201" t="s">
        <v>144</v>
      </c>
      <c r="E129" s="202" t="s">
        <v>424</v>
      </c>
      <c r="F129" s="203" t="s">
        <v>425</v>
      </c>
      <c r="G129" s="204" t="s">
        <v>148</v>
      </c>
      <c r="H129" s="205">
        <v>1</v>
      </c>
      <c r="I129" s="206"/>
      <c r="J129" s="207">
        <f>ROUND(I129*H129,2)</f>
        <v>0</v>
      </c>
      <c r="K129" s="203" t="s">
        <v>412</v>
      </c>
      <c r="L129" s="208"/>
      <c r="M129" s="209" t="s">
        <v>1</v>
      </c>
      <c r="N129" s="210" t="s">
        <v>41</v>
      </c>
      <c r="O129" s="68"/>
      <c r="P129" s="192">
        <f>O129*H129</f>
        <v>0</v>
      </c>
      <c r="Q129" s="192">
        <v>7.1999999999999995E-2</v>
      </c>
      <c r="R129" s="192">
        <f>Q129*H129</f>
        <v>7.1999999999999995E-2</v>
      </c>
      <c r="S129" s="192">
        <v>0</v>
      </c>
      <c r="T129" s="193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4" t="s">
        <v>149</v>
      </c>
      <c r="AT129" s="194" t="s">
        <v>144</v>
      </c>
      <c r="AU129" s="194" t="s">
        <v>86</v>
      </c>
      <c r="AY129" s="14" t="s">
        <v>122</v>
      </c>
      <c r="BE129" s="195">
        <f>IF(N129="základní",J129,0)</f>
        <v>0</v>
      </c>
      <c r="BF129" s="195">
        <f>IF(N129="snížená",J129,0)</f>
        <v>0</v>
      </c>
      <c r="BG129" s="195">
        <f>IF(N129="zákl. přenesená",J129,0)</f>
        <v>0</v>
      </c>
      <c r="BH129" s="195">
        <f>IF(N129="sníž. přenesená",J129,0)</f>
        <v>0</v>
      </c>
      <c r="BI129" s="195">
        <f>IF(N129="nulová",J129,0)</f>
        <v>0</v>
      </c>
      <c r="BJ129" s="14" t="s">
        <v>84</v>
      </c>
      <c r="BK129" s="195">
        <f>ROUND(I129*H129,2)</f>
        <v>0</v>
      </c>
      <c r="BL129" s="14" t="s">
        <v>150</v>
      </c>
      <c r="BM129" s="194" t="s">
        <v>426</v>
      </c>
    </row>
    <row r="130" spans="1:65" s="2" customFormat="1">
      <c r="A130" s="31"/>
      <c r="B130" s="32"/>
      <c r="C130" s="33"/>
      <c r="D130" s="196" t="s">
        <v>132</v>
      </c>
      <c r="E130" s="33"/>
      <c r="F130" s="197" t="s">
        <v>425</v>
      </c>
      <c r="G130" s="33"/>
      <c r="H130" s="33"/>
      <c r="I130" s="198"/>
      <c r="J130" s="33"/>
      <c r="K130" s="33"/>
      <c r="L130" s="36"/>
      <c r="M130" s="199"/>
      <c r="N130" s="200"/>
      <c r="O130" s="68"/>
      <c r="P130" s="68"/>
      <c r="Q130" s="68"/>
      <c r="R130" s="68"/>
      <c r="S130" s="68"/>
      <c r="T130" s="69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4" t="s">
        <v>132</v>
      </c>
      <c r="AU130" s="14" t="s">
        <v>86</v>
      </c>
    </row>
    <row r="131" spans="1:65" s="2" customFormat="1" ht="37.9" customHeight="1">
      <c r="A131" s="31"/>
      <c r="B131" s="32"/>
      <c r="C131" s="201" t="s">
        <v>123</v>
      </c>
      <c r="D131" s="201" t="s">
        <v>144</v>
      </c>
      <c r="E131" s="202" t="s">
        <v>427</v>
      </c>
      <c r="F131" s="203" t="s">
        <v>428</v>
      </c>
      <c r="G131" s="204" t="s">
        <v>148</v>
      </c>
      <c r="H131" s="205">
        <v>1</v>
      </c>
      <c r="I131" s="206"/>
      <c r="J131" s="207">
        <f>ROUND(I131*H131,2)</f>
        <v>0</v>
      </c>
      <c r="K131" s="203" t="s">
        <v>412</v>
      </c>
      <c r="L131" s="208"/>
      <c r="M131" s="209" t="s">
        <v>1</v>
      </c>
      <c r="N131" s="210" t="s">
        <v>41</v>
      </c>
      <c r="O131" s="68"/>
      <c r="P131" s="192">
        <f>O131*H131</f>
        <v>0</v>
      </c>
      <c r="Q131" s="192">
        <v>0.01</v>
      </c>
      <c r="R131" s="192">
        <f>Q131*H131</f>
        <v>0.01</v>
      </c>
      <c r="S131" s="192">
        <v>0</v>
      </c>
      <c r="T131" s="193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4" t="s">
        <v>149</v>
      </c>
      <c r="AT131" s="194" t="s">
        <v>144</v>
      </c>
      <c r="AU131" s="194" t="s">
        <v>86</v>
      </c>
      <c r="AY131" s="14" t="s">
        <v>122</v>
      </c>
      <c r="BE131" s="195">
        <f>IF(N131="základní",J131,0)</f>
        <v>0</v>
      </c>
      <c r="BF131" s="195">
        <f>IF(N131="snížená",J131,0)</f>
        <v>0</v>
      </c>
      <c r="BG131" s="195">
        <f>IF(N131="zákl. přenesená",J131,0)</f>
        <v>0</v>
      </c>
      <c r="BH131" s="195">
        <f>IF(N131="sníž. přenesená",J131,0)</f>
        <v>0</v>
      </c>
      <c r="BI131" s="195">
        <f>IF(N131="nulová",J131,0)</f>
        <v>0</v>
      </c>
      <c r="BJ131" s="14" t="s">
        <v>84</v>
      </c>
      <c r="BK131" s="195">
        <f>ROUND(I131*H131,2)</f>
        <v>0</v>
      </c>
      <c r="BL131" s="14" t="s">
        <v>150</v>
      </c>
      <c r="BM131" s="194" t="s">
        <v>429</v>
      </c>
    </row>
    <row r="132" spans="1:65" s="2" customFormat="1" ht="19.5">
      <c r="A132" s="31"/>
      <c r="B132" s="32"/>
      <c r="C132" s="33"/>
      <c r="D132" s="196" t="s">
        <v>132</v>
      </c>
      <c r="E132" s="33"/>
      <c r="F132" s="197" t="s">
        <v>428</v>
      </c>
      <c r="G132" s="33"/>
      <c r="H132" s="33"/>
      <c r="I132" s="198"/>
      <c r="J132" s="33"/>
      <c r="K132" s="33"/>
      <c r="L132" s="36"/>
      <c r="M132" s="199"/>
      <c r="N132" s="200"/>
      <c r="O132" s="68"/>
      <c r="P132" s="68"/>
      <c r="Q132" s="68"/>
      <c r="R132" s="68"/>
      <c r="S132" s="68"/>
      <c r="T132" s="69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4" t="s">
        <v>132</v>
      </c>
      <c r="AU132" s="14" t="s">
        <v>86</v>
      </c>
    </row>
    <row r="133" spans="1:65" s="2" customFormat="1" ht="33" customHeight="1">
      <c r="A133" s="31"/>
      <c r="B133" s="32"/>
      <c r="C133" s="201" t="s">
        <v>158</v>
      </c>
      <c r="D133" s="201" t="s">
        <v>144</v>
      </c>
      <c r="E133" s="202" t="s">
        <v>430</v>
      </c>
      <c r="F133" s="203" t="s">
        <v>431</v>
      </c>
      <c r="G133" s="204" t="s">
        <v>148</v>
      </c>
      <c r="H133" s="205">
        <v>1</v>
      </c>
      <c r="I133" s="206"/>
      <c r="J133" s="207">
        <f>ROUND(I133*H133,2)</f>
        <v>0</v>
      </c>
      <c r="K133" s="203" t="s">
        <v>412</v>
      </c>
      <c r="L133" s="208"/>
      <c r="M133" s="209" t="s">
        <v>1</v>
      </c>
      <c r="N133" s="210" t="s">
        <v>41</v>
      </c>
      <c r="O133" s="68"/>
      <c r="P133" s="192">
        <f>O133*H133</f>
        <v>0</v>
      </c>
      <c r="Q133" s="192">
        <v>0.01</v>
      </c>
      <c r="R133" s="192">
        <f>Q133*H133</f>
        <v>0.01</v>
      </c>
      <c r="S133" s="192">
        <v>0</v>
      </c>
      <c r="T133" s="193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4" t="s">
        <v>149</v>
      </c>
      <c r="AT133" s="194" t="s">
        <v>144</v>
      </c>
      <c r="AU133" s="194" t="s">
        <v>86</v>
      </c>
      <c r="AY133" s="14" t="s">
        <v>122</v>
      </c>
      <c r="BE133" s="195">
        <f>IF(N133="základní",J133,0)</f>
        <v>0</v>
      </c>
      <c r="BF133" s="195">
        <f>IF(N133="snížená",J133,0)</f>
        <v>0</v>
      </c>
      <c r="BG133" s="195">
        <f>IF(N133="zákl. přenesená",J133,0)</f>
        <v>0</v>
      </c>
      <c r="BH133" s="195">
        <f>IF(N133="sníž. přenesená",J133,0)</f>
        <v>0</v>
      </c>
      <c r="BI133" s="195">
        <f>IF(N133="nulová",J133,0)</f>
        <v>0</v>
      </c>
      <c r="BJ133" s="14" t="s">
        <v>84</v>
      </c>
      <c r="BK133" s="195">
        <f>ROUND(I133*H133,2)</f>
        <v>0</v>
      </c>
      <c r="BL133" s="14" t="s">
        <v>150</v>
      </c>
      <c r="BM133" s="194" t="s">
        <v>432</v>
      </c>
    </row>
    <row r="134" spans="1:65" s="2" customFormat="1" ht="19.5">
      <c r="A134" s="31"/>
      <c r="B134" s="32"/>
      <c r="C134" s="33"/>
      <c r="D134" s="196" t="s">
        <v>132</v>
      </c>
      <c r="E134" s="33"/>
      <c r="F134" s="197" t="s">
        <v>431</v>
      </c>
      <c r="G134" s="33"/>
      <c r="H134" s="33"/>
      <c r="I134" s="198"/>
      <c r="J134" s="33"/>
      <c r="K134" s="33"/>
      <c r="L134" s="36"/>
      <c r="M134" s="211"/>
      <c r="N134" s="212"/>
      <c r="O134" s="213"/>
      <c r="P134" s="213"/>
      <c r="Q134" s="213"/>
      <c r="R134" s="213"/>
      <c r="S134" s="213"/>
      <c r="T134" s="214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T134" s="14" t="s">
        <v>132</v>
      </c>
      <c r="AU134" s="14" t="s">
        <v>86</v>
      </c>
    </row>
    <row r="135" spans="1:65" s="2" customFormat="1" ht="6.95" customHeight="1">
      <c r="A135" s="31"/>
      <c r="B135" s="51"/>
      <c r="C135" s="52"/>
      <c r="D135" s="52"/>
      <c r="E135" s="52"/>
      <c r="F135" s="52"/>
      <c r="G135" s="52"/>
      <c r="H135" s="52"/>
      <c r="I135" s="52"/>
      <c r="J135" s="52"/>
      <c r="K135" s="52"/>
      <c r="L135" s="36"/>
      <c r="M135" s="31"/>
      <c r="O135" s="31"/>
      <c r="P135" s="31"/>
      <c r="Q135" s="31"/>
      <c r="R135" s="31"/>
      <c r="S135" s="31"/>
      <c r="T135" s="31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</row>
  </sheetData>
  <sheetProtection algorithmName="SHA-512" hashValue="cXiDj1MjnWUKqfOd1+LLCkg9btqoUhvXcV7A+sEnF+xjp9iulisbP2I7N/fR3ayVq9zOzgpL0VfRETkYkfhk9A==" saltValue="9z761yD/9uMpaiINgs9dfiPkRjn3bQpgc2XrDIV60dTg16Pa8SqCFuk2aCe8OKhH89pF+Jdu7lL2C/VY5TDGQA==" spinCount="100000" sheet="1" objects="1" scenarios="1" formatColumns="0" formatRows="0" autoFilter="0"/>
  <autoFilter ref="C118:K134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9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AT2" s="14" t="s">
        <v>91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86</v>
      </c>
    </row>
    <row r="4" spans="1:46" s="1" customFormat="1" ht="24.95" customHeight="1">
      <c r="B4" s="17"/>
      <c r="D4" s="107" t="s">
        <v>92</v>
      </c>
      <c r="L4" s="17"/>
      <c r="M4" s="10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16.5" customHeight="1">
      <c r="B7" s="17"/>
      <c r="E7" s="260" t="str">
        <f>'Rekapitulace stavby'!K6</f>
        <v>Oprava přenosové cesty Rakšice – Hrušovany n. J.</v>
      </c>
      <c r="F7" s="261"/>
      <c r="G7" s="261"/>
      <c r="H7" s="261"/>
      <c r="L7" s="17"/>
    </row>
    <row r="8" spans="1:46" s="2" customFormat="1" ht="12" customHeight="1">
      <c r="A8" s="31"/>
      <c r="B8" s="36"/>
      <c r="C8" s="31"/>
      <c r="D8" s="109" t="s">
        <v>93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30" customHeight="1">
      <c r="A9" s="31"/>
      <c r="B9" s="36"/>
      <c r="C9" s="31"/>
      <c r="D9" s="31"/>
      <c r="E9" s="262" t="s">
        <v>433</v>
      </c>
      <c r="F9" s="263"/>
      <c r="G9" s="263"/>
      <c r="H9" s="263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21</v>
      </c>
      <c r="G12" s="31"/>
      <c r="H12" s="31"/>
      <c r="I12" s="109" t="s">
        <v>22</v>
      </c>
      <c r="J12" s="111" t="str">
        <f>'Rekapitulace stavby'!AN8</f>
        <v>1. 2. 2024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">
        <v>1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">
        <v>95</v>
      </c>
      <c r="F15" s="31"/>
      <c r="G15" s="31"/>
      <c r="H15" s="31"/>
      <c r="I15" s="109" t="s">
        <v>27</v>
      </c>
      <c r="J15" s="110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28</v>
      </c>
      <c r="E17" s="31"/>
      <c r="F17" s="31"/>
      <c r="G17" s="31"/>
      <c r="H17" s="31"/>
      <c r="I17" s="109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64" t="str">
        <f>'Rekapitulace stavby'!E14</f>
        <v>Vyplň údaj</v>
      </c>
      <c r="F18" s="265"/>
      <c r="G18" s="265"/>
      <c r="H18" s="265"/>
      <c r="I18" s="109" t="s">
        <v>27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30</v>
      </c>
      <c r="E20" s="31"/>
      <c r="F20" s="31"/>
      <c r="G20" s="31"/>
      <c r="H20" s="31"/>
      <c r="I20" s="109" t="s">
        <v>25</v>
      </c>
      <c r="J20" s="110" t="s">
        <v>1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">
        <v>96</v>
      </c>
      <c r="F21" s="31"/>
      <c r="G21" s="31"/>
      <c r="H21" s="31"/>
      <c r="I21" s="109" t="s">
        <v>27</v>
      </c>
      <c r="J21" s="110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33</v>
      </c>
      <c r="E23" s="31"/>
      <c r="F23" s="31"/>
      <c r="G23" s="31"/>
      <c r="H23" s="31"/>
      <c r="I23" s="109" t="s">
        <v>25</v>
      </c>
      <c r="J23" s="110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tr">
        <f>IF('Rekapitulace stavby'!E20="","",'Rekapitulace stavby'!E20)</f>
        <v xml:space="preserve"> </v>
      </c>
      <c r="F24" s="31"/>
      <c r="G24" s="31"/>
      <c r="H24" s="31"/>
      <c r="I24" s="109" t="s">
        <v>27</v>
      </c>
      <c r="J24" s="110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35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66" t="s">
        <v>434</v>
      </c>
      <c r="F27" s="266"/>
      <c r="G27" s="266"/>
      <c r="H27" s="266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36</v>
      </c>
      <c r="E30" s="31"/>
      <c r="F30" s="31"/>
      <c r="G30" s="31"/>
      <c r="H30" s="31"/>
      <c r="I30" s="31"/>
      <c r="J30" s="117">
        <f>ROUND(J117,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38</v>
      </c>
      <c r="G32" s="31"/>
      <c r="H32" s="31"/>
      <c r="I32" s="118" t="s">
        <v>37</v>
      </c>
      <c r="J32" s="118" t="s">
        <v>39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9" t="s">
        <v>40</v>
      </c>
      <c r="E33" s="109" t="s">
        <v>41</v>
      </c>
      <c r="F33" s="120">
        <f>ROUND((SUM(BE117:BE128)),  2)</f>
        <v>0</v>
      </c>
      <c r="G33" s="31"/>
      <c r="H33" s="31"/>
      <c r="I33" s="121">
        <v>0.21</v>
      </c>
      <c r="J33" s="120">
        <f>ROUND(((SUM(BE117:BE128))*I33),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9" t="s">
        <v>42</v>
      </c>
      <c r="F34" s="120">
        <f>ROUND((SUM(BF117:BF128)),  2)</f>
        <v>0</v>
      </c>
      <c r="G34" s="31"/>
      <c r="H34" s="31"/>
      <c r="I34" s="121">
        <v>0.12</v>
      </c>
      <c r="J34" s="120">
        <f>ROUND(((SUM(BF117:BF128))*I34),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9" t="s">
        <v>43</v>
      </c>
      <c r="F35" s="120">
        <f>ROUND((SUM(BG117:BG128)),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9" t="s">
        <v>44</v>
      </c>
      <c r="F36" s="120">
        <f>ROUND((SUM(BH117:BH128)),  2)</f>
        <v>0</v>
      </c>
      <c r="G36" s="31"/>
      <c r="H36" s="31"/>
      <c r="I36" s="121">
        <v>0.12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45</v>
      </c>
      <c r="F37" s="120">
        <f>ROUND((SUM(BI117:BI128)),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46</v>
      </c>
      <c r="E39" s="124"/>
      <c r="F39" s="124"/>
      <c r="G39" s="125" t="s">
        <v>47</v>
      </c>
      <c r="H39" s="126" t="s">
        <v>48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9" t="s">
        <v>49</v>
      </c>
      <c r="E50" s="130"/>
      <c r="F50" s="130"/>
      <c r="G50" s="129" t="s">
        <v>50</v>
      </c>
      <c r="H50" s="130"/>
      <c r="I50" s="130"/>
      <c r="J50" s="130"/>
      <c r="K50" s="130"/>
      <c r="L50" s="4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31"/>
      <c r="B61" s="36"/>
      <c r="C61" s="31"/>
      <c r="D61" s="131" t="s">
        <v>51</v>
      </c>
      <c r="E61" s="132"/>
      <c r="F61" s="133" t="s">
        <v>52</v>
      </c>
      <c r="G61" s="131" t="s">
        <v>51</v>
      </c>
      <c r="H61" s="132"/>
      <c r="I61" s="132"/>
      <c r="J61" s="134" t="s">
        <v>52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31"/>
      <c r="B65" s="36"/>
      <c r="C65" s="31"/>
      <c r="D65" s="129" t="s">
        <v>53</v>
      </c>
      <c r="E65" s="135"/>
      <c r="F65" s="135"/>
      <c r="G65" s="129" t="s">
        <v>54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31"/>
      <c r="B76" s="36"/>
      <c r="C76" s="31"/>
      <c r="D76" s="131" t="s">
        <v>51</v>
      </c>
      <c r="E76" s="132"/>
      <c r="F76" s="133" t="s">
        <v>52</v>
      </c>
      <c r="G76" s="131" t="s">
        <v>51</v>
      </c>
      <c r="H76" s="132"/>
      <c r="I76" s="132"/>
      <c r="J76" s="134" t="s">
        <v>52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98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58" t="str">
        <f>E7</f>
        <v>Oprava přenosové cesty Rakšice – Hrušovany n. J.</v>
      </c>
      <c r="F85" s="259"/>
      <c r="G85" s="259"/>
      <c r="H85" s="259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93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30" customHeight="1">
      <c r="A87" s="31"/>
      <c r="B87" s="32"/>
      <c r="C87" s="33"/>
      <c r="D87" s="33"/>
      <c r="E87" s="242" t="str">
        <f>E9</f>
        <v>23030-0201-3 - PS 02-01 úsek Rakšice – Hrušovany n. J.-VON</v>
      </c>
      <c r="F87" s="257"/>
      <c r="G87" s="257"/>
      <c r="H87" s="257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>Rakšice – Hrušovany n. J.</v>
      </c>
      <c r="G89" s="33"/>
      <c r="H89" s="33"/>
      <c r="I89" s="26" t="s">
        <v>22</v>
      </c>
      <c r="J89" s="63" t="str">
        <f>IF(J12="","",J12)</f>
        <v>1. 2. 2024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>SŽ, s.o. SZT</v>
      </c>
      <c r="G91" s="33"/>
      <c r="H91" s="33"/>
      <c r="I91" s="26" t="s">
        <v>30</v>
      </c>
      <c r="J91" s="29" t="str">
        <f>E21</f>
        <v>IXPROJEKTA s.r.o.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28</v>
      </c>
      <c r="D92" s="33"/>
      <c r="E92" s="33"/>
      <c r="F92" s="24" t="str">
        <f>IF(E18="","",E18)</f>
        <v>Vyplň údaj</v>
      </c>
      <c r="G92" s="33"/>
      <c r="H92" s="33"/>
      <c r="I92" s="26" t="s">
        <v>33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99</v>
      </c>
      <c r="D94" s="141"/>
      <c r="E94" s="141"/>
      <c r="F94" s="141"/>
      <c r="G94" s="141"/>
      <c r="H94" s="141"/>
      <c r="I94" s="141"/>
      <c r="J94" s="142" t="s">
        <v>100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3" t="s">
        <v>101</v>
      </c>
      <c r="D96" s="33"/>
      <c r="E96" s="33"/>
      <c r="F96" s="33"/>
      <c r="G96" s="33"/>
      <c r="H96" s="33"/>
      <c r="I96" s="33"/>
      <c r="J96" s="81">
        <f>J117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102</v>
      </c>
    </row>
    <row r="97" spans="1:31" s="9" customFormat="1" ht="24.95" customHeight="1">
      <c r="B97" s="144"/>
      <c r="C97" s="145"/>
      <c r="D97" s="146" t="s">
        <v>435</v>
      </c>
      <c r="E97" s="147"/>
      <c r="F97" s="147"/>
      <c r="G97" s="147"/>
      <c r="H97" s="147"/>
      <c r="I97" s="147"/>
      <c r="J97" s="148">
        <f>J118</f>
        <v>0</v>
      </c>
      <c r="K97" s="145"/>
      <c r="L97" s="149"/>
    </row>
    <row r="98" spans="1:31" s="2" customFormat="1" ht="21.75" customHeight="1">
      <c r="A98" s="31"/>
      <c r="B98" s="32"/>
      <c r="C98" s="33"/>
      <c r="D98" s="33"/>
      <c r="E98" s="33"/>
      <c r="F98" s="33"/>
      <c r="G98" s="33"/>
      <c r="H98" s="33"/>
      <c r="I98" s="33"/>
      <c r="J98" s="33"/>
      <c r="K98" s="33"/>
      <c r="L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99" spans="1:31" s="2" customFormat="1" ht="6.95" customHeight="1">
      <c r="A99" s="31"/>
      <c r="B99" s="51"/>
      <c r="C99" s="52"/>
      <c r="D99" s="52"/>
      <c r="E99" s="52"/>
      <c r="F99" s="52"/>
      <c r="G99" s="52"/>
      <c r="H99" s="52"/>
      <c r="I99" s="52"/>
      <c r="J99" s="52"/>
      <c r="K99" s="52"/>
      <c r="L99" s="48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3" spans="1:31" s="2" customFormat="1" ht="6.95" customHeight="1">
      <c r="A103" s="31"/>
      <c r="B103" s="53"/>
      <c r="C103" s="54"/>
      <c r="D103" s="54"/>
      <c r="E103" s="54"/>
      <c r="F103" s="54"/>
      <c r="G103" s="54"/>
      <c r="H103" s="54"/>
      <c r="I103" s="54"/>
      <c r="J103" s="54"/>
      <c r="K103" s="54"/>
      <c r="L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24.95" customHeight="1">
      <c r="A104" s="31"/>
      <c r="B104" s="32"/>
      <c r="C104" s="20" t="s">
        <v>107</v>
      </c>
      <c r="D104" s="33"/>
      <c r="E104" s="33"/>
      <c r="F104" s="33"/>
      <c r="G104" s="33"/>
      <c r="H104" s="33"/>
      <c r="I104" s="33"/>
      <c r="J104" s="33"/>
      <c r="K104" s="33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6.95" customHeight="1">
      <c r="A105" s="31"/>
      <c r="B105" s="32"/>
      <c r="C105" s="33"/>
      <c r="D105" s="33"/>
      <c r="E105" s="33"/>
      <c r="F105" s="33"/>
      <c r="G105" s="33"/>
      <c r="H105" s="33"/>
      <c r="I105" s="33"/>
      <c r="J105" s="33"/>
      <c r="K105" s="33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12" customHeight="1">
      <c r="A106" s="31"/>
      <c r="B106" s="32"/>
      <c r="C106" s="26" t="s">
        <v>16</v>
      </c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6.5" customHeight="1">
      <c r="A107" s="31"/>
      <c r="B107" s="32"/>
      <c r="C107" s="33"/>
      <c r="D107" s="33"/>
      <c r="E107" s="258" t="str">
        <f>E7</f>
        <v>Oprava přenosové cesty Rakšice – Hrušovany n. J.</v>
      </c>
      <c r="F107" s="259"/>
      <c r="G107" s="259"/>
      <c r="H107" s="259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6" t="s">
        <v>93</v>
      </c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30" customHeight="1">
      <c r="A109" s="31"/>
      <c r="B109" s="32"/>
      <c r="C109" s="33"/>
      <c r="D109" s="33"/>
      <c r="E109" s="242" t="str">
        <f>E9</f>
        <v>23030-0201-3 - PS 02-01 úsek Rakšice – Hrušovany n. J.-VON</v>
      </c>
      <c r="F109" s="257"/>
      <c r="G109" s="257"/>
      <c r="H109" s="257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6.95" customHeight="1">
      <c r="A110" s="31"/>
      <c r="B110" s="32"/>
      <c r="C110" s="33"/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6" t="s">
        <v>20</v>
      </c>
      <c r="D111" s="33"/>
      <c r="E111" s="33"/>
      <c r="F111" s="24" t="str">
        <f>F12</f>
        <v>Rakšice – Hrušovany n. J.</v>
      </c>
      <c r="G111" s="33"/>
      <c r="H111" s="33"/>
      <c r="I111" s="26" t="s">
        <v>22</v>
      </c>
      <c r="J111" s="63" t="str">
        <f>IF(J12="","",J12)</f>
        <v>1. 2. 2024</v>
      </c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3"/>
      <c r="D112" s="33"/>
      <c r="E112" s="33"/>
      <c r="F112" s="33"/>
      <c r="G112" s="33"/>
      <c r="H112" s="3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5.2" customHeight="1">
      <c r="A113" s="31"/>
      <c r="B113" s="32"/>
      <c r="C113" s="26" t="s">
        <v>24</v>
      </c>
      <c r="D113" s="33"/>
      <c r="E113" s="33"/>
      <c r="F113" s="24" t="str">
        <f>E15</f>
        <v>SŽ, s.o. SZT</v>
      </c>
      <c r="G113" s="33"/>
      <c r="H113" s="33"/>
      <c r="I113" s="26" t="s">
        <v>30</v>
      </c>
      <c r="J113" s="29" t="str">
        <f>E21</f>
        <v>IXPROJEKTA s.r.o.</v>
      </c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5.2" customHeight="1">
      <c r="A114" s="31"/>
      <c r="B114" s="32"/>
      <c r="C114" s="26" t="s">
        <v>28</v>
      </c>
      <c r="D114" s="33"/>
      <c r="E114" s="33"/>
      <c r="F114" s="24" t="str">
        <f>IF(E18="","",E18)</f>
        <v>Vyplň údaj</v>
      </c>
      <c r="G114" s="33"/>
      <c r="H114" s="33"/>
      <c r="I114" s="26" t="s">
        <v>33</v>
      </c>
      <c r="J114" s="29" t="str">
        <f>E24</f>
        <v xml:space="preserve"> </v>
      </c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0.35" customHeight="1">
      <c r="A115" s="31"/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11" customFormat="1" ht="29.25" customHeight="1">
      <c r="A116" s="156"/>
      <c r="B116" s="157"/>
      <c r="C116" s="158" t="s">
        <v>108</v>
      </c>
      <c r="D116" s="159" t="s">
        <v>61</v>
      </c>
      <c r="E116" s="159" t="s">
        <v>57</v>
      </c>
      <c r="F116" s="159" t="s">
        <v>58</v>
      </c>
      <c r="G116" s="159" t="s">
        <v>109</v>
      </c>
      <c r="H116" s="159" t="s">
        <v>110</v>
      </c>
      <c r="I116" s="159" t="s">
        <v>111</v>
      </c>
      <c r="J116" s="159" t="s">
        <v>100</v>
      </c>
      <c r="K116" s="160" t="s">
        <v>112</v>
      </c>
      <c r="L116" s="161"/>
      <c r="M116" s="72" t="s">
        <v>1</v>
      </c>
      <c r="N116" s="73" t="s">
        <v>40</v>
      </c>
      <c r="O116" s="73" t="s">
        <v>113</v>
      </c>
      <c r="P116" s="73" t="s">
        <v>114</v>
      </c>
      <c r="Q116" s="73" t="s">
        <v>115</v>
      </c>
      <c r="R116" s="73" t="s">
        <v>116</v>
      </c>
      <c r="S116" s="73" t="s">
        <v>117</v>
      </c>
      <c r="T116" s="74" t="s">
        <v>118</v>
      </c>
      <c r="U116" s="156"/>
      <c r="V116" s="156"/>
      <c r="W116" s="156"/>
      <c r="X116" s="156"/>
      <c r="Y116" s="156"/>
      <c r="Z116" s="156"/>
      <c r="AA116" s="156"/>
      <c r="AB116" s="156"/>
      <c r="AC116" s="156"/>
      <c r="AD116" s="156"/>
      <c r="AE116" s="156"/>
    </row>
    <row r="117" spans="1:65" s="2" customFormat="1" ht="22.9" customHeight="1">
      <c r="A117" s="31"/>
      <c r="B117" s="32"/>
      <c r="C117" s="79" t="s">
        <v>119</v>
      </c>
      <c r="D117" s="33"/>
      <c r="E117" s="33"/>
      <c r="F117" s="33"/>
      <c r="G117" s="33"/>
      <c r="H117" s="33"/>
      <c r="I117" s="33"/>
      <c r="J117" s="162">
        <f>BK117</f>
        <v>0</v>
      </c>
      <c r="K117" s="33"/>
      <c r="L117" s="36"/>
      <c r="M117" s="75"/>
      <c r="N117" s="163"/>
      <c r="O117" s="76"/>
      <c r="P117" s="164">
        <f>P118</f>
        <v>0</v>
      </c>
      <c r="Q117" s="76"/>
      <c r="R117" s="164">
        <f>R118</f>
        <v>0</v>
      </c>
      <c r="S117" s="76"/>
      <c r="T117" s="165">
        <f>T118</f>
        <v>0</v>
      </c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T117" s="14" t="s">
        <v>75</v>
      </c>
      <c r="AU117" s="14" t="s">
        <v>102</v>
      </c>
      <c r="BK117" s="166">
        <f>BK118</f>
        <v>0</v>
      </c>
    </row>
    <row r="118" spans="1:65" s="12" customFormat="1" ht="25.9" customHeight="1">
      <c r="B118" s="167"/>
      <c r="C118" s="168"/>
      <c r="D118" s="169" t="s">
        <v>75</v>
      </c>
      <c r="E118" s="170" t="s">
        <v>436</v>
      </c>
      <c r="F118" s="170" t="s">
        <v>437</v>
      </c>
      <c r="G118" s="168"/>
      <c r="H118" s="168"/>
      <c r="I118" s="171"/>
      <c r="J118" s="172">
        <f>BK118</f>
        <v>0</v>
      </c>
      <c r="K118" s="168"/>
      <c r="L118" s="173"/>
      <c r="M118" s="174"/>
      <c r="N118" s="175"/>
      <c r="O118" s="175"/>
      <c r="P118" s="176">
        <f>SUM(P119:P128)</f>
        <v>0</v>
      </c>
      <c r="Q118" s="175"/>
      <c r="R118" s="176">
        <f>SUM(R119:R128)</f>
        <v>0</v>
      </c>
      <c r="S118" s="175"/>
      <c r="T118" s="177">
        <f>SUM(T119:T128)</f>
        <v>0</v>
      </c>
      <c r="AR118" s="178" t="s">
        <v>123</v>
      </c>
      <c r="AT118" s="179" t="s">
        <v>75</v>
      </c>
      <c r="AU118" s="179" t="s">
        <v>76</v>
      </c>
      <c r="AY118" s="178" t="s">
        <v>122</v>
      </c>
      <c r="BK118" s="180">
        <f>SUM(BK119:BK128)</f>
        <v>0</v>
      </c>
    </row>
    <row r="119" spans="1:65" s="2" customFormat="1" ht="21.75" customHeight="1">
      <c r="A119" s="31"/>
      <c r="B119" s="32"/>
      <c r="C119" s="183" t="s">
        <v>84</v>
      </c>
      <c r="D119" s="183" t="s">
        <v>125</v>
      </c>
      <c r="E119" s="184" t="s">
        <v>438</v>
      </c>
      <c r="F119" s="185" t="s">
        <v>439</v>
      </c>
      <c r="G119" s="186" t="s">
        <v>440</v>
      </c>
      <c r="H119" s="215"/>
      <c r="I119" s="188"/>
      <c r="J119" s="189">
        <f>ROUND(I119*H119,2)</f>
        <v>0</v>
      </c>
      <c r="K119" s="185" t="s">
        <v>129</v>
      </c>
      <c r="L119" s="36"/>
      <c r="M119" s="190" t="s">
        <v>1</v>
      </c>
      <c r="N119" s="191" t="s">
        <v>41</v>
      </c>
      <c r="O119" s="68"/>
      <c r="P119" s="192">
        <f>O119*H119</f>
        <v>0</v>
      </c>
      <c r="Q119" s="192">
        <v>0</v>
      </c>
      <c r="R119" s="192">
        <f>Q119*H119</f>
        <v>0</v>
      </c>
      <c r="S119" s="192">
        <v>0</v>
      </c>
      <c r="T119" s="193">
        <f>S119*H119</f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R119" s="194" t="s">
        <v>441</v>
      </c>
      <c r="AT119" s="194" t="s">
        <v>125</v>
      </c>
      <c r="AU119" s="194" t="s">
        <v>84</v>
      </c>
      <c r="AY119" s="14" t="s">
        <v>122</v>
      </c>
      <c r="BE119" s="195">
        <f>IF(N119="základní",J119,0)</f>
        <v>0</v>
      </c>
      <c r="BF119" s="195">
        <f>IF(N119="snížená",J119,0)</f>
        <v>0</v>
      </c>
      <c r="BG119" s="195">
        <f>IF(N119="zákl. přenesená",J119,0)</f>
        <v>0</v>
      </c>
      <c r="BH119" s="195">
        <f>IF(N119="sníž. přenesená",J119,0)</f>
        <v>0</v>
      </c>
      <c r="BI119" s="195">
        <f>IF(N119="nulová",J119,0)</f>
        <v>0</v>
      </c>
      <c r="BJ119" s="14" t="s">
        <v>84</v>
      </c>
      <c r="BK119" s="195">
        <f>ROUND(I119*H119,2)</f>
        <v>0</v>
      </c>
      <c r="BL119" s="14" t="s">
        <v>441</v>
      </c>
      <c r="BM119" s="194" t="s">
        <v>442</v>
      </c>
    </row>
    <row r="120" spans="1:65" s="2" customFormat="1">
      <c r="A120" s="31"/>
      <c r="B120" s="32"/>
      <c r="C120" s="33"/>
      <c r="D120" s="196" t="s">
        <v>132</v>
      </c>
      <c r="E120" s="33"/>
      <c r="F120" s="197" t="s">
        <v>439</v>
      </c>
      <c r="G120" s="33"/>
      <c r="H120" s="33"/>
      <c r="I120" s="198"/>
      <c r="J120" s="33"/>
      <c r="K120" s="33"/>
      <c r="L120" s="36"/>
      <c r="M120" s="199"/>
      <c r="N120" s="200"/>
      <c r="O120" s="68"/>
      <c r="P120" s="68"/>
      <c r="Q120" s="68"/>
      <c r="R120" s="68"/>
      <c r="S120" s="68"/>
      <c r="T120" s="69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T120" s="14" t="s">
        <v>132</v>
      </c>
      <c r="AU120" s="14" t="s">
        <v>84</v>
      </c>
    </row>
    <row r="121" spans="1:65" s="2" customFormat="1" ht="24.2" customHeight="1">
      <c r="A121" s="31"/>
      <c r="B121" s="32"/>
      <c r="C121" s="183" t="s">
        <v>86</v>
      </c>
      <c r="D121" s="183" t="s">
        <v>125</v>
      </c>
      <c r="E121" s="184" t="s">
        <v>443</v>
      </c>
      <c r="F121" s="185" t="s">
        <v>444</v>
      </c>
      <c r="G121" s="186" t="s">
        <v>440</v>
      </c>
      <c r="H121" s="215"/>
      <c r="I121" s="188"/>
      <c r="J121" s="189">
        <f>ROUND(I121*H121,2)</f>
        <v>0</v>
      </c>
      <c r="K121" s="185" t="s">
        <v>1</v>
      </c>
      <c r="L121" s="36"/>
      <c r="M121" s="190" t="s">
        <v>1</v>
      </c>
      <c r="N121" s="191" t="s">
        <v>41</v>
      </c>
      <c r="O121" s="68"/>
      <c r="P121" s="192">
        <f>O121*H121</f>
        <v>0</v>
      </c>
      <c r="Q121" s="192">
        <v>0</v>
      </c>
      <c r="R121" s="192">
        <f>Q121*H121</f>
        <v>0</v>
      </c>
      <c r="S121" s="192">
        <v>0</v>
      </c>
      <c r="T121" s="193">
        <f>S121*H121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94" t="s">
        <v>441</v>
      </c>
      <c r="AT121" s="194" t="s">
        <v>125</v>
      </c>
      <c r="AU121" s="194" t="s">
        <v>84</v>
      </c>
      <c r="AY121" s="14" t="s">
        <v>122</v>
      </c>
      <c r="BE121" s="195">
        <f>IF(N121="základní",J121,0)</f>
        <v>0</v>
      </c>
      <c r="BF121" s="195">
        <f>IF(N121="snížená",J121,0)</f>
        <v>0</v>
      </c>
      <c r="BG121" s="195">
        <f>IF(N121="zákl. přenesená",J121,0)</f>
        <v>0</v>
      </c>
      <c r="BH121" s="195">
        <f>IF(N121="sníž. přenesená",J121,0)</f>
        <v>0</v>
      </c>
      <c r="BI121" s="195">
        <f>IF(N121="nulová",J121,0)</f>
        <v>0</v>
      </c>
      <c r="BJ121" s="14" t="s">
        <v>84</v>
      </c>
      <c r="BK121" s="195">
        <f>ROUND(I121*H121,2)</f>
        <v>0</v>
      </c>
      <c r="BL121" s="14" t="s">
        <v>441</v>
      </c>
      <c r="BM121" s="194" t="s">
        <v>445</v>
      </c>
    </row>
    <row r="122" spans="1:65" s="2" customFormat="1">
      <c r="A122" s="31"/>
      <c r="B122" s="32"/>
      <c r="C122" s="33"/>
      <c r="D122" s="196" t="s">
        <v>132</v>
      </c>
      <c r="E122" s="33"/>
      <c r="F122" s="197" t="s">
        <v>444</v>
      </c>
      <c r="G122" s="33"/>
      <c r="H122" s="33"/>
      <c r="I122" s="198"/>
      <c r="J122" s="33"/>
      <c r="K122" s="33"/>
      <c r="L122" s="36"/>
      <c r="M122" s="199"/>
      <c r="N122" s="200"/>
      <c r="O122" s="68"/>
      <c r="P122" s="68"/>
      <c r="Q122" s="68"/>
      <c r="R122" s="68"/>
      <c r="S122" s="68"/>
      <c r="T122" s="69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4" t="s">
        <v>132</v>
      </c>
      <c r="AU122" s="14" t="s">
        <v>84</v>
      </c>
    </row>
    <row r="123" spans="1:65" s="2" customFormat="1" ht="24.2" customHeight="1">
      <c r="A123" s="31"/>
      <c r="B123" s="32"/>
      <c r="C123" s="183" t="s">
        <v>138</v>
      </c>
      <c r="D123" s="183" t="s">
        <v>125</v>
      </c>
      <c r="E123" s="184" t="s">
        <v>446</v>
      </c>
      <c r="F123" s="185" t="s">
        <v>447</v>
      </c>
      <c r="G123" s="186" t="s">
        <v>440</v>
      </c>
      <c r="H123" s="215"/>
      <c r="I123" s="188"/>
      <c r="J123" s="189">
        <f>ROUND(I123*H123,2)</f>
        <v>0</v>
      </c>
      <c r="K123" s="185" t="s">
        <v>129</v>
      </c>
      <c r="L123" s="36"/>
      <c r="M123" s="190" t="s">
        <v>1</v>
      </c>
      <c r="N123" s="191" t="s">
        <v>41</v>
      </c>
      <c r="O123" s="68"/>
      <c r="P123" s="192">
        <f>O123*H123</f>
        <v>0</v>
      </c>
      <c r="Q123" s="192">
        <v>0</v>
      </c>
      <c r="R123" s="192">
        <f>Q123*H123</f>
        <v>0</v>
      </c>
      <c r="S123" s="192">
        <v>0</v>
      </c>
      <c r="T123" s="193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94" t="s">
        <v>441</v>
      </c>
      <c r="AT123" s="194" t="s">
        <v>125</v>
      </c>
      <c r="AU123" s="194" t="s">
        <v>84</v>
      </c>
      <c r="AY123" s="14" t="s">
        <v>122</v>
      </c>
      <c r="BE123" s="195">
        <f>IF(N123="základní",J123,0)</f>
        <v>0</v>
      </c>
      <c r="BF123" s="195">
        <f>IF(N123="snížená",J123,0)</f>
        <v>0</v>
      </c>
      <c r="BG123" s="195">
        <f>IF(N123="zákl. přenesená",J123,0)</f>
        <v>0</v>
      </c>
      <c r="BH123" s="195">
        <f>IF(N123="sníž. přenesená",J123,0)</f>
        <v>0</v>
      </c>
      <c r="BI123" s="195">
        <f>IF(N123="nulová",J123,0)</f>
        <v>0</v>
      </c>
      <c r="BJ123" s="14" t="s">
        <v>84</v>
      </c>
      <c r="BK123" s="195">
        <f>ROUND(I123*H123,2)</f>
        <v>0</v>
      </c>
      <c r="BL123" s="14" t="s">
        <v>441</v>
      </c>
      <c r="BM123" s="194" t="s">
        <v>448</v>
      </c>
    </row>
    <row r="124" spans="1:65" s="2" customFormat="1" ht="48.75">
      <c r="A124" s="31"/>
      <c r="B124" s="32"/>
      <c r="C124" s="33"/>
      <c r="D124" s="196" t="s">
        <v>132</v>
      </c>
      <c r="E124" s="33"/>
      <c r="F124" s="197" t="s">
        <v>449</v>
      </c>
      <c r="G124" s="33"/>
      <c r="H124" s="33"/>
      <c r="I124" s="198"/>
      <c r="J124" s="33"/>
      <c r="K124" s="33"/>
      <c r="L124" s="36"/>
      <c r="M124" s="199"/>
      <c r="N124" s="200"/>
      <c r="O124" s="68"/>
      <c r="P124" s="68"/>
      <c r="Q124" s="68"/>
      <c r="R124" s="68"/>
      <c r="S124" s="68"/>
      <c r="T124" s="69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4" t="s">
        <v>132</v>
      </c>
      <c r="AU124" s="14" t="s">
        <v>84</v>
      </c>
    </row>
    <row r="125" spans="1:65" s="2" customFormat="1" ht="37.9" customHeight="1">
      <c r="A125" s="31"/>
      <c r="B125" s="32"/>
      <c r="C125" s="183" t="s">
        <v>130</v>
      </c>
      <c r="D125" s="183" t="s">
        <v>125</v>
      </c>
      <c r="E125" s="184" t="s">
        <v>450</v>
      </c>
      <c r="F125" s="185" t="s">
        <v>451</v>
      </c>
      <c r="G125" s="186" t="s">
        <v>440</v>
      </c>
      <c r="H125" s="215"/>
      <c r="I125" s="188"/>
      <c r="J125" s="189">
        <f>ROUND(I125*H125,2)</f>
        <v>0</v>
      </c>
      <c r="K125" s="185" t="s">
        <v>129</v>
      </c>
      <c r="L125" s="36"/>
      <c r="M125" s="190" t="s">
        <v>1</v>
      </c>
      <c r="N125" s="191" t="s">
        <v>41</v>
      </c>
      <c r="O125" s="68"/>
      <c r="P125" s="192">
        <f>O125*H125</f>
        <v>0</v>
      </c>
      <c r="Q125" s="192">
        <v>0</v>
      </c>
      <c r="R125" s="192">
        <f>Q125*H125</f>
        <v>0</v>
      </c>
      <c r="S125" s="192">
        <v>0</v>
      </c>
      <c r="T125" s="193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94" t="s">
        <v>441</v>
      </c>
      <c r="AT125" s="194" t="s">
        <v>125</v>
      </c>
      <c r="AU125" s="194" t="s">
        <v>84</v>
      </c>
      <c r="AY125" s="14" t="s">
        <v>122</v>
      </c>
      <c r="BE125" s="195">
        <f>IF(N125="základní",J125,0)</f>
        <v>0</v>
      </c>
      <c r="BF125" s="195">
        <f>IF(N125="snížená",J125,0)</f>
        <v>0</v>
      </c>
      <c r="BG125" s="195">
        <f>IF(N125="zákl. přenesená",J125,0)</f>
        <v>0</v>
      </c>
      <c r="BH125" s="195">
        <f>IF(N125="sníž. přenesená",J125,0)</f>
        <v>0</v>
      </c>
      <c r="BI125" s="195">
        <f>IF(N125="nulová",J125,0)</f>
        <v>0</v>
      </c>
      <c r="BJ125" s="14" t="s">
        <v>84</v>
      </c>
      <c r="BK125" s="195">
        <f>ROUND(I125*H125,2)</f>
        <v>0</v>
      </c>
      <c r="BL125" s="14" t="s">
        <v>441</v>
      </c>
      <c r="BM125" s="194" t="s">
        <v>452</v>
      </c>
    </row>
    <row r="126" spans="1:65" s="2" customFormat="1" ht="58.5">
      <c r="A126" s="31"/>
      <c r="B126" s="32"/>
      <c r="C126" s="33"/>
      <c r="D126" s="196" t="s">
        <v>132</v>
      </c>
      <c r="E126" s="33"/>
      <c r="F126" s="197" t="s">
        <v>453</v>
      </c>
      <c r="G126" s="33"/>
      <c r="H126" s="33"/>
      <c r="I126" s="198"/>
      <c r="J126" s="33"/>
      <c r="K126" s="33"/>
      <c r="L126" s="36"/>
      <c r="M126" s="199"/>
      <c r="N126" s="200"/>
      <c r="O126" s="68"/>
      <c r="P126" s="68"/>
      <c r="Q126" s="68"/>
      <c r="R126" s="68"/>
      <c r="S126" s="68"/>
      <c r="T126" s="69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4" t="s">
        <v>132</v>
      </c>
      <c r="AU126" s="14" t="s">
        <v>84</v>
      </c>
    </row>
    <row r="127" spans="1:65" s="2" customFormat="1" ht="21.75" customHeight="1">
      <c r="A127" s="31"/>
      <c r="B127" s="32"/>
      <c r="C127" s="183" t="s">
        <v>123</v>
      </c>
      <c r="D127" s="183" t="s">
        <v>125</v>
      </c>
      <c r="E127" s="184" t="s">
        <v>454</v>
      </c>
      <c r="F127" s="185" t="s">
        <v>455</v>
      </c>
      <c r="G127" s="186" t="s">
        <v>440</v>
      </c>
      <c r="H127" s="215"/>
      <c r="I127" s="188"/>
      <c r="J127" s="189">
        <f>ROUND(I127*H127,2)</f>
        <v>0</v>
      </c>
      <c r="K127" s="185" t="s">
        <v>129</v>
      </c>
      <c r="L127" s="36"/>
      <c r="M127" s="190" t="s">
        <v>1</v>
      </c>
      <c r="N127" s="191" t="s">
        <v>41</v>
      </c>
      <c r="O127" s="68"/>
      <c r="P127" s="192">
        <f>O127*H127</f>
        <v>0</v>
      </c>
      <c r="Q127" s="192">
        <v>0</v>
      </c>
      <c r="R127" s="192">
        <f>Q127*H127</f>
        <v>0</v>
      </c>
      <c r="S127" s="192">
        <v>0</v>
      </c>
      <c r="T127" s="193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4" t="s">
        <v>441</v>
      </c>
      <c r="AT127" s="194" t="s">
        <v>125</v>
      </c>
      <c r="AU127" s="194" t="s">
        <v>84</v>
      </c>
      <c r="AY127" s="14" t="s">
        <v>122</v>
      </c>
      <c r="BE127" s="195">
        <f>IF(N127="základní",J127,0)</f>
        <v>0</v>
      </c>
      <c r="BF127" s="195">
        <f>IF(N127="snížená",J127,0)</f>
        <v>0</v>
      </c>
      <c r="BG127" s="195">
        <f>IF(N127="zákl. přenesená",J127,0)</f>
        <v>0</v>
      </c>
      <c r="BH127" s="195">
        <f>IF(N127="sníž. přenesená",J127,0)</f>
        <v>0</v>
      </c>
      <c r="BI127" s="195">
        <f>IF(N127="nulová",J127,0)</f>
        <v>0</v>
      </c>
      <c r="BJ127" s="14" t="s">
        <v>84</v>
      </c>
      <c r="BK127" s="195">
        <f>ROUND(I127*H127,2)</f>
        <v>0</v>
      </c>
      <c r="BL127" s="14" t="s">
        <v>441</v>
      </c>
      <c r="BM127" s="194" t="s">
        <v>456</v>
      </c>
    </row>
    <row r="128" spans="1:65" s="2" customFormat="1">
      <c r="A128" s="31"/>
      <c r="B128" s="32"/>
      <c r="C128" s="33"/>
      <c r="D128" s="196" t="s">
        <v>132</v>
      </c>
      <c r="E128" s="33"/>
      <c r="F128" s="197" t="s">
        <v>455</v>
      </c>
      <c r="G128" s="33"/>
      <c r="H128" s="33"/>
      <c r="I128" s="198"/>
      <c r="J128" s="33"/>
      <c r="K128" s="33"/>
      <c r="L128" s="36"/>
      <c r="M128" s="211"/>
      <c r="N128" s="212"/>
      <c r="O128" s="213"/>
      <c r="P128" s="213"/>
      <c r="Q128" s="213"/>
      <c r="R128" s="213"/>
      <c r="S128" s="213"/>
      <c r="T128" s="214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4" t="s">
        <v>132</v>
      </c>
      <c r="AU128" s="14" t="s">
        <v>84</v>
      </c>
    </row>
    <row r="129" spans="1:31" s="2" customFormat="1" ht="6.95" customHeight="1">
      <c r="A129" s="31"/>
      <c r="B129" s="51"/>
      <c r="C129" s="52"/>
      <c r="D129" s="52"/>
      <c r="E129" s="52"/>
      <c r="F129" s="52"/>
      <c r="G129" s="52"/>
      <c r="H129" s="52"/>
      <c r="I129" s="52"/>
      <c r="J129" s="52"/>
      <c r="K129" s="52"/>
      <c r="L129" s="36"/>
      <c r="M129" s="31"/>
      <c r="O129" s="31"/>
      <c r="P129" s="31"/>
      <c r="Q129" s="31"/>
      <c r="R129" s="31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</row>
  </sheetData>
  <sheetProtection algorithmName="SHA-512" hashValue="xckp8AGCzy6y/eMzNFd0OxHmjHeBMzhLnTf9beBcFVfD10rkEmFq5MLKgQRB/pXOzGoh0rP1Nwn0mflYLxKEVQ==" saltValue="tw7nkhHvSaSe+AjAEhIw1KME6MDOwLI0wn4iOMG8URDc6rR+DWMfysA95SSaGIOqQiXDIM1NGJ4u1r4s78MTOQ==" spinCount="100000" sheet="1" objects="1" scenarios="1" formatColumns="0" formatRows="0" autoFilter="0"/>
  <autoFilter ref="C116:K128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23030-0201-1 - PS 02-01 ú...</vt:lpstr>
      <vt:lpstr>23030-0201-2 - PS 02-01 ú...</vt:lpstr>
      <vt:lpstr>23030-0201-3 - PS 02-01 ú...</vt:lpstr>
      <vt:lpstr>'23030-0201-1 - PS 02-01 ú...'!Názvy_tisku</vt:lpstr>
      <vt:lpstr>'23030-0201-2 - PS 02-01 ú...'!Názvy_tisku</vt:lpstr>
      <vt:lpstr>'23030-0201-3 - PS 02-01 ú...'!Názvy_tisku</vt:lpstr>
      <vt:lpstr>'Rekapitulace stavby'!Názvy_tisku</vt:lpstr>
      <vt:lpstr>'23030-0201-1 - PS 02-01 ú...'!Oblast_tisku</vt:lpstr>
      <vt:lpstr>'23030-0201-2 - PS 02-01 ú...'!Oblast_tisku</vt:lpstr>
      <vt:lpstr>'23030-0201-3 - PS 02-01 ú...'!Oblast_tisku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Kučera Jiří</dc:creator>
  <cp:lastModifiedBy>Zajíčková Veronika, Mgr.</cp:lastModifiedBy>
  <cp:lastPrinted>2024-04-25T11:42:58Z</cp:lastPrinted>
  <dcterms:created xsi:type="dcterms:W3CDTF">2024-02-14T11:34:29Z</dcterms:created>
  <dcterms:modified xsi:type="dcterms:W3CDTF">2024-04-25T11:47:02Z</dcterms:modified>
</cp:coreProperties>
</file>