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belJ\Documents\Opravné a údržbové práce_podklady pro zadání\2024\M_TU1733_km 19,608\Výběrové řízení_Stejskal\"/>
    </mc:Choice>
  </mc:AlternateContent>
  <bookViews>
    <workbookView xWindow="0" yWindow="0" windowWidth="29010" windowHeight="12555" activeTab="1"/>
  </bookViews>
  <sheets>
    <sheet name="Rekapitulace zakázky" sheetId="1" r:id="rId1"/>
    <sheet name="02.1_2024 - Most" sheetId="2" r:id="rId2"/>
    <sheet name="02.2_2024 - Železniční sv..." sheetId="3" r:id="rId3"/>
    <sheet name="02.3_2024 - VRN" sheetId="4" r:id="rId4"/>
    <sheet name="02.4_2024 - DSPS" sheetId="5" r:id="rId5"/>
  </sheets>
  <definedNames>
    <definedName name="_xlnm._FilterDatabase" localSheetId="1" hidden="1">'02.1_2024 - Most'!$C$127:$K$368</definedName>
    <definedName name="_xlnm._FilterDatabase" localSheetId="2" hidden="1">'02.2_2024 - Železniční sv...'!$C$118:$K$173</definedName>
    <definedName name="_xlnm._FilterDatabase" localSheetId="3" hidden="1">'02.3_2024 - VRN'!$C$122:$K$158</definedName>
    <definedName name="_xlnm._FilterDatabase" localSheetId="4" hidden="1">'02.4_2024 - DSPS'!$C$117:$K$128</definedName>
    <definedName name="_xlnm.Print_Titles" localSheetId="1">'02.1_2024 - Most'!$127:$127</definedName>
    <definedName name="_xlnm.Print_Titles" localSheetId="2">'02.2_2024 - Železniční sv...'!$118:$118</definedName>
    <definedName name="_xlnm.Print_Titles" localSheetId="3">'02.3_2024 - VRN'!$122:$122</definedName>
    <definedName name="_xlnm.Print_Titles" localSheetId="4">'02.4_2024 - DSPS'!$117:$117</definedName>
    <definedName name="_xlnm.Print_Titles" localSheetId="0">'Rekapitulace zakázky'!$92:$92</definedName>
    <definedName name="_xlnm.Print_Area" localSheetId="1">'02.1_2024 - Most'!$C$4:$J$76,'02.1_2024 - Most'!$C$82:$J$109,'02.1_2024 - Most'!$C$115:$K$368</definedName>
    <definedName name="_xlnm.Print_Area" localSheetId="2">'02.2_2024 - Železniční sv...'!$C$4:$J$76,'02.2_2024 - Železniční sv...'!$C$82:$J$100,'02.2_2024 - Železniční sv...'!$C$106:$K$173</definedName>
    <definedName name="_xlnm.Print_Area" localSheetId="3">'02.3_2024 - VRN'!$C$4:$J$76,'02.3_2024 - VRN'!$C$82:$J$104,'02.3_2024 - VRN'!$C$110:$K$158</definedName>
    <definedName name="_xlnm.Print_Area" localSheetId="4">'02.4_2024 - DSPS'!$C$4:$J$76,'02.4_2024 - DSPS'!$C$82:$J$99,'02.4_2024 - DSPS'!$C$105:$K$128</definedName>
    <definedName name="_xlnm.Print_Area" localSheetId="0">'Rekapitulace zakázky'!$D$4:$AO$76,'Rekapitulace zakázky'!$C$82:$AQ$99</definedName>
  </definedNames>
  <calcPr calcId="162913"/>
</workbook>
</file>

<file path=xl/calcChain.xml><?xml version="1.0" encoding="utf-8"?>
<calcChain xmlns="http://schemas.openxmlformats.org/spreadsheetml/2006/main">
  <c r="J37" i="5" l="1"/>
  <c r="J36" i="5"/>
  <c r="AY98" i="1"/>
  <c r="J35" i="5"/>
  <c r="AX98" i="1"/>
  <c r="BI126" i="5"/>
  <c r="BH126" i="5"/>
  <c r="BG126" i="5"/>
  <c r="BF126" i="5"/>
  <c r="T126" i="5"/>
  <c r="R126" i="5"/>
  <c r="P126" i="5"/>
  <c r="BI123" i="5"/>
  <c r="BH123" i="5"/>
  <c r="BG123" i="5"/>
  <c r="BF123" i="5"/>
  <c r="T123" i="5"/>
  <c r="R123" i="5"/>
  <c r="P123" i="5"/>
  <c r="BI121" i="5"/>
  <c r="BH121" i="5"/>
  <c r="BG121" i="5"/>
  <c r="BF121" i="5"/>
  <c r="T121" i="5"/>
  <c r="R121" i="5"/>
  <c r="P121" i="5"/>
  <c r="F112" i="5"/>
  <c r="E110" i="5"/>
  <c r="F89" i="5"/>
  <c r="E87" i="5"/>
  <c r="J24" i="5"/>
  <c r="E24" i="5"/>
  <c r="J92" i="5" s="1"/>
  <c r="J23" i="5"/>
  <c r="J21" i="5"/>
  <c r="E21" i="5"/>
  <c r="J91" i="5"/>
  <c r="J20" i="5"/>
  <c r="J18" i="5"/>
  <c r="E18" i="5"/>
  <c r="F115" i="5"/>
  <c r="J17" i="5"/>
  <c r="J15" i="5"/>
  <c r="E15" i="5"/>
  <c r="F91" i="5" s="1"/>
  <c r="J14" i="5"/>
  <c r="J12" i="5"/>
  <c r="J112" i="5" s="1"/>
  <c r="E7" i="5"/>
  <c r="E85" i="5" s="1"/>
  <c r="J37" i="4"/>
  <c r="J36" i="4"/>
  <c r="AY97" i="1"/>
  <c r="J35" i="4"/>
  <c r="AX97" i="1"/>
  <c r="BI156" i="4"/>
  <c r="BH156" i="4"/>
  <c r="BG156" i="4"/>
  <c r="BF156" i="4"/>
  <c r="T156" i="4"/>
  <c r="T155" i="4" s="1"/>
  <c r="R156" i="4"/>
  <c r="R155" i="4" s="1"/>
  <c r="P156" i="4"/>
  <c r="P155" i="4"/>
  <c r="BI153" i="4"/>
  <c r="BH153" i="4"/>
  <c r="BG153" i="4"/>
  <c r="BF153" i="4"/>
  <c r="T153" i="4"/>
  <c r="T152" i="4" s="1"/>
  <c r="R153" i="4"/>
  <c r="R152" i="4" s="1"/>
  <c r="P153" i="4"/>
  <c r="P152" i="4" s="1"/>
  <c r="BI149" i="4"/>
  <c r="BH149" i="4"/>
  <c r="BG149" i="4"/>
  <c r="BF149" i="4"/>
  <c r="T149" i="4"/>
  <c r="R149" i="4"/>
  <c r="P149" i="4"/>
  <c r="BI147" i="4"/>
  <c r="BH147" i="4"/>
  <c r="BG147" i="4"/>
  <c r="BF147" i="4"/>
  <c r="T147" i="4"/>
  <c r="R147" i="4"/>
  <c r="P147" i="4"/>
  <c r="P146" i="4" s="1"/>
  <c r="BI143" i="4"/>
  <c r="BH143" i="4"/>
  <c r="BG143" i="4"/>
  <c r="BF143" i="4"/>
  <c r="T143" i="4"/>
  <c r="T142" i="4" s="1"/>
  <c r="R143" i="4"/>
  <c r="R142" i="4" s="1"/>
  <c r="P143" i="4"/>
  <c r="P142" i="4" s="1"/>
  <c r="BI139" i="4"/>
  <c r="BH139" i="4"/>
  <c r="BG139" i="4"/>
  <c r="BF139" i="4"/>
  <c r="T139" i="4"/>
  <c r="R139" i="4"/>
  <c r="P139" i="4"/>
  <c r="BI136" i="4"/>
  <c r="BH136" i="4"/>
  <c r="BG136" i="4"/>
  <c r="BF136" i="4"/>
  <c r="T136" i="4"/>
  <c r="R136" i="4"/>
  <c r="P136" i="4"/>
  <c r="BI133" i="4"/>
  <c r="BH133" i="4"/>
  <c r="BG133" i="4"/>
  <c r="BF133" i="4"/>
  <c r="T133" i="4"/>
  <c r="R133" i="4"/>
  <c r="P133" i="4"/>
  <c r="BI130" i="4"/>
  <c r="BH130" i="4"/>
  <c r="BG130" i="4"/>
  <c r="BF130" i="4"/>
  <c r="T130" i="4"/>
  <c r="R130" i="4"/>
  <c r="P130" i="4"/>
  <c r="BI126" i="4"/>
  <c r="BH126" i="4"/>
  <c r="BG126" i="4"/>
  <c r="BF126" i="4"/>
  <c r="T126" i="4"/>
  <c r="T125" i="4" s="1"/>
  <c r="R126" i="4"/>
  <c r="R125" i="4" s="1"/>
  <c r="P126" i="4"/>
  <c r="P125" i="4"/>
  <c r="F117" i="4"/>
  <c r="E115" i="4"/>
  <c r="F89" i="4"/>
  <c r="E87" i="4"/>
  <c r="J24" i="4"/>
  <c r="E24" i="4"/>
  <c r="J92" i="4"/>
  <c r="J23" i="4"/>
  <c r="J21" i="4"/>
  <c r="E21" i="4"/>
  <c r="J119" i="4"/>
  <c r="J20" i="4"/>
  <c r="J18" i="4"/>
  <c r="E18" i="4"/>
  <c r="F120" i="4" s="1"/>
  <c r="J17" i="4"/>
  <c r="J15" i="4"/>
  <c r="E15" i="4"/>
  <c r="F119" i="4"/>
  <c r="J14" i="4"/>
  <c r="J12" i="4"/>
  <c r="J89" i="4" s="1"/>
  <c r="E7" i="4"/>
  <c r="E113" i="4"/>
  <c r="J37" i="3"/>
  <c r="J36" i="3"/>
  <c r="AY96" i="1" s="1"/>
  <c r="J35" i="3"/>
  <c r="AX96" i="1" s="1"/>
  <c r="BI172" i="3"/>
  <c r="BH172" i="3"/>
  <c r="BG172" i="3"/>
  <c r="BF172" i="3"/>
  <c r="T172" i="3"/>
  <c r="T171" i="3"/>
  <c r="R172" i="3"/>
  <c r="R171" i="3" s="1"/>
  <c r="P172" i="3"/>
  <c r="P171" i="3" s="1"/>
  <c r="BI168" i="3"/>
  <c r="BH168" i="3"/>
  <c r="BG168" i="3"/>
  <c r="BF168" i="3"/>
  <c r="T168" i="3"/>
  <c r="R168" i="3"/>
  <c r="P168" i="3"/>
  <c r="BI166" i="3"/>
  <c r="BH166" i="3"/>
  <c r="BG166" i="3"/>
  <c r="BF166" i="3"/>
  <c r="T166" i="3"/>
  <c r="R166" i="3"/>
  <c r="P166" i="3"/>
  <c r="BI164" i="3"/>
  <c r="BH164" i="3"/>
  <c r="BG164" i="3"/>
  <c r="BF164" i="3"/>
  <c r="T164" i="3"/>
  <c r="R164" i="3"/>
  <c r="P164" i="3"/>
  <c r="BI162" i="3"/>
  <c r="BH162" i="3"/>
  <c r="BG162" i="3"/>
  <c r="BF162" i="3"/>
  <c r="T162" i="3"/>
  <c r="R162" i="3"/>
  <c r="P162" i="3"/>
  <c r="BI160" i="3"/>
  <c r="BH160" i="3"/>
  <c r="BG160" i="3"/>
  <c r="BF160" i="3"/>
  <c r="T160" i="3"/>
  <c r="R160" i="3"/>
  <c r="P160" i="3"/>
  <c r="BI158" i="3"/>
  <c r="BH158" i="3"/>
  <c r="BG158" i="3"/>
  <c r="BF158" i="3"/>
  <c r="T158" i="3"/>
  <c r="R158" i="3"/>
  <c r="P158" i="3"/>
  <c r="BI156" i="3"/>
  <c r="BH156" i="3"/>
  <c r="BG156" i="3"/>
  <c r="BF156" i="3"/>
  <c r="T156" i="3"/>
  <c r="R156" i="3"/>
  <c r="P156" i="3"/>
  <c r="BI152" i="3"/>
  <c r="BH152" i="3"/>
  <c r="BG152" i="3"/>
  <c r="BF152" i="3"/>
  <c r="T152" i="3"/>
  <c r="R152" i="3"/>
  <c r="P152" i="3"/>
  <c r="BI150" i="3"/>
  <c r="BH150" i="3"/>
  <c r="BG150" i="3"/>
  <c r="BF150" i="3"/>
  <c r="T150" i="3"/>
  <c r="R150" i="3"/>
  <c r="P150" i="3"/>
  <c r="BI148" i="3"/>
  <c r="BH148" i="3"/>
  <c r="BG148" i="3"/>
  <c r="BF148" i="3"/>
  <c r="T148" i="3"/>
  <c r="R148" i="3"/>
  <c r="P148" i="3"/>
  <c r="BI145" i="3"/>
  <c r="BH145" i="3"/>
  <c r="BG145" i="3"/>
  <c r="BF145" i="3"/>
  <c r="T145" i="3"/>
  <c r="R145" i="3"/>
  <c r="P145" i="3"/>
  <c r="BI143" i="3"/>
  <c r="BH143" i="3"/>
  <c r="BG143" i="3"/>
  <c r="BF143" i="3"/>
  <c r="T143" i="3"/>
  <c r="R143" i="3"/>
  <c r="P143" i="3"/>
  <c r="BI141" i="3"/>
  <c r="BH141" i="3"/>
  <c r="BG141" i="3"/>
  <c r="BF141" i="3"/>
  <c r="T141" i="3"/>
  <c r="R141" i="3"/>
  <c r="P141" i="3"/>
  <c r="BI138" i="3"/>
  <c r="BH138" i="3"/>
  <c r="BG138" i="3"/>
  <c r="BF138" i="3"/>
  <c r="T138" i="3"/>
  <c r="R138" i="3"/>
  <c r="P138" i="3"/>
  <c r="BI134" i="3"/>
  <c r="BH134" i="3"/>
  <c r="BG134" i="3"/>
  <c r="BF134" i="3"/>
  <c r="T134" i="3"/>
  <c r="R134" i="3"/>
  <c r="P134" i="3"/>
  <c r="BI132" i="3"/>
  <c r="BH132" i="3"/>
  <c r="BG132" i="3"/>
  <c r="BF132" i="3"/>
  <c r="T132" i="3"/>
  <c r="R132" i="3"/>
  <c r="P132" i="3"/>
  <c r="BI130" i="3"/>
  <c r="BH130" i="3"/>
  <c r="BG130" i="3"/>
  <c r="BF130" i="3"/>
  <c r="T130" i="3"/>
  <c r="R130" i="3"/>
  <c r="P130" i="3"/>
  <c r="BI128" i="3"/>
  <c r="BH128" i="3"/>
  <c r="BG128" i="3"/>
  <c r="BF128" i="3"/>
  <c r="T128" i="3"/>
  <c r="R128" i="3"/>
  <c r="P128" i="3"/>
  <c r="BI126" i="3"/>
  <c r="BH126" i="3"/>
  <c r="BG126" i="3"/>
  <c r="BF126" i="3"/>
  <c r="T126" i="3"/>
  <c r="R126" i="3"/>
  <c r="P126" i="3"/>
  <c r="BI124" i="3"/>
  <c r="BH124" i="3"/>
  <c r="BG124" i="3"/>
  <c r="BF124" i="3"/>
  <c r="T124" i="3"/>
  <c r="R124" i="3"/>
  <c r="P124" i="3"/>
  <c r="BI122" i="3"/>
  <c r="BH122" i="3"/>
  <c r="BG122" i="3"/>
  <c r="BF122" i="3"/>
  <c r="T122" i="3"/>
  <c r="R122" i="3"/>
  <c r="P122" i="3"/>
  <c r="F113" i="3"/>
  <c r="E111" i="3"/>
  <c r="F89" i="3"/>
  <c r="E87" i="3"/>
  <c r="J24" i="3"/>
  <c r="E24" i="3"/>
  <c r="J116" i="3" s="1"/>
  <c r="J23" i="3"/>
  <c r="J21" i="3"/>
  <c r="E21" i="3"/>
  <c r="J115" i="3" s="1"/>
  <c r="J20" i="3"/>
  <c r="J18" i="3"/>
  <c r="E18" i="3"/>
  <c r="F116" i="3"/>
  <c r="J17" i="3"/>
  <c r="J15" i="3"/>
  <c r="E15" i="3"/>
  <c r="F115" i="3" s="1"/>
  <c r="J14" i="3"/>
  <c r="J12" i="3"/>
  <c r="J113" i="3"/>
  <c r="E7" i="3"/>
  <c r="E109" i="3" s="1"/>
  <c r="AY95" i="1"/>
  <c r="J37" i="2"/>
  <c r="J36" i="2"/>
  <c r="J35" i="2"/>
  <c r="AX95" i="1"/>
  <c r="BI366" i="2"/>
  <c r="BH366" i="2"/>
  <c r="BG366" i="2"/>
  <c r="BF366" i="2"/>
  <c r="T366" i="2"/>
  <c r="T365" i="2" s="1"/>
  <c r="R366" i="2"/>
  <c r="R365" i="2"/>
  <c r="P366" i="2"/>
  <c r="P365" i="2"/>
  <c r="BI363" i="2"/>
  <c r="BH363" i="2"/>
  <c r="BG363" i="2"/>
  <c r="BF363" i="2"/>
  <c r="T363" i="2"/>
  <c r="T362" i="2" s="1"/>
  <c r="R363" i="2"/>
  <c r="R362" i="2" s="1"/>
  <c r="P363" i="2"/>
  <c r="P362" i="2"/>
  <c r="BI360" i="2"/>
  <c r="BH360" i="2"/>
  <c r="BG360" i="2"/>
  <c r="BF360" i="2"/>
  <c r="T360" i="2"/>
  <c r="R360" i="2"/>
  <c r="P360" i="2"/>
  <c r="BI357" i="2"/>
  <c r="BH357" i="2"/>
  <c r="BG357" i="2"/>
  <c r="BF357" i="2"/>
  <c r="T357" i="2"/>
  <c r="R357" i="2"/>
  <c r="P357" i="2"/>
  <c r="BI355" i="2"/>
  <c r="BH355" i="2"/>
  <c r="BG355" i="2"/>
  <c r="BF355" i="2"/>
  <c r="T355" i="2"/>
  <c r="R355" i="2"/>
  <c r="P355" i="2"/>
  <c r="BI351" i="2"/>
  <c r="BH351" i="2"/>
  <c r="BG351" i="2"/>
  <c r="BF351" i="2"/>
  <c r="T351" i="2"/>
  <c r="T350" i="2" s="1"/>
  <c r="R351" i="2"/>
  <c r="R350" i="2"/>
  <c r="P351" i="2"/>
  <c r="P350" i="2"/>
  <c r="BI348" i="2"/>
  <c r="BH348" i="2"/>
  <c r="BG348" i="2"/>
  <c r="BF348" i="2"/>
  <c r="T348" i="2"/>
  <c r="R348" i="2"/>
  <c r="P348" i="2"/>
  <c r="BI343" i="2"/>
  <c r="BH343" i="2"/>
  <c r="BG343" i="2"/>
  <c r="BF343" i="2"/>
  <c r="T343" i="2"/>
  <c r="R343" i="2"/>
  <c r="P343" i="2"/>
  <c r="BI335" i="2"/>
  <c r="BH335" i="2"/>
  <c r="BG335" i="2"/>
  <c r="BF335" i="2"/>
  <c r="T335" i="2"/>
  <c r="R335" i="2"/>
  <c r="P335" i="2"/>
  <c r="BI331" i="2"/>
  <c r="BH331" i="2"/>
  <c r="BG331" i="2"/>
  <c r="BF331" i="2"/>
  <c r="T331" i="2"/>
  <c r="R331" i="2"/>
  <c r="P331" i="2"/>
  <c r="BI325" i="2"/>
  <c r="BH325" i="2"/>
  <c r="BG325" i="2"/>
  <c r="BF325" i="2"/>
  <c r="T325" i="2"/>
  <c r="R325" i="2"/>
  <c r="P325" i="2"/>
  <c r="BI320" i="2"/>
  <c r="BH320" i="2"/>
  <c r="BG320" i="2"/>
  <c r="BF320" i="2"/>
  <c r="T320" i="2"/>
  <c r="R320" i="2"/>
  <c r="P320" i="2"/>
  <c r="BI315" i="2"/>
  <c r="BH315" i="2"/>
  <c r="BG315" i="2"/>
  <c r="BF315" i="2"/>
  <c r="T315" i="2"/>
  <c r="R315" i="2"/>
  <c r="P315" i="2"/>
  <c r="BI312" i="2"/>
  <c r="BH312" i="2"/>
  <c r="BG312" i="2"/>
  <c r="BF312" i="2"/>
  <c r="T312" i="2"/>
  <c r="R312" i="2"/>
  <c r="P312" i="2"/>
  <c r="BI309" i="2"/>
  <c r="BH309" i="2"/>
  <c r="BG309" i="2"/>
  <c r="BF309" i="2"/>
  <c r="T309" i="2"/>
  <c r="R309" i="2"/>
  <c r="P309" i="2"/>
  <c r="BI306" i="2"/>
  <c r="BH306" i="2"/>
  <c r="BG306" i="2"/>
  <c r="BF306" i="2"/>
  <c r="T306" i="2"/>
  <c r="R306" i="2"/>
  <c r="P306" i="2"/>
  <c r="BI304" i="2"/>
  <c r="BH304" i="2"/>
  <c r="BG304" i="2"/>
  <c r="BF304" i="2"/>
  <c r="T304" i="2"/>
  <c r="R304" i="2"/>
  <c r="P304" i="2"/>
  <c r="BI302" i="2"/>
  <c r="BH302" i="2"/>
  <c r="BG302" i="2"/>
  <c r="BF302" i="2"/>
  <c r="T302" i="2"/>
  <c r="R302" i="2"/>
  <c r="P302" i="2"/>
  <c r="BI299" i="2"/>
  <c r="BH299" i="2"/>
  <c r="BG299" i="2"/>
  <c r="BF299" i="2"/>
  <c r="T299" i="2"/>
  <c r="R299" i="2"/>
  <c r="P299" i="2"/>
  <c r="BI297" i="2"/>
  <c r="BH297" i="2"/>
  <c r="BG297" i="2"/>
  <c r="BF297" i="2"/>
  <c r="T297" i="2"/>
  <c r="R297" i="2"/>
  <c r="P297" i="2"/>
  <c r="BI295" i="2"/>
  <c r="BH295" i="2"/>
  <c r="BG295" i="2"/>
  <c r="BF295" i="2"/>
  <c r="T295" i="2"/>
  <c r="R295" i="2"/>
  <c r="P295" i="2"/>
  <c r="BI293" i="2"/>
  <c r="BH293" i="2"/>
  <c r="BG293" i="2"/>
  <c r="BF293" i="2"/>
  <c r="T293" i="2"/>
  <c r="R293" i="2"/>
  <c r="P293" i="2"/>
  <c r="BI288" i="2"/>
  <c r="BH288" i="2"/>
  <c r="BG288" i="2"/>
  <c r="BF288" i="2"/>
  <c r="T288" i="2"/>
  <c r="R288" i="2"/>
  <c r="P288" i="2"/>
  <c r="BI283" i="2"/>
  <c r="BH283" i="2"/>
  <c r="BG283" i="2"/>
  <c r="BF283" i="2"/>
  <c r="T283" i="2"/>
  <c r="R283" i="2"/>
  <c r="P283" i="2"/>
  <c r="BI281" i="2"/>
  <c r="BH281" i="2"/>
  <c r="BG281" i="2"/>
  <c r="BF281" i="2"/>
  <c r="T281" i="2"/>
  <c r="R281" i="2"/>
  <c r="P281" i="2"/>
  <c r="BI276" i="2"/>
  <c r="BH276" i="2"/>
  <c r="BG276" i="2"/>
  <c r="BF276" i="2"/>
  <c r="T276" i="2"/>
  <c r="R276" i="2"/>
  <c r="P276" i="2"/>
  <c r="BI273" i="2"/>
  <c r="BH273" i="2"/>
  <c r="BG273" i="2"/>
  <c r="BF273" i="2"/>
  <c r="T273" i="2"/>
  <c r="R273" i="2"/>
  <c r="P273" i="2"/>
  <c r="BI271" i="2"/>
  <c r="BH271" i="2"/>
  <c r="BG271" i="2"/>
  <c r="BF271" i="2"/>
  <c r="T271" i="2"/>
  <c r="R271" i="2"/>
  <c r="P271" i="2"/>
  <c r="BI265" i="2"/>
  <c r="BH265" i="2"/>
  <c r="BG265" i="2"/>
  <c r="BF265" i="2"/>
  <c r="T265" i="2"/>
  <c r="R265" i="2"/>
  <c r="P265" i="2"/>
  <c r="BI258" i="2"/>
  <c r="BH258" i="2"/>
  <c r="BG258" i="2"/>
  <c r="BF258" i="2"/>
  <c r="T258" i="2"/>
  <c r="R258" i="2"/>
  <c r="P258" i="2"/>
  <c r="BI256" i="2"/>
  <c r="BH256" i="2"/>
  <c r="BG256" i="2"/>
  <c r="BF256" i="2"/>
  <c r="T256" i="2"/>
  <c r="R256" i="2"/>
  <c r="P256" i="2"/>
  <c r="BI251" i="2"/>
  <c r="BH251" i="2"/>
  <c r="BG251" i="2"/>
  <c r="BF251" i="2"/>
  <c r="T251" i="2"/>
  <c r="R251" i="2"/>
  <c r="P251" i="2"/>
  <c r="BI249" i="2"/>
  <c r="BH249" i="2"/>
  <c r="BG249" i="2"/>
  <c r="BF249" i="2"/>
  <c r="T249" i="2"/>
  <c r="R249" i="2"/>
  <c r="P249" i="2"/>
  <c r="BI246" i="2"/>
  <c r="BH246" i="2"/>
  <c r="BG246" i="2"/>
  <c r="BF246" i="2"/>
  <c r="T246" i="2"/>
  <c r="R246" i="2"/>
  <c r="P246" i="2"/>
  <c r="BI244" i="2"/>
  <c r="BH244" i="2"/>
  <c r="BG244" i="2"/>
  <c r="BF244" i="2"/>
  <c r="T244" i="2"/>
  <c r="R244" i="2"/>
  <c r="P244" i="2"/>
  <c r="BI242" i="2"/>
  <c r="BH242" i="2"/>
  <c r="BG242" i="2"/>
  <c r="BF242" i="2"/>
  <c r="T242" i="2"/>
  <c r="R242" i="2"/>
  <c r="P242" i="2"/>
  <c r="BI238" i="2"/>
  <c r="BH238" i="2"/>
  <c r="BG238" i="2"/>
  <c r="BF238" i="2"/>
  <c r="T238" i="2"/>
  <c r="R238" i="2"/>
  <c r="P238" i="2"/>
  <c r="BI235" i="2"/>
  <c r="BH235" i="2"/>
  <c r="BG235" i="2"/>
  <c r="BF235" i="2"/>
  <c r="T235" i="2"/>
  <c r="R235" i="2"/>
  <c r="P235" i="2"/>
  <c r="BI232" i="2"/>
  <c r="BH232" i="2"/>
  <c r="BG232" i="2"/>
  <c r="BF232" i="2"/>
  <c r="T232" i="2"/>
  <c r="R232" i="2"/>
  <c r="P232" i="2"/>
  <c r="BI229" i="2"/>
  <c r="BH229" i="2"/>
  <c r="BG229" i="2"/>
  <c r="BF229" i="2"/>
  <c r="T229" i="2"/>
  <c r="R229" i="2"/>
  <c r="P229" i="2"/>
  <c r="BI226" i="2"/>
  <c r="BH226" i="2"/>
  <c r="BG226" i="2"/>
  <c r="BF226" i="2"/>
  <c r="T226" i="2"/>
  <c r="R226" i="2"/>
  <c r="P226" i="2"/>
  <c r="BI224" i="2"/>
  <c r="BH224" i="2"/>
  <c r="BG224" i="2"/>
  <c r="BF224" i="2"/>
  <c r="T224" i="2"/>
  <c r="R224" i="2"/>
  <c r="P224" i="2"/>
  <c r="BI222" i="2"/>
  <c r="BH222" i="2"/>
  <c r="BG222" i="2"/>
  <c r="BF222" i="2"/>
  <c r="T222" i="2"/>
  <c r="R222" i="2"/>
  <c r="P222" i="2"/>
  <c r="BI220" i="2"/>
  <c r="BH220" i="2"/>
  <c r="BG220" i="2"/>
  <c r="BF220" i="2"/>
  <c r="T220" i="2"/>
  <c r="R220" i="2"/>
  <c r="P220" i="2"/>
  <c r="BI216" i="2"/>
  <c r="BH216" i="2"/>
  <c r="BG216" i="2"/>
  <c r="BF216" i="2"/>
  <c r="T216" i="2"/>
  <c r="R216" i="2"/>
  <c r="P216" i="2"/>
  <c r="BI214" i="2"/>
  <c r="BH214" i="2"/>
  <c r="BG214" i="2"/>
  <c r="BF214" i="2"/>
  <c r="T214" i="2"/>
  <c r="R214" i="2"/>
  <c r="P214" i="2"/>
  <c r="BI210" i="2"/>
  <c r="BH210" i="2"/>
  <c r="BG210" i="2"/>
  <c r="BF210" i="2"/>
  <c r="T210" i="2"/>
  <c r="R210" i="2"/>
  <c r="P210" i="2"/>
  <c r="BI208" i="2"/>
  <c r="BH208" i="2"/>
  <c r="BG208" i="2"/>
  <c r="BF208" i="2"/>
  <c r="T208" i="2"/>
  <c r="R208" i="2"/>
  <c r="P208" i="2"/>
  <c r="BI205" i="2"/>
  <c r="BH205" i="2"/>
  <c r="BG205" i="2"/>
  <c r="BF205" i="2"/>
  <c r="T205" i="2"/>
  <c r="R205" i="2"/>
  <c r="P205" i="2"/>
  <c r="BI203" i="2"/>
  <c r="BH203" i="2"/>
  <c r="BG203" i="2"/>
  <c r="BF203" i="2"/>
  <c r="T203" i="2"/>
  <c r="R203" i="2"/>
  <c r="P203" i="2"/>
  <c r="BI201" i="2"/>
  <c r="BH201" i="2"/>
  <c r="BG201" i="2"/>
  <c r="BF201" i="2"/>
  <c r="T201" i="2"/>
  <c r="R201" i="2"/>
  <c r="P201" i="2"/>
  <c r="BI198" i="2"/>
  <c r="BH198" i="2"/>
  <c r="BG198" i="2"/>
  <c r="BF198" i="2"/>
  <c r="T198" i="2"/>
  <c r="R198" i="2"/>
  <c r="P198" i="2"/>
  <c r="BI193" i="2"/>
  <c r="BH193" i="2"/>
  <c r="BG193" i="2"/>
  <c r="BF193" i="2"/>
  <c r="T193" i="2"/>
  <c r="R193" i="2"/>
  <c r="P193" i="2"/>
  <c r="BI191" i="2"/>
  <c r="BH191" i="2"/>
  <c r="BG191" i="2"/>
  <c r="BF191" i="2"/>
  <c r="T191" i="2"/>
  <c r="R191" i="2"/>
  <c r="P191" i="2"/>
  <c r="BI189" i="2"/>
  <c r="BH189" i="2"/>
  <c r="BG189" i="2"/>
  <c r="BF189" i="2"/>
  <c r="T189" i="2"/>
  <c r="R189" i="2"/>
  <c r="P189" i="2"/>
  <c r="BI187" i="2"/>
  <c r="BH187" i="2"/>
  <c r="BG187" i="2"/>
  <c r="BF187" i="2"/>
  <c r="T187" i="2"/>
  <c r="R187" i="2"/>
  <c r="P187" i="2"/>
  <c r="BI185" i="2"/>
  <c r="BH185" i="2"/>
  <c r="BG185" i="2"/>
  <c r="BF185" i="2"/>
  <c r="T185" i="2"/>
  <c r="R185" i="2"/>
  <c r="P185" i="2"/>
  <c r="BI183" i="2"/>
  <c r="BH183" i="2"/>
  <c r="BG183" i="2"/>
  <c r="BF183" i="2"/>
  <c r="T183" i="2"/>
  <c r="R183" i="2"/>
  <c r="P183" i="2"/>
  <c r="BI181" i="2"/>
  <c r="BH181" i="2"/>
  <c r="BG181" i="2"/>
  <c r="BF181" i="2"/>
  <c r="T181" i="2"/>
  <c r="R181" i="2"/>
  <c r="P181" i="2"/>
  <c r="BI179" i="2"/>
  <c r="BH179" i="2"/>
  <c r="BG179" i="2"/>
  <c r="BF179" i="2"/>
  <c r="T179" i="2"/>
  <c r="R179" i="2"/>
  <c r="P179" i="2"/>
  <c r="BI177" i="2"/>
  <c r="BH177" i="2"/>
  <c r="BG177" i="2"/>
  <c r="BF177" i="2"/>
  <c r="T177" i="2"/>
  <c r="R177" i="2"/>
  <c r="P177" i="2"/>
  <c r="BI175" i="2"/>
  <c r="BH175" i="2"/>
  <c r="BG175" i="2"/>
  <c r="BF175" i="2"/>
  <c r="T175" i="2"/>
  <c r="R175" i="2"/>
  <c r="P175" i="2"/>
  <c r="BI173" i="2"/>
  <c r="BH173" i="2"/>
  <c r="BG173" i="2"/>
  <c r="BF173" i="2"/>
  <c r="T173" i="2"/>
  <c r="R173" i="2"/>
  <c r="P173" i="2"/>
  <c r="BI170" i="2"/>
  <c r="BH170" i="2"/>
  <c r="BG170" i="2"/>
  <c r="BF170" i="2"/>
  <c r="T170" i="2"/>
  <c r="R170" i="2"/>
  <c r="P170" i="2"/>
  <c r="BI168" i="2"/>
  <c r="BH168" i="2"/>
  <c r="BG168" i="2"/>
  <c r="BF168" i="2"/>
  <c r="T168" i="2"/>
  <c r="R168" i="2"/>
  <c r="P168" i="2"/>
  <c r="BI166" i="2"/>
  <c r="BH166" i="2"/>
  <c r="BG166" i="2"/>
  <c r="BF166" i="2"/>
  <c r="T166" i="2"/>
  <c r="R166" i="2"/>
  <c r="P166" i="2"/>
  <c r="BI163" i="2"/>
  <c r="BH163" i="2"/>
  <c r="BG163" i="2"/>
  <c r="BF163" i="2"/>
  <c r="T163" i="2"/>
  <c r="R163" i="2"/>
  <c r="P163" i="2"/>
  <c r="BI160" i="2"/>
  <c r="BH160" i="2"/>
  <c r="BG160" i="2"/>
  <c r="BF160" i="2"/>
  <c r="T160" i="2"/>
  <c r="R160" i="2"/>
  <c r="P160" i="2"/>
  <c r="BI154" i="2"/>
  <c r="BH154" i="2"/>
  <c r="BG154" i="2"/>
  <c r="BF154" i="2"/>
  <c r="T154" i="2"/>
  <c r="R154" i="2"/>
  <c r="P154" i="2"/>
  <c r="BI150" i="2"/>
  <c r="BH150" i="2"/>
  <c r="BG150" i="2"/>
  <c r="BF150" i="2"/>
  <c r="T150" i="2"/>
  <c r="R150" i="2"/>
  <c r="P150" i="2"/>
  <c r="BI146" i="2"/>
  <c r="BH146" i="2"/>
  <c r="BG146" i="2"/>
  <c r="BF146" i="2"/>
  <c r="T146" i="2"/>
  <c r="R146" i="2"/>
  <c r="P146" i="2"/>
  <c r="BI142" i="2"/>
  <c r="BH142" i="2"/>
  <c r="BG142" i="2"/>
  <c r="BF142" i="2"/>
  <c r="T142" i="2"/>
  <c r="R142" i="2"/>
  <c r="P142" i="2"/>
  <c r="BI139" i="2"/>
  <c r="BH139" i="2"/>
  <c r="BG139" i="2"/>
  <c r="BF139" i="2"/>
  <c r="T139" i="2"/>
  <c r="R139" i="2"/>
  <c r="P139" i="2"/>
  <c r="BI135" i="2"/>
  <c r="BH135" i="2"/>
  <c r="BG135" i="2"/>
  <c r="BF135" i="2"/>
  <c r="T135" i="2"/>
  <c r="R135" i="2"/>
  <c r="P135" i="2"/>
  <c r="BI131" i="2"/>
  <c r="BH131" i="2"/>
  <c r="BG131" i="2"/>
  <c r="BF131" i="2"/>
  <c r="T131" i="2"/>
  <c r="R131" i="2"/>
  <c r="P131" i="2"/>
  <c r="F122" i="2"/>
  <c r="E120" i="2"/>
  <c r="F89" i="2"/>
  <c r="E87" i="2"/>
  <c r="J24" i="2"/>
  <c r="E24" i="2"/>
  <c r="J125" i="2"/>
  <c r="J23" i="2"/>
  <c r="J21" i="2"/>
  <c r="E21" i="2"/>
  <c r="J91" i="2"/>
  <c r="J20" i="2"/>
  <c r="J18" i="2"/>
  <c r="E18" i="2"/>
  <c r="F125" i="2" s="1"/>
  <c r="J17" i="2"/>
  <c r="J15" i="2"/>
  <c r="E15" i="2"/>
  <c r="F91" i="2"/>
  <c r="J14" i="2"/>
  <c r="J12" i="2"/>
  <c r="J122" i="2"/>
  <c r="E7" i="2"/>
  <c r="E118" i="2" s="1"/>
  <c r="L90" i="1"/>
  <c r="AM90" i="1"/>
  <c r="AM89" i="1"/>
  <c r="L89" i="1"/>
  <c r="AM87" i="1"/>
  <c r="L87" i="1"/>
  <c r="L85" i="1"/>
  <c r="L84" i="1"/>
  <c r="J193" i="2"/>
  <c r="BK293" i="2"/>
  <c r="J203" i="2"/>
  <c r="BK355" i="2"/>
  <c r="J256" i="2"/>
  <c r="J355" i="2"/>
  <c r="J185" i="2"/>
  <c r="BK304" i="2"/>
  <c r="J205" i="2"/>
  <c r="BK343" i="2"/>
  <c r="BK135" i="2"/>
  <c r="J249" i="2"/>
  <c r="J139" i="2"/>
  <c r="BK126" i="3"/>
  <c r="J148" i="3"/>
  <c r="BK134" i="3"/>
  <c r="J126" i="3"/>
  <c r="BK132" i="3"/>
  <c r="J126" i="4"/>
  <c r="BK126" i="5"/>
  <c r="BK191" i="2"/>
  <c r="BK214" i="2"/>
  <c r="BK189" i="2"/>
  <c r="J251" i="2"/>
  <c r="BK160" i="2"/>
  <c r="J210" i="2"/>
  <c r="J173" i="2"/>
  <c r="J302" i="2"/>
  <c r="J179" i="2"/>
  <c r="BK183" i="2"/>
  <c r="BK220" i="2"/>
  <c r="J145" i="3"/>
  <c r="J156" i="3"/>
  <c r="BK141" i="3"/>
  <c r="J141" i="3"/>
  <c r="BK156" i="3"/>
  <c r="J124" i="3"/>
  <c r="BK136" i="4"/>
  <c r="J126" i="5"/>
  <c r="J335" i="2"/>
  <c r="J135" i="2"/>
  <c r="J258" i="2"/>
  <c r="BK150" i="2"/>
  <c r="J366" i="2"/>
  <c r="BK351" i="2"/>
  <c r="J238" i="2"/>
  <c r="BK170" i="2"/>
  <c r="BK187" i="2"/>
  <c r="BK222" i="2"/>
  <c r="J281" i="2"/>
  <c r="J177" i="2"/>
  <c r="BK276" i="2"/>
  <c r="BK273" i="2"/>
  <c r="J201" i="2"/>
  <c r="J191" i="2"/>
  <c r="J172" i="3"/>
  <c r="J160" i="3"/>
  <c r="BK128" i="3"/>
  <c r="BK168" i="3"/>
  <c r="BK148" i="3"/>
  <c r="BK149" i="4"/>
  <c r="BK153" i="4"/>
  <c r="J139" i="4"/>
  <c r="J226" i="2"/>
  <c r="BK297" i="2"/>
  <c r="BK357" i="2"/>
  <c r="J295" i="2"/>
  <c r="J222" i="2"/>
  <c r="BK335" i="2"/>
  <c r="J183" i="2"/>
  <c r="BK229" i="2"/>
  <c r="J293" i="2"/>
  <c r="BK201" i="2"/>
  <c r="BK146" i="2"/>
  <c r="J220" i="2"/>
  <c r="BK251" i="2"/>
  <c r="BK131" i="2"/>
  <c r="AS94" i="1"/>
  <c r="BK160" i="3"/>
  <c r="BK158" i="3"/>
  <c r="BK130" i="4"/>
  <c r="BK156" i="4"/>
  <c r="J133" i="4"/>
  <c r="BK320" i="2"/>
  <c r="J351" i="2"/>
  <c r="J244" i="2"/>
  <c r="J160" i="2"/>
  <c r="BK360" i="2"/>
  <c r="J348" i="2"/>
  <c r="J271" i="2"/>
  <c r="BK216" i="2"/>
  <c r="J325" i="2"/>
  <c r="BK331" i="2"/>
  <c r="BK193" i="2"/>
  <c r="BK238" i="2"/>
  <c r="BK348" i="2"/>
  <c r="BK249" i="2"/>
  <c r="BK283" i="2"/>
  <c r="BK244" i="2"/>
  <c r="BK126" i="4"/>
  <c r="J153" i="4"/>
  <c r="J309" i="2"/>
  <c r="BK363" i="2"/>
  <c r="BK306" i="2"/>
  <c r="J181" i="2"/>
  <c r="BK235" i="2"/>
  <c r="J146" i="2"/>
  <c r="BK299" i="2"/>
  <c r="J187" i="2"/>
  <c r="J142" i="2"/>
  <c r="BK177" i="2"/>
  <c r="BK246" i="2"/>
  <c r="BK208" i="2"/>
  <c r="J122" i="3"/>
  <c r="J150" i="3"/>
  <c r="BK124" i="3"/>
  <c r="J164" i="3"/>
  <c r="J134" i="3"/>
  <c r="J149" i="4"/>
  <c r="BK123" i="5"/>
  <c r="BK309" i="2"/>
  <c r="BK325" i="2"/>
  <c r="BK226" i="2"/>
  <c r="J360" i="2"/>
  <c r="J246" i="2"/>
  <c r="J189" i="2"/>
  <c r="BK258" i="2"/>
  <c r="BK163" i="2"/>
  <c r="J232" i="2"/>
  <c r="J306" i="2"/>
  <c r="BK203" i="2"/>
  <c r="J331" i="2"/>
  <c r="BK168" i="2"/>
  <c r="BK265" i="2"/>
  <c r="J265" i="2"/>
  <c r="J168" i="3"/>
  <c r="J158" i="3"/>
  <c r="BK130" i="3"/>
  <c r="BK172" i="3"/>
  <c r="J130" i="3"/>
  <c r="BK147" i="4"/>
  <c r="J357" i="2"/>
  <c r="J343" i="2"/>
  <c r="J208" i="2"/>
  <c r="BK232" i="2"/>
  <c r="BK242" i="2"/>
  <c r="BK224" i="2"/>
  <c r="BK175" i="2"/>
  <c r="J276" i="2"/>
  <c r="J304" i="2"/>
  <c r="BK143" i="3"/>
  <c r="BK152" i="3"/>
  <c r="J147" i="4"/>
  <c r="J130" i="4"/>
  <c r="BK121" i="5"/>
  <c r="BK315" i="2"/>
  <c r="J299" i="2"/>
  <c r="BK366" i="2"/>
  <c r="J297" i="2"/>
  <c r="BK198" i="2"/>
  <c r="BK312" i="2"/>
  <c r="J154" i="2"/>
  <c r="J216" i="2"/>
  <c r="BK288" i="2"/>
  <c r="J168" i="2"/>
  <c r="BK173" i="2"/>
  <c r="J312" i="2"/>
  <c r="BK271" i="2"/>
  <c r="BK138" i="3"/>
  <c r="J152" i="3"/>
  <c r="J138" i="3"/>
  <c r="J128" i="3"/>
  <c r="J156" i="4"/>
  <c r="BK302" i="2"/>
  <c r="BK210" i="2"/>
  <c r="J363" i="2"/>
  <c r="J315" i="2"/>
  <c r="J273" i="2"/>
  <c r="J224" i="2"/>
  <c r="J166" i="2"/>
  <c r="BK281" i="2"/>
  <c r="BK179" i="2"/>
  <c r="J283" i="2"/>
  <c r="J198" i="2"/>
  <c r="J131" i="2"/>
  <c r="J242" i="2"/>
  <c r="BK185" i="2"/>
  <c r="BK205" i="2"/>
  <c r="J170" i="2"/>
  <c r="J214" i="2"/>
  <c r="J163" i="2"/>
  <c r="BK166" i="3"/>
  <c r="J162" i="3"/>
  <c r="BK145" i="3"/>
  <c r="J132" i="3"/>
  <c r="BK122" i="3"/>
  <c r="BK150" i="3"/>
  <c r="BK133" i="4"/>
  <c r="BK143" i="4"/>
  <c r="J123" i="5"/>
  <c r="BK142" i="2"/>
  <c r="J320" i="2"/>
  <c r="J235" i="2"/>
  <c r="BK154" i="2"/>
  <c r="BK256" i="2"/>
  <c r="J150" i="2"/>
  <c r="BK139" i="2"/>
  <c r="J229" i="2"/>
  <c r="BK166" i="2"/>
  <c r="BK295" i="2"/>
  <c r="J288" i="2"/>
  <c r="J175" i="2"/>
  <c r="BK181" i="2"/>
  <c r="BK164" i="3"/>
  <c r="J143" i="3"/>
  <c r="J166" i="3"/>
  <c r="BK162" i="3"/>
  <c r="J143" i="4"/>
  <c r="BK139" i="4"/>
  <c r="J136" i="4"/>
  <c r="J121" i="5"/>
  <c r="R145" i="2" l="1"/>
  <c r="T228" i="2"/>
  <c r="P145" i="2"/>
  <c r="BK228" i="2"/>
  <c r="J228" i="2" s="1"/>
  <c r="J101" i="2" s="1"/>
  <c r="T145" i="2"/>
  <c r="R311" i="2"/>
  <c r="BK241" i="2"/>
  <c r="J241" i="2" s="1"/>
  <c r="J102" i="2" s="1"/>
  <c r="BK354" i="2"/>
  <c r="J354" i="2" s="1"/>
  <c r="J106" i="2" s="1"/>
  <c r="P241" i="2"/>
  <c r="R121" i="3"/>
  <c r="R120" i="3" s="1"/>
  <c r="R119" i="3" s="1"/>
  <c r="R241" i="2"/>
  <c r="P129" i="4"/>
  <c r="P124" i="4"/>
  <c r="P123" i="4" s="1"/>
  <c r="AU97" i="1" s="1"/>
  <c r="BK146" i="4"/>
  <c r="J146" i="4" s="1"/>
  <c r="J101" i="4" s="1"/>
  <c r="R130" i="2"/>
  <c r="P197" i="2"/>
  <c r="BK311" i="2"/>
  <c r="J311" i="2"/>
  <c r="J103" i="2" s="1"/>
  <c r="T354" i="2"/>
  <c r="T353" i="2"/>
  <c r="P121" i="3"/>
  <c r="P120" i="3"/>
  <c r="P119" i="3"/>
  <c r="AU96" i="1" s="1"/>
  <c r="R146" i="4"/>
  <c r="P130" i="2"/>
  <c r="T241" i="2"/>
  <c r="R354" i="2"/>
  <c r="R353" i="2"/>
  <c r="T121" i="3"/>
  <c r="T120" i="3" s="1"/>
  <c r="T119" i="3" s="1"/>
  <c r="R129" i="4"/>
  <c r="R124" i="4"/>
  <c r="R123" i="4"/>
  <c r="T146" i="4"/>
  <c r="T130" i="2"/>
  <c r="T197" i="2"/>
  <c r="P228" i="2"/>
  <c r="BK129" i="4"/>
  <c r="J129" i="4"/>
  <c r="J99" i="4"/>
  <c r="BK145" i="2"/>
  <c r="J145" i="2"/>
  <c r="J99" i="2" s="1"/>
  <c r="R197" i="2"/>
  <c r="R228" i="2"/>
  <c r="T129" i="4"/>
  <c r="T124" i="4"/>
  <c r="T123" i="4" s="1"/>
  <c r="BK120" i="5"/>
  <c r="BK119" i="5" s="1"/>
  <c r="BK118" i="5" s="1"/>
  <c r="J118" i="5" s="1"/>
  <c r="J96" i="5" s="1"/>
  <c r="BK130" i="2"/>
  <c r="T311" i="2"/>
  <c r="R120" i="5"/>
  <c r="R119" i="5"/>
  <c r="R118" i="5" s="1"/>
  <c r="BK197" i="2"/>
  <c r="J197" i="2" s="1"/>
  <c r="J100" i="2" s="1"/>
  <c r="P311" i="2"/>
  <c r="P354" i="2"/>
  <c r="P353" i="2"/>
  <c r="BK121" i="3"/>
  <c r="BK120" i="3" s="1"/>
  <c r="J120" i="3" s="1"/>
  <c r="J97" i="3" s="1"/>
  <c r="J121" i="3"/>
  <c r="J98" i="3"/>
  <c r="P120" i="5"/>
  <c r="P119" i="5"/>
  <c r="P118" i="5" s="1"/>
  <c r="AU98" i="1" s="1"/>
  <c r="T120" i="5"/>
  <c r="T119" i="5" s="1"/>
  <c r="T118" i="5" s="1"/>
  <c r="BK365" i="2"/>
  <c r="J365" i="2"/>
  <c r="J108" i="2" s="1"/>
  <c r="BK362" i="2"/>
  <c r="J362" i="2"/>
  <c r="J107" i="2" s="1"/>
  <c r="BK171" i="3"/>
  <c r="J171" i="3" s="1"/>
  <c r="J99" i="3" s="1"/>
  <c r="BK142" i="4"/>
  <c r="J142" i="4" s="1"/>
  <c r="J100" i="4" s="1"/>
  <c r="F92" i="3"/>
  <c r="BK155" i="4"/>
  <c r="J155" i="4" s="1"/>
  <c r="J103" i="4" s="1"/>
  <c r="BK350" i="2"/>
  <c r="J350" i="2" s="1"/>
  <c r="J104" i="2" s="1"/>
  <c r="BK152" i="4"/>
  <c r="J152" i="4"/>
  <c r="J102" i="4" s="1"/>
  <c r="BK125" i="4"/>
  <c r="J125" i="4"/>
  <c r="J98" i="4"/>
  <c r="J89" i="5"/>
  <c r="E108" i="5"/>
  <c r="F114" i="5"/>
  <c r="F92" i="5"/>
  <c r="J114" i="5"/>
  <c r="J115" i="5"/>
  <c r="BE121" i="5"/>
  <c r="BE123" i="5"/>
  <c r="BE126" i="5"/>
  <c r="J91" i="4"/>
  <c r="F92" i="4"/>
  <c r="J117" i="4"/>
  <c r="BE147" i="4"/>
  <c r="F91" i="4"/>
  <c r="BE156" i="4"/>
  <c r="J120" i="4"/>
  <c r="BE126" i="4"/>
  <c r="BE143" i="4"/>
  <c r="E85" i="4"/>
  <c r="BE136" i="4"/>
  <c r="BE149" i="4"/>
  <c r="BE153" i="4"/>
  <c r="BE133" i="4"/>
  <c r="BE130" i="4"/>
  <c r="BE139" i="4"/>
  <c r="J89" i="3"/>
  <c r="J92" i="3"/>
  <c r="J91" i="3"/>
  <c r="BE122" i="3"/>
  <c r="BE126" i="3"/>
  <c r="BE130" i="3"/>
  <c r="BE134" i="3"/>
  <c r="BE141" i="3"/>
  <c r="BE145" i="3"/>
  <c r="BE148" i="3"/>
  <c r="BE150" i="3"/>
  <c r="BE152" i="3"/>
  <c r="BE160" i="3"/>
  <c r="BE164" i="3"/>
  <c r="BE172" i="3"/>
  <c r="BE124" i="3"/>
  <c r="BE156" i="3"/>
  <c r="BE158" i="3"/>
  <c r="F91" i="3"/>
  <c r="BE128" i="3"/>
  <c r="BE132" i="3"/>
  <c r="BE138" i="3"/>
  <c r="BE143" i="3"/>
  <c r="BE162" i="3"/>
  <c r="BE166" i="3"/>
  <c r="E85" i="3"/>
  <c r="BE168" i="3"/>
  <c r="E85" i="2"/>
  <c r="F124" i="2"/>
  <c r="BE173" i="2"/>
  <c r="BE177" i="2"/>
  <c r="BE185" i="2"/>
  <c r="BE242" i="2"/>
  <c r="BE246" i="2"/>
  <c r="BE273" i="2"/>
  <c r="BE142" i="2"/>
  <c r="BE170" i="2"/>
  <c r="BE203" i="2"/>
  <c r="BE222" i="2"/>
  <c r="BE276" i="2"/>
  <c r="BE281" i="2"/>
  <c r="BE244" i="2"/>
  <c r="BE249" i="2"/>
  <c r="BE258" i="2"/>
  <c r="BE293" i="2"/>
  <c r="J92" i="2"/>
  <c r="J124" i="2"/>
  <c r="BE160" i="2"/>
  <c r="BE181" i="2"/>
  <c r="BE283" i="2"/>
  <c r="BE297" i="2"/>
  <c r="BE315" i="2"/>
  <c r="BE325" i="2"/>
  <c r="F92" i="2"/>
  <c r="BE154" i="2"/>
  <c r="BE166" i="2"/>
  <c r="BE251" i="2"/>
  <c r="BE150" i="2"/>
  <c r="BE183" i="2"/>
  <c r="BE187" i="2"/>
  <c r="BE189" i="2"/>
  <c r="BE191" i="2"/>
  <c r="BE201" i="2"/>
  <c r="BE208" i="2"/>
  <c r="BE238" i="2"/>
  <c r="BE271" i="2"/>
  <c r="BE299" i="2"/>
  <c r="BE312" i="2"/>
  <c r="BE139" i="2"/>
  <c r="BE168" i="2"/>
  <c r="BE214" i="2"/>
  <c r="BE288" i="2"/>
  <c r="BE302" i="2"/>
  <c r="BE309" i="2"/>
  <c r="BE320" i="2"/>
  <c r="BE351" i="2"/>
  <c r="J89" i="2"/>
  <c r="BE131" i="2"/>
  <c r="BE135" i="2"/>
  <c r="BE146" i="2"/>
  <c r="BE179" i="2"/>
  <c r="BE205" i="2"/>
  <c r="BE210" i="2"/>
  <c r="BE224" i="2"/>
  <c r="BE226" i="2"/>
  <c r="BE229" i="2"/>
  <c r="BE295" i="2"/>
  <c r="BE256" i="2"/>
  <c r="BE343" i="2"/>
  <c r="BE357" i="2"/>
  <c r="BE360" i="2"/>
  <c r="BE363" i="2"/>
  <c r="BE366" i="2"/>
  <c r="BE193" i="2"/>
  <c r="BE198" i="2"/>
  <c r="BE216" i="2"/>
  <c r="BE220" i="2"/>
  <c r="BE232" i="2"/>
  <c r="BE235" i="2"/>
  <c r="BE331" i="2"/>
  <c r="BE335" i="2"/>
  <c r="BE348" i="2"/>
  <c r="BE163" i="2"/>
  <c r="BE175" i="2"/>
  <c r="BE265" i="2"/>
  <c r="BE304" i="2"/>
  <c r="BE306" i="2"/>
  <c r="BE355" i="2"/>
  <c r="F34" i="2"/>
  <c r="BA95" i="1" s="1"/>
  <c r="F35" i="2"/>
  <c r="BB95" i="1" s="1"/>
  <c r="F36" i="3"/>
  <c r="BC96" i="1"/>
  <c r="J34" i="5"/>
  <c r="AW98" i="1"/>
  <c r="F37" i="5"/>
  <c r="BD98" i="1"/>
  <c r="J34" i="3"/>
  <c r="AW96" i="1" s="1"/>
  <c r="J34" i="4"/>
  <c r="AW97" i="1"/>
  <c r="F37" i="2"/>
  <c r="BD95" i="1" s="1"/>
  <c r="F37" i="3"/>
  <c r="BD96" i="1"/>
  <c r="F36" i="5"/>
  <c r="BC98" i="1"/>
  <c r="F35" i="3"/>
  <c r="BB96" i="1"/>
  <c r="F35" i="4"/>
  <c r="BB97" i="1" s="1"/>
  <c r="F36" i="2"/>
  <c r="BC95" i="1" s="1"/>
  <c r="J34" i="2"/>
  <c r="AW95" i="1" s="1"/>
  <c r="F36" i="4"/>
  <c r="BC97" i="1"/>
  <c r="F34" i="3"/>
  <c r="BA96" i="1"/>
  <c r="F34" i="5"/>
  <c r="BA98" i="1"/>
  <c r="F37" i="4"/>
  <c r="BD97" i="1" s="1"/>
  <c r="F34" i="4"/>
  <c r="BA97" i="1"/>
  <c r="F35" i="5"/>
  <c r="BB98" i="1" s="1"/>
  <c r="BK129" i="2" l="1"/>
  <c r="J129" i="2" s="1"/>
  <c r="J97" i="2" s="1"/>
  <c r="J130" i="2"/>
  <c r="J98" i="2" s="1"/>
  <c r="BK353" i="2"/>
  <c r="J353" i="2" s="1"/>
  <c r="J105" i="2" s="1"/>
  <c r="P129" i="2"/>
  <c r="P128" i="2" s="1"/>
  <c r="AU95" i="1" s="1"/>
  <c r="AU94" i="1" s="1"/>
  <c r="T129" i="2"/>
  <c r="T128" i="2" s="1"/>
  <c r="R129" i="2"/>
  <c r="R128" i="2"/>
  <c r="BK124" i="4"/>
  <c r="BK123" i="4" s="1"/>
  <c r="J123" i="4" s="1"/>
  <c r="J96" i="4" s="1"/>
  <c r="J124" i="4"/>
  <c r="J97" i="4"/>
  <c r="J119" i="5"/>
  <c r="J97" i="5"/>
  <c r="J120" i="5"/>
  <c r="J98" i="5" s="1"/>
  <c r="BK119" i="3"/>
  <c r="J119" i="3"/>
  <c r="J96" i="3" s="1"/>
  <c r="F33" i="3"/>
  <c r="AZ96" i="1" s="1"/>
  <c r="J30" i="5"/>
  <c r="AG98" i="1"/>
  <c r="J33" i="4"/>
  <c r="AV97" i="1" s="1"/>
  <c r="AT97" i="1" s="1"/>
  <c r="BD94" i="1"/>
  <c r="W33" i="1" s="1"/>
  <c r="J33" i="3"/>
  <c r="AV96" i="1" s="1"/>
  <c r="AT96" i="1" s="1"/>
  <c r="F33" i="2"/>
  <c r="AZ95" i="1" s="1"/>
  <c r="F33" i="4"/>
  <c r="AZ97" i="1"/>
  <c r="BB94" i="1"/>
  <c r="W31" i="1" s="1"/>
  <c r="J33" i="2"/>
  <c r="AV95" i="1" s="1"/>
  <c r="AT95" i="1" s="1"/>
  <c r="F33" i="5"/>
  <c r="AZ98" i="1" s="1"/>
  <c r="BA94" i="1"/>
  <c r="W30" i="1" s="1"/>
  <c r="J33" i="5"/>
  <c r="AV98" i="1"/>
  <c r="AT98" i="1"/>
  <c r="AN98" i="1"/>
  <c r="BC94" i="1"/>
  <c r="AY94" i="1" s="1"/>
  <c r="BK128" i="2" l="1"/>
  <c r="J128" i="2" s="1"/>
  <c r="J96" i="2" s="1"/>
  <c r="J39" i="5"/>
  <c r="AZ94" i="1"/>
  <c r="AV94" i="1" s="1"/>
  <c r="AK29" i="1" s="1"/>
  <c r="AX94" i="1"/>
  <c r="J30" i="3"/>
  <c r="AG96" i="1" s="1"/>
  <c r="AN96" i="1" s="1"/>
  <c r="W32" i="1"/>
  <c r="J30" i="4"/>
  <c r="AG97" i="1" s="1"/>
  <c r="AN97" i="1" s="1"/>
  <c r="AW94" i="1"/>
  <c r="AK30" i="1" s="1"/>
  <c r="J30" i="2" l="1"/>
  <c r="AG95" i="1" s="1"/>
  <c r="AN95" i="1" s="1"/>
  <c r="J39" i="4"/>
  <c r="J39" i="3"/>
  <c r="W29" i="1"/>
  <c r="AT94" i="1"/>
  <c r="AG94" i="1" l="1"/>
  <c r="AK26" i="1" s="1"/>
  <c r="AK35" i="1" s="1"/>
  <c r="J39" i="2"/>
  <c r="AN94" i="1" l="1"/>
</calcChain>
</file>

<file path=xl/sharedStrings.xml><?xml version="1.0" encoding="utf-8"?>
<sst xmlns="http://schemas.openxmlformats.org/spreadsheetml/2006/main" count="3533" uniqueCount="715">
  <si>
    <t>Export Komplet</t>
  </si>
  <si>
    <t/>
  </si>
  <si>
    <t>2.0</t>
  </si>
  <si>
    <t>ZAMOK</t>
  </si>
  <si>
    <t>False</t>
  </si>
  <si>
    <t>{8f134a82-e29a-481d-be12-690f78ac5106}</t>
  </si>
  <si>
    <t>0,01</t>
  </si>
  <si>
    <t>21</t>
  </si>
  <si>
    <t>12</t>
  </si>
  <si>
    <t>REKAPITULACE ZAKÁZKY</t>
  </si>
  <si>
    <t>v ---  níže se nacházejí doplnkové a pomocné údaje k sestavám  --- v</t>
  </si>
  <si>
    <t>Návod na vyplnění</t>
  </si>
  <si>
    <t>0,001</t>
  </si>
  <si>
    <t>Kód:</t>
  </si>
  <si>
    <t>02_2024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</si>
  <si>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</si>
  <si>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Zakázka:</t>
  </si>
  <si>
    <t>Oprava mostu v km 19,608 na trati Kácov - Světlá nad Sázavou</t>
  </si>
  <si>
    <t>KSO:</t>
  </si>
  <si>
    <t>CC-CZ:</t>
  </si>
  <si>
    <t>Místo:</t>
  </si>
  <si>
    <t>Březina</t>
  </si>
  <si>
    <t>Datum:</t>
  </si>
  <si>
    <t>25. 3. 2024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</si>
  <si>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</si>
  <si>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</si>
  <si>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</si>
  <si>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</si>
  <si>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</si>
  <si>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</si>
  <si>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</si>
  <si>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</si>
  <si>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</si>
  <si>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</si>
  <si>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</si>
  <si>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</si>
  <si>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</si>
  <si>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</si>
  <si>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</si>
  <si>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</si>
  <si>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</si>
  <si>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</si>
  <si>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</si>
  <si>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</si>
  <si>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</si>
  <si>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</si>
  <si>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</si>
  <si>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</si>
  <si>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</si>
  <si>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</si>
  <si>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</si>
  <si>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</si>
  <si>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</si>
  <si>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ZAKÁZKY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</si>
  <si>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</si>
  <si>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</si>
  <si>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</si>
  <si>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</si>
  <si>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</si>
  <si>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</si>
  <si>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</si>
  <si>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</si>
  <si>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</si>
  <si>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</si>
  <si>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</si>
  <si>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</si>
  <si>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</si>
  <si>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</si>
  <si>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</si>
  <si>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</si>
  <si>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</si>
  <si>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</si>
  <si>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</si>
  <si>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</si>
  <si>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</si>
  <si>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</si>
  <si>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</si>
  <si>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</si>
  <si>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</si>
  <si>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02.1_2024</t>
  </si>
  <si>
    <t>Most</t>
  </si>
  <si>
    <t>STA</t>
  </si>
  <si>
    <t>1</t>
  </si>
  <si>
    <t>{525ce97f-2ac6-4b92-b588-08017fcd1513}</t>
  </si>
  <si>
    <t>2</t>
  </si>
  <si>
    <t>02.2_2024</t>
  </si>
  <si>
    <t>Železniční svršek</t>
  </si>
  <si>
    <t>{93c5d354-83cb-49f7-aba4-b0c52156c593}</t>
  </si>
  <si>
    <t>02.3_2024</t>
  </si>
  <si>
    <t>VRN</t>
  </si>
  <si>
    <t>{f7a01de2-ec5b-446a-9bf8-35dc66fd5949}</t>
  </si>
  <si>
    <t>02.4_2024</t>
  </si>
  <si>
    <t>DSPS</t>
  </si>
  <si>
    <t>{bee9a1f1-af7a-42fa-aae6-2e97244e136c}</t>
  </si>
  <si>
    <t>KRYCÍ LIST SOUPISU PRACÍ</t>
  </si>
  <si>
    <t>Objekt:</t>
  </si>
  <si>
    <t>02.1_2024 - Most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</si>
  <si>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</si>
  <si>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</si>
  <si>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</si>
  <si>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</si>
  <si>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</si>
  <si>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</si>
  <si>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</si>
  <si>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4 - Vodorovné konstrukce</t>
  </si>
  <si>
    <t xml:space="preserve">    5 - Komunikace pozemní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</si>
  <si>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</si>
  <si>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</si>
  <si>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</si>
  <si>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</si>
  <si>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</si>
  <si>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767 - Konstrukce zámečnické</t>
  </si>
  <si>
    <t xml:space="preserve">    783 - Dokončovací práce - nátěry</t>
  </si>
  <si>
    <t>HZS - Hodinové zúčtovací sazby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</si>
  <si>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</si>
  <si>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</si>
  <si>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</si>
  <si>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</si>
  <si>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</si>
  <si>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</si>
  <si>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</si>
  <si>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</si>
  <si>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</si>
  <si>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</si>
  <si>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</si>
  <si>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</si>
  <si>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</si>
  <si>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</si>
  <si>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</si>
  <si>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</si>
  <si>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</si>
  <si>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</si>
  <si>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113105111</t>
  </si>
  <si>
    <t>Rozebrání dlažeb z lomového kamene kladených na sucho</t>
  </si>
  <si>
    <t>m2</t>
  </si>
  <si>
    <t>CS ÚRS 2024 01</t>
  </si>
  <si>
    <t>4</t>
  </si>
  <si>
    <t>1806478811</t>
  </si>
  <si>
    <t>PP</t>
  </si>
  <si>
    <t>Rozebrání dlažeb z lomového kamene s přemístěním hmot na skládku na vzdálenost do 3 m nebo s naložením na dopravní prostředek, kladených na sucho</t>
  </si>
  <si>
    <t>VV</t>
  </si>
  <si>
    <t>"předpoklad 30% svahového kužele u O01" 121,55*0,3</t>
  </si>
  <si>
    <t>Součet</t>
  </si>
  <si>
    <t>119001424.R</t>
  </si>
  <si>
    <t>Dočasné zajištění kabelů a kabelových tratí ze 3 volně ložených kabelů</t>
  </si>
  <si>
    <t>m</t>
  </si>
  <si>
    <t>-208863046</t>
  </si>
  <si>
    <t>Dočasné zajištění podzemního potrubí nebo vedení ve výkopišti ve stavu i poloze, ve kterých byla na začátku zemních prací a to s podepřením, vzepřením nebo vyvěšením, případně s ochranným bedněním, se zřízením a odstraněním zajišťovací konstrukce, s opotřebením hmot kabelů a kabelových tratí z volně ložených kabelů a to do 3 kabelů</t>
  </si>
  <si>
    <t>P</t>
  </si>
  <si>
    <t>Poznámka k položce:_x000D_
Vyvěšení a zajištění stávajících kabelů</t>
  </si>
  <si>
    <t>"3x kabely vlevo a vpravo " 2*105</t>
  </si>
  <si>
    <t>3</t>
  </si>
  <si>
    <t>119001428.R</t>
  </si>
  <si>
    <t>Zpětné uložení kabelů</t>
  </si>
  <si>
    <t>1583005991</t>
  </si>
  <si>
    <t>Dočasné zajištění podzemního potrubí nebo vedení ve výkopišti ve stavu i poloze, ve kterých byla na začátku zemních prací a to s podepřením, vzepřením nebo vyvěšením, příp. s ochranným bedněním, se zřízením a odstraněním zajišťovací konstrukce, s opotřebením hmot kabelů a kabelových tratí z volně ložených kabelů a to přes 6 kabelů</t>
  </si>
  <si>
    <t>M</t>
  </si>
  <si>
    <t>34575495</t>
  </si>
  <si>
    <t>žlab kabelový pozinkovaný 2m/ks 100x250</t>
  </si>
  <si>
    <t>8</t>
  </si>
  <si>
    <t>-2094959709</t>
  </si>
  <si>
    <t>Poznámka k položce:_x000D_
pro uložení kabelů vlevo</t>
  </si>
  <si>
    <t>Vodorovné konstrukce</t>
  </si>
  <si>
    <t>5</t>
  </si>
  <si>
    <t>421941321</t>
  </si>
  <si>
    <t>Montáž podlahy z plechů bez výztuh při opravě mostu</t>
  </si>
  <si>
    <t>2122610966</t>
  </si>
  <si>
    <t>Oprava podlah z plechů montáž bez výztuh</t>
  </si>
  <si>
    <t>"chodníkové podlahy"  129,85</t>
  </si>
  <si>
    <t>6</t>
  </si>
  <si>
    <t>13611220</t>
  </si>
  <si>
    <t>plech ocelový hladký jakost S235JR tl 6mm tabule</t>
  </si>
  <si>
    <t>t</t>
  </si>
  <si>
    <t>1319634673</t>
  </si>
  <si>
    <t>Poznámka k položce:_x000D_
neroceňovat, zpětná montáž stávajících podlahových plechů</t>
  </si>
  <si>
    <t>129,85*0,0471 'Přepočtené koeficientem množství</t>
  </si>
  <si>
    <t>7</t>
  </si>
  <si>
    <t>421941521</t>
  </si>
  <si>
    <t>Demontáž podlahových plechů bez výztuh na mostech</t>
  </si>
  <si>
    <t>1079266404</t>
  </si>
  <si>
    <t>Demontáž podlahových plechů bez výztuh</t>
  </si>
  <si>
    <t>"podlahy střední"  63,3</t>
  </si>
  <si>
    <t>"podlahy po hlavách mostnic"  36,2</t>
  </si>
  <si>
    <t>429172111</t>
  </si>
  <si>
    <t>Výroba ocelových prvků pro opravu mostů šroubovaných nebo svařovaných do 100 kg</t>
  </si>
  <si>
    <t>kg</t>
  </si>
  <si>
    <t>-1972997934</t>
  </si>
  <si>
    <t>Oprava ocelových prvků mostních konstrukcí ztužidel, sedel pro centrické uložení mostnic, stoliček, diagonál, svislic, styčníkových plechů, chodníkových konzol, podlahových nosníků, kabelových žlabů a ostatních drobných prvků výroba šroubovaných nebo svařovaných, hmotnosti do 100 kg</t>
  </si>
  <si>
    <t>Poznámka k položce:_x000D_
nové prvky viz Výkaz výměr PD</t>
  </si>
  <si>
    <t>9</t>
  </si>
  <si>
    <t>429172112</t>
  </si>
  <si>
    <t>Výroba ocelových prvků pro opravu mostů šroubovaných nebo svařovaných přes 100 kg</t>
  </si>
  <si>
    <t>679097181</t>
  </si>
  <si>
    <t>Oprava ocelových prvků mostních konstrukcí ztužidel, sedel pro centrické uložení mostnic, stoliček, diagonál, svislic, styčníkových plechů, chodníkových konzol, podlahových nosníků, kabelových žlabů a ostatních drobných prvků výroba šroubovaných nebo svařovaných, hmotnosti přes 100 kg</t>
  </si>
  <si>
    <t>10</t>
  </si>
  <si>
    <t>429172211</t>
  </si>
  <si>
    <t>Montáž ocelových prvků pro opravu mostů šroubovaných nebo svařovaných do 100 kg</t>
  </si>
  <si>
    <t>-838960331</t>
  </si>
  <si>
    <t>Oprava ocelových prvků mostních konstrukcí ztužidel, sedel pro centrické uložení mostnic, stoliček, diagonál, svislic, styčníkových plechů, chodníkových konzol, podlahových nosníků, kabelových žlabů a ostatních drobných prvků montáž šroubovaných nebo svařovaných, hmotnosti do 100 kg</t>
  </si>
  <si>
    <t>11</t>
  </si>
  <si>
    <t>429172212</t>
  </si>
  <si>
    <t>Montáž ocelových prvků pro opravu mostů šroubovaných nebo svařovaných přes 100 kg</t>
  </si>
  <si>
    <t>-697250366</t>
  </si>
  <si>
    <t>Oprava ocelových prvků mostních konstrukcí ztužidel, sedel pro centrické uložení mostnic, stoliček, diagonál, svislic, styčníkových plechů, chodníkových konzol, podlahových nosníků, kabelových žlabů a ostatních drobných prvků montáž šroubovaných nebo svařovaných, hmotnosti přes 100 kg</t>
  </si>
  <si>
    <t>13010561.R</t>
  </si>
  <si>
    <t>ocel jakosti S355J2+N</t>
  </si>
  <si>
    <t>-175800280</t>
  </si>
  <si>
    <t>ocel profilová HE-B 300 jakost 11 375</t>
  </si>
  <si>
    <t>Poznámka k položce:_x000D_
mateeriál nových prvků viz Výkaz výměr PD včetně rezervy na spojovací materiál a svary</t>
  </si>
  <si>
    <t>13</t>
  </si>
  <si>
    <t>3091000210.R</t>
  </si>
  <si>
    <t>šroub vysokopevnostní HRC s maticí a podložkou M20x50</t>
  </si>
  <si>
    <t>100 kus</t>
  </si>
  <si>
    <t>-1964132325</t>
  </si>
  <si>
    <t>šroub vysokopevnostní HRC s maticí a podložkou M20x55</t>
  </si>
  <si>
    <t>14</t>
  </si>
  <si>
    <t>30910002</t>
  </si>
  <si>
    <t>-1594671666</t>
  </si>
  <si>
    <t>15</t>
  </si>
  <si>
    <t>309100011.R</t>
  </si>
  <si>
    <t>šroub vysokopevnostní HRC s maticí a podložkou M20x60</t>
  </si>
  <si>
    <t>-1406784650</t>
  </si>
  <si>
    <t>16</t>
  </si>
  <si>
    <t>309100012.R</t>
  </si>
  <si>
    <t>šroub vysokopevnostní HRC s maticí a podložkou M20x65</t>
  </si>
  <si>
    <t>703668057</t>
  </si>
  <si>
    <t>17</t>
  </si>
  <si>
    <t>30910003</t>
  </si>
  <si>
    <t>šroub vysokopevnostní HRC s maticí a podložkou M20x70</t>
  </si>
  <si>
    <t>-774915748</t>
  </si>
  <si>
    <t>18</t>
  </si>
  <si>
    <t>309100013.R</t>
  </si>
  <si>
    <t>šroub vysokopevnostní HRC s maticí a podložkou M20x75</t>
  </si>
  <si>
    <t>481098137</t>
  </si>
  <si>
    <t>19</t>
  </si>
  <si>
    <t>309100014.R</t>
  </si>
  <si>
    <t>šroub vysokopevnostní HRC s maticí a podložkou M20x80</t>
  </si>
  <si>
    <t>-1113086950</t>
  </si>
  <si>
    <t>20</t>
  </si>
  <si>
    <t>309100015.R</t>
  </si>
  <si>
    <t>šroub vysokopevnostní HRC s maticí a podložkou M20x85</t>
  </si>
  <si>
    <t>507354550</t>
  </si>
  <si>
    <t>309100016.R</t>
  </si>
  <si>
    <t>šroub vysokopevnostní HRC s maticí a podložkou M20x105</t>
  </si>
  <si>
    <t>1494080962</t>
  </si>
  <si>
    <t>22</t>
  </si>
  <si>
    <t>309100017.R</t>
  </si>
  <si>
    <t>šroub vysokopevnostní HRC s maticí a podložkou M20x120</t>
  </si>
  <si>
    <t>1153084772</t>
  </si>
  <si>
    <t>23</t>
  </si>
  <si>
    <t>465514157</t>
  </si>
  <si>
    <t>Dlažba svahu u opěr z upraveného lomového žulového kamene tl 200 mm do lože pískového pl přes 10 m2</t>
  </si>
  <si>
    <t>263594145</t>
  </si>
  <si>
    <t>Dlažba svahu u mostních opěr z upraveného lomového žulového kamene s vyspárováním maltou MC 25, šíře spáry 15 mm do pískového lože tloušťky 200 mm, plochy přes 10 m2</t>
  </si>
  <si>
    <t>Komunikace pozemní</t>
  </si>
  <si>
    <t>24</t>
  </si>
  <si>
    <t>521272215</t>
  </si>
  <si>
    <t>Demontáž mostnic s odsunem hmot mimo objekt mostu</t>
  </si>
  <si>
    <t>kus</t>
  </si>
  <si>
    <t>-1813097345</t>
  </si>
  <si>
    <t>Demontáž mostnic s odsunem hmot mimo objekt mostu se zřízením pomocné montážní lávky</t>
  </si>
  <si>
    <t>Poznámka k položce:_x000D_
stávající mostnice budou předány investorovi, investor zajistí odvoz a uložení pro další využití</t>
  </si>
  <si>
    <t>25</t>
  </si>
  <si>
    <t>521273111</t>
  </si>
  <si>
    <t>Výroba dřevěných mostnic železničního mostu v přímé, v oblouku nebo přechodnici bez převýšení</t>
  </si>
  <si>
    <t>-334933048</t>
  </si>
  <si>
    <t>Mostnice na železničních mostech z tvrdého dřeva s plošným uložením výroba bez převýšení v přímé, v oblouku nebo přechodnici</t>
  </si>
  <si>
    <t>26</t>
  </si>
  <si>
    <t>521273122</t>
  </si>
  <si>
    <t>Výroba dřevěných mostnic železničního mostu s převýšení do 75 mm s 1 klínem</t>
  </si>
  <si>
    <t>114744172</t>
  </si>
  <si>
    <t>Mostnice na železničních mostech z tvrdého dřeva s plošným uložením výroba s převýšením do 75 mm s 1 klínem</t>
  </si>
  <si>
    <t>27</t>
  </si>
  <si>
    <t>31198039</t>
  </si>
  <si>
    <t>podkladnice stříhaná děrovaná se sraženými hranami tv. SM4</t>
  </si>
  <si>
    <t>-756307831</t>
  </si>
  <si>
    <t>Poznámka k položce:_x000D_
neoceňovat, použití stávající podkladnice</t>
  </si>
  <si>
    <t>28</t>
  </si>
  <si>
    <t>521273211</t>
  </si>
  <si>
    <t>Montáž dřevěných mostnic železničního mostu v přímé, v oblouku nebo přechodnici bez převýšení</t>
  </si>
  <si>
    <t>-1855481695</t>
  </si>
  <si>
    <t>Mostnice na železničních mostech z tvrdého dřeva s plošným uložením montáž bez převýšení v přímé, v oblouku nebo přechodnici</t>
  </si>
  <si>
    <t>29</t>
  </si>
  <si>
    <t>60815365</t>
  </si>
  <si>
    <t>mostnice dřevěná impregnovaná olejem DB 240x260mm dl 2,4m</t>
  </si>
  <si>
    <t>m3</t>
  </si>
  <si>
    <t>1199741507</t>
  </si>
  <si>
    <t>0,24*0,26*2,4*95</t>
  </si>
  <si>
    <t>30</t>
  </si>
  <si>
    <t>521273222</t>
  </si>
  <si>
    <t>Montáž dřevěných mostnic železničního mostu s převýšení do 75 mm s 1 klínem</t>
  </si>
  <si>
    <t>1410384690</t>
  </si>
  <si>
    <t>Mostnice na železničních mostech z tvrdého dřeva s plošným uložením montáž s převýšením do 75 mm s 1 klínem</t>
  </si>
  <si>
    <t>31</t>
  </si>
  <si>
    <t>661809455</t>
  </si>
  <si>
    <t>0,24*0,26*2,4*30</t>
  </si>
  <si>
    <t>32</t>
  </si>
  <si>
    <t>521281111</t>
  </si>
  <si>
    <t>Výroba pozednic železničního mostu z tvrdého dřeva</t>
  </si>
  <si>
    <t>-359702301</t>
  </si>
  <si>
    <t>Pozednice na železničních mostech z tvrdého dřeva s plošným uložením výroba</t>
  </si>
  <si>
    <t>33</t>
  </si>
  <si>
    <t>521281211</t>
  </si>
  <si>
    <t>Montáž pozednic železničního mostu z tvrdého dřeva</t>
  </si>
  <si>
    <t>1202990645</t>
  </si>
  <si>
    <t>Pozednice na železničních mostech z tvrdého dřeva s plošným uložením montáž</t>
  </si>
  <si>
    <t>34</t>
  </si>
  <si>
    <t>60815370</t>
  </si>
  <si>
    <t>mostnice dřevěná impregnovaná olejem DB 240x260mm dl 2,5m</t>
  </si>
  <si>
    <t>965288316</t>
  </si>
  <si>
    <t>35</t>
  </si>
  <si>
    <t>521283221</t>
  </si>
  <si>
    <t>Demontáž pozednic včetně odstranění štěrkového podsypu</t>
  </si>
  <si>
    <t>456719992</t>
  </si>
  <si>
    <t>Demontáž pozednic s odstraněním štěrku</t>
  </si>
  <si>
    <t>Úpravy povrchů, podlahy a osazování výplní</t>
  </si>
  <si>
    <t>36</t>
  </si>
  <si>
    <t>628613223</t>
  </si>
  <si>
    <t>Protikorozní ochrana OK mostu III.tř.-základní a podkladní epoxidový, vrchní PU nátěr bez metalizace</t>
  </si>
  <si>
    <t>129889354</t>
  </si>
  <si>
    <t>Protikorozní ochrana ocelových mostních konstrukcí včetně otryskání povrchu základní a podkladní epoxidový a vrchní polyuretanový nátěr bez metalizace III. třídy</t>
  </si>
  <si>
    <t>Poznámka k položce:_x000D_
stávající OK</t>
  </si>
  <si>
    <t>37</t>
  </si>
  <si>
    <t>-993455564</t>
  </si>
  <si>
    <t>Poznámka k položce:_x000D_
nové prvky OK</t>
  </si>
  <si>
    <t>38</t>
  </si>
  <si>
    <t>628613224</t>
  </si>
  <si>
    <t>Protikorozní ochrana OK mostu IV.tř.- základní a podkladní epoxidový, vrchní PU nátěr bez metalizace</t>
  </si>
  <si>
    <t>-1963493011</t>
  </si>
  <si>
    <t>Protikorozní ochrana ocelových mostních konstrukcí včetně otryskání povrchu základní a podkladní epoxidový a vrchní polyuretanový nátěr bez metalizace IV. třídy</t>
  </si>
  <si>
    <t>Poznámka k položce:_x000D_
chodníkové plechy</t>
  </si>
  <si>
    <t>39</t>
  </si>
  <si>
    <t>628613911</t>
  </si>
  <si>
    <t>Mechanické vyčištění hloubkové koroze mezi jednotlivými prvky OK mostů</t>
  </si>
  <si>
    <t>-1905905609</t>
  </si>
  <si>
    <t>Mechanické vyčištění hloubkové koroze mezi jednotlivými prvky ocelových mostních konstrukcí</t>
  </si>
  <si>
    <t>Poznámka k položce:_x000D_
spáry mezi prvky svislic, diafragmat a příčného zrzužení hl.nosníků</t>
  </si>
  <si>
    <t>Ostatní konstrukce a práce, bourání</t>
  </si>
  <si>
    <t>40</t>
  </si>
  <si>
    <t>936171150</t>
  </si>
  <si>
    <t>Demontáž pojistných úhelníků L 160 x 160 x 40 na železničních mostech přímých nebo v oblouku</t>
  </si>
  <si>
    <t>-234807975</t>
  </si>
  <si>
    <t>Demontáž úhelníků na železničních mostech bez přesypávky v přímé trati nebo v oblouku pojistných L 160 x 160 x 40</t>
  </si>
  <si>
    <t>41</t>
  </si>
  <si>
    <t>936171200.R</t>
  </si>
  <si>
    <t>Oprava pojistných úhelníků L 160x100x14 pro kolej S 49 na mostě</t>
  </si>
  <si>
    <t>1647776689</t>
  </si>
  <si>
    <t>Oprava úhelníků na železničních mostech v přímé trati nebo oblouku výroba úhelníků pojistných v koleji tvaru S 49 - L 160x100x14</t>
  </si>
  <si>
    <t>42</t>
  </si>
  <si>
    <t>936171311</t>
  </si>
  <si>
    <t>Montáž pojistných úhelníků L 160x100x14 v koleji S 49 na mostě</t>
  </si>
  <si>
    <t>-1981587121</t>
  </si>
  <si>
    <t>Oprava úhelníků na železničních mostech v přímé trati nebo oblouku montáž úhelníků pojistných v koleji tvaru S 49 - L 160x100x14</t>
  </si>
  <si>
    <t xml:space="preserve">Poznámka k položce:_x000D_
stávající pojistné úhelníky budou převrtány dle nového  rozdělení mostnic a zpětně namontovány </t>
  </si>
  <si>
    <t>43</t>
  </si>
  <si>
    <t>936942200.R</t>
  </si>
  <si>
    <t xml:space="preserve">Zhotovení tabulky hotovitele s letopočtem opravy mostu </t>
  </si>
  <si>
    <t>1886737197</t>
  </si>
  <si>
    <t>Zhotovení tabulky s letopočtem opravy nebo větší údržby vložením šablony do bednění</t>
  </si>
  <si>
    <t>44</t>
  </si>
  <si>
    <t>938132111</t>
  </si>
  <si>
    <t>Údržba svahu a svahových kuželů v okolí říms a křídel</t>
  </si>
  <si>
    <t>1107414807</t>
  </si>
  <si>
    <t>Údržba svahu a svahových kuželů odstraněním nánosů a náletových dřevin v okolí říms a křídel</t>
  </si>
  <si>
    <t>"svahové kužely u O01" 121,5-36,5</t>
  </si>
  <si>
    <t>"svahové kužely u O02" 147,5</t>
  </si>
  <si>
    <t>45</t>
  </si>
  <si>
    <t>938905311</t>
  </si>
  <si>
    <t>Údržba OK mostů - očistění, nátěr, namazání ložisek</t>
  </si>
  <si>
    <t>-991829006</t>
  </si>
  <si>
    <t>Údržba ocelových konstrukcí údržba ložisek očistění, nátěr, namazání</t>
  </si>
  <si>
    <t>46</t>
  </si>
  <si>
    <t>941321111</t>
  </si>
  <si>
    <t>Montáž lešení řadového modulového těžkého zatížení do 300 kg/m2 š do 1,2 m v do 10 m</t>
  </si>
  <si>
    <t>660325956</t>
  </si>
  <si>
    <t>Montáž lešení řadového modulového těžkého pracovního s podlahami  s provozním zatížením tř. 4 do 300 kg/m2 šířky tř. SW09 přes 0,9 do 1,2 m, výšky do 10 m</t>
  </si>
  <si>
    <t>83 "pilíř"</t>
  </si>
  <si>
    <t>50 "Křídla"</t>
  </si>
  <si>
    <t>74*9*2 "vnější pohledové lešení s přesahem NK"</t>
  </si>
  <si>
    <t>70*6*2 "vnitřní pohledové lešení NK s přesahem"</t>
  </si>
  <si>
    <t>47</t>
  </si>
  <si>
    <t>941321211</t>
  </si>
  <si>
    <t>Příplatek k lešení řadovému modulovému těžkému do 300 kg/m2 š od 0,9 do 1,2 m v do 10 m za každý den použití</t>
  </si>
  <si>
    <t>1164185010</t>
  </si>
  <si>
    <t>Lešení řadové modulové těžké pracovní s podlahami s provozním zatížením tř. 4 do 300 kg/m2 šířky tř. SW09 od 0,9 do 1,2 m výšky do 10 m příplatek k ceně za každý den použití</t>
  </si>
  <si>
    <t>133*45 "pohledová plocha spodní stavby 45 dní"</t>
  </si>
  <si>
    <t>1332*273 "pohledová plocha vnější NK  273 dní"</t>
  </si>
  <si>
    <t>840*273"pohledová plocha vnitřní NK 273 dní"</t>
  </si>
  <si>
    <t>48</t>
  </si>
  <si>
    <t>941321811</t>
  </si>
  <si>
    <t>Demontáž lešení řadového modulového těžkého zatížení do 300 kg/m2 š do 1,2 m v do 10 m</t>
  </si>
  <si>
    <t>-697541060</t>
  </si>
  <si>
    <t>Demontáž lešení řadového modulového těžkého pracovního s podlahami  s provozním zatížením tř. 4 do 300 kg/m2 šířky tř. SW09 přes 0,9 do 1,2 m, výšky do 10 m</t>
  </si>
  <si>
    <t>49</t>
  </si>
  <si>
    <t>944611111</t>
  </si>
  <si>
    <t>Montáž ochranné plachty z textilie z umělých vláken</t>
  </si>
  <si>
    <t>-105533770</t>
  </si>
  <si>
    <t>Plachta ochranná zavěšená na konstrukci lešení z textilie z umělých vláken montáž</t>
  </si>
  <si>
    <t>1332+420*2 +133"kalkulována průměrná výška lešení, spodní plošina 2x "</t>
  </si>
  <si>
    <t>50</t>
  </si>
  <si>
    <t>944611211</t>
  </si>
  <si>
    <t>Příplatek k ochranné plachtě za každý den použití</t>
  </si>
  <si>
    <t>-1955863513</t>
  </si>
  <si>
    <t>Plachta ochranná zavěšená na konstrukci lešení z textilie z umělých vláken příplatek k ceně za každý den použití</t>
  </si>
  <si>
    <t>(1332+420*2)*273 "273 dní po celé ploše"</t>
  </si>
  <si>
    <t>133*45  "45 dní spodní stavba"</t>
  </si>
  <si>
    <t>51</t>
  </si>
  <si>
    <t>944611811</t>
  </si>
  <si>
    <t>Demontáž ochranné plachty z textilie z úmělých vláken</t>
  </si>
  <si>
    <t>-2111442708</t>
  </si>
  <si>
    <t>Plachta ochranná zavěšená na konstrukci lešení z textilie z umělých vláken demontáž</t>
  </si>
  <si>
    <t>52</t>
  </si>
  <si>
    <t>946221131</t>
  </si>
  <si>
    <t>Montáž lešení zavěšeného dílcového na potrubních mostech zatížení tř. 3 do 200 kg/m2 v do 10 m</t>
  </si>
  <si>
    <t>1485114013</t>
  </si>
  <si>
    <t>Montáž zavěšeného dílcového lešení na potrubních mostech nebo na mostní konstrukci  s podlahami s provozním zatížením tř. 3 přes 150 do 200 kg/m2, umístěného ve výšce do 10 m</t>
  </si>
  <si>
    <t>3,5*70 "horní plošina"</t>
  </si>
  <si>
    <t>6*70 "spodní plošina"</t>
  </si>
  <si>
    <t>53</t>
  </si>
  <si>
    <t>946221231</t>
  </si>
  <si>
    <t>Příplatek k lešení zavěšenému dílcovému na mostech přes 150 do 200 kg/m2 v do 10 m za každý den použití</t>
  </si>
  <si>
    <t>-944040874</t>
  </si>
  <si>
    <t>Lešení zavěšené na potrubních mostech nebo na mostní konstrukci dílcové s podlahami s provozním zatížením tř. 3 přes 150 do 200 kg/m2, umístěné ve výšce do 10 m příplatek k ceně za každý den použití</t>
  </si>
  <si>
    <t xml:space="preserve">420*273 "spodní plošina" </t>
  </si>
  <si>
    <t>245*273 "horní plošina"</t>
  </si>
  <si>
    <t>54</t>
  </si>
  <si>
    <t>946221831</t>
  </si>
  <si>
    <t>Demontáž lešení zavěšeného dílcového na potrubních mostech zatížení tř. 3 do 200 kg/m2 v do 10 m</t>
  </si>
  <si>
    <t>1575352152</t>
  </si>
  <si>
    <t>Demontáž zavěšeného dílcového lešení na potrubních mostech nebo na mostní konstrukci  s podlahami s provozním zatížením tř. 3 přes 150 do 200 kg/m2, umístěného ve výšce do 10 m</t>
  </si>
  <si>
    <t>55</t>
  </si>
  <si>
    <t>949000000.R</t>
  </si>
  <si>
    <t>Montáž dočasné pojezdové (jeřábové) dráhy</t>
  </si>
  <si>
    <t>-1432909577</t>
  </si>
  <si>
    <t>Montáž dočasné jeřábové dráhy  s kolovým tlakem do 20 t (na jednu kolejnici) o rozchodu do 4 m</t>
  </si>
  <si>
    <t>56</t>
  </si>
  <si>
    <t>949000001.R</t>
  </si>
  <si>
    <t>Demontáž dočasné pojezdové (jeřábové) dráhy</t>
  </si>
  <si>
    <t>690131144</t>
  </si>
  <si>
    <t>Montáž dočasné jeřábové dráhy  s kolovým tlakem do 60 t (na jednu kolejnici) o rozchodu přes 5 do 6 m</t>
  </si>
  <si>
    <t>57</t>
  </si>
  <si>
    <t>949000002.R</t>
  </si>
  <si>
    <t>Příplatek používání dočasné pojezdové (jeřábové) dráhy</t>
  </si>
  <si>
    <t>669471077</t>
  </si>
  <si>
    <t>Montáž dočasné jeřábové dráhy  s kolovým tlakem do 60 t (na jednu kolejnici) o rozchodu přes 4 do 5 m</t>
  </si>
  <si>
    <t>Poznámka k položce:_x000D_
včetně elektrického jeřábu s navijákem pro manipulaci s břemeny do 2t</t>
  </si>
  <si>
    <t>58</t>
  </si>
  <si>
    <t>963071121</t>
  </si>
  <si>
    <t>Demontáž ocelových prvků mostů nýtovaných do 100 kg</t>
  </si>
  <si>
    <t>-588734429</t>
  </si>
  <si>
    <t>Demontáž ocelových prvků mostních konstrukcí ztužidel, sedel pro centrické uložení mostnic, stoliček, diagonál, svislic, styčníkových plechů, chodníkových konzol, podlahových nosníků, kabelových žlabů a ostatních drobných prvků nýtovaných, hmotnosti do 100 kg</t>
  </si>
  <si>
    <t>59</t>
  </si>
  <si>
    <t>963071122</t>
  </si>
  <si>
    <t>Demontáž ocelových prvků mostů nýtovaných přes 100 kg</t>
  </si>
  <si>
    <t>1036551869</t>
  </si>
  <si>
    <t>Demontáž ocelových prvků mostních konstrukcí ztužidel, sedel pro centrické uložení mostnic, stoliček, diagonál, svislic, styčníkových plechů, chodníkových konzol, podlahových nosníků, kabelových žlabů a ostatních drobných prvků nýtovaných, hmotnosti přes 100 kg</t>
  </si>
  <si>
    <t>60</t>
  </si>
  <si>
    <t>985131211</t>
  </si>
  <si>
    <t>Očištění ploch stěn, rubu kleneb a podlah sušeným křemičitým pískem</t>
  </si>
  <si>
    <t>CS ÚRS 2021 01</t>
  </si>
  <si>
    <t>2145959891</t>
  </si>
  <si>
    <t>Očištění ploch stěn, rubu kleneb a podlah tryskání pískem sušeným</t>
  </si>
  <si>
    <t>Poznámka k položce:_x000D_
opěry O01 a O02 včetně křídel, pilíř P01</t>
  </si>
  <si>
    <t>61</t>
  </si>
  <si>
    <t>985324111</t>
  </si>
  <si>
    <t>Impregnační nátěr betonu a kamene dvojnásobný S1 (OS-A)</t>
  </si>
  <si>
    <t>-1620232242</t>
  </si>
  <si>
    <t>Ochranný nátěr betonu na bázi silanu impregnační dvojnásobný S1 (OS-A)</t>
  </si>
  <si>
    <t>997</t>
  </si>
  <si>
    <t>Přesun sutě</t>
  </si>
  <si>
    <t>62</t>
  </si>
  <si>
    <t>997013813</t>
  </si>
  <si>
    <t>Poplatek za uložení na skládce (skládkovné) stavebního odpadu z plastických hmot kód odpadu 17 02 03</t>
  </si>
  <si>
    <t>-388481288</t>
  </si>
  <si>
    <t>Poplatek za uložení stavebního odpadu na skládce (skládkovné) z plastických hmot zatříděného do Katalogu odpadů pod kódem 17 02 03</t>
  </si>
  <si>
    <t>Poznámka k položce:_x000D_
Pe podložky pod podklasdnice</t>
  </si>
  <si>
    <t>63</t>
  </si>
  <si>
    <t>997013841</t>
  </si>
  <si>
    <t>Poplatek za uložení na skládce (skládkovné) odpadu po otryskávání bez obsahu nebezpečných látek kód odpadu 12 01 17</t>
  </si>
  <si>
    <t>-1024830472</t>
  </si>
  <si>
    <t>Poplatek za uložení stavebního odpadu na skládce (skládkovné) odpadního materiálu po otryskávání bez obsahu nebezpečných látek zatříděného do Katalogu odpadů pod kódem 12 01 17</t>
  </si>
  <si>
    <t>"Nové prvky OK" 74,025</t>
  </si>
  <si>
    <t>"Spodní stavba" 16,166</t>
  </si>
  <si>
    <t>64</t>
  </si>
  <si>
    <t>997013843</t>
  </si>
  <si>
    <t>Poplatek za uložení na skládce (skládkovné) odpadu po otryskávání s obsahem nebezpečných látek kód odpadu 12 01 16</t>
  </si>
  <si>
    <t>-1783324653</t>
  </si>
  <si>
    <t>Poplatek za uložení stavebního odpadu na skládce (skládkovné) odpadního materiálu po otryskávání s obsahem nebezpečných látek zatříděného do katalogu odpadů pod kódem 12 01 16</t>
  </si>
  <si>
    <t>"Stávající prvky OK tř.3"  171,623</t>
  </si>
  <si>
    <t>"Stávající prvky OK tř.4"  15,322</t>
  </si>
  <si>
    <t>65</t>
  </si>
  <si>
    <t>997211511</t>
  </si>
  <si>
    <t>Vodorovná doprava suti po suchu na vzdálenost do 1 km</t>
  </si>
  <si>
    <t>1886634383</t>
  </si>
  <si>
    <t>Vodorovná doprava suti nebo vybouraných hmot suti se složením a hrubým urovnáním, na vzdálenost do 1 km</t>
  </si>
  <si>
    <t>0,023 "plast"</t>
  </si>
  <si>
    <t>74,025+16,166 "písek po otryskání bez obsahu nebezpečných látek"</t>
  </si>
  <si>
    <t>186,945 "písek po otryskání s obsahem nebezpečných látek"</t>
  </si>
  <si>
    <t>66</t>
  </si>
  <si>
    <t>997211519</t>
  </si>
  <si>
    <t>Příplatek ZKD 1 km u vodorovné dopravy suti</t>
  </si>
  <si>
    <t>-1914901504</t>
  </si>
  <si>
    <t>Vodorovná doprava suti nebo vybouraných hmot suti se složením a hrubým urovnáním, na vzdálenost Příplatek k ceně za každý další započatý 1 km přes 1 km</t>
  </si>
  <si>
    <t>277,159*30 "suť kod 12 01 16 předpoklad skládky 30km, AVE Čáslav"</t>
  </si>
  <si>
    <t>67</t>
  </si>
  <si>
    <t>997211611</t>
  </si>
  <si>
    <t>Nakládání suti na dopravní prostředky pro vodorovnou dopravu</t>
  </si>
  <si>
    <t>-125278976</t>
  </si>
  <si>
    <t>Nakládání suti nebo vybouraných hmot na dopravní prostředky pro vodorovnou dopravu suti</t>
  </si>
  <si>
    <t>171,623 "suť po tryskání prvků stávající OK"</t>
  </si>
  <si>
    <t>74,025 "suť po tryskání nových prvků  OK"</t>
  </si>
  <si>
    <t>15,322 "suť po tryskání podlah"</t>
  </si>
  <si>
    <t>16,166 "suť po tryskání prvků stávající spodní stavby"</t>
  </si>
  <si>
    <t>0,023"polyetylenové podložky"</t>
  </si>
  <si>
    <t>68</t>
  </si>
  <si>
    <t>997221111</t>
  </si>
  <si>
    <t>Vodorovná doprava suti ze sypkých materiálů nošením do 50 m</t>
  </si>
  <si>
    <t>664787163</t>
  </si>
  <si>
    <t>Vodorovná doprava suti nošením s naložením a se složením ze sypkých materiálů, na vzdálenost do 50 m</t>
  </si>
  <si>
    <t>171,623 "suť kod 12 01 16 po tryskání prvků stávající OK"</t>
  </si>
  <si>
    <t>15,322 "suť kod 12 01 16 po otryskání podlah"</t>
  </si>
  <si>
    <t>69</t>
  </si>
  <si>
    <t>997221141</t>
  </si>
  <si>
    <t>Vodorovná doprava suti ze sypkých materiálů stavebním kolečkem do 50 m</t>
  </si>
  <si>
    <t>1979100535</t>
  </si>
  <si>
    <t>Vodorovná doprava suti stavebním kolečkem s naložením a se složením ze sypkých materiálů, na vzdálenost do 50 m</t>
  </si>
  <si>
    <t>998</t>
  </si>
  <si>
    <t>Přesun hmot</t>
  </si>
  <si>
    <t>70</t>
  </si>
  <si>
    <t>998212111</t>
  </si>
  <si>
    <t>Přesun hmot pro mosty zděné, monolitické betonové nebo ocelové v do 20 m</t>
  </si>
  <si>
    <t>1146822605</t>
  </si>
  <si>
    <t>Přesun hmot pro mosty zděné, betonové monolitické, spřažené ocelobetonové nebo kovové vodorovná dopravní vzdálenost do 100 m výška mostu do 20 m</t>
  </si>
  <si>
    <t>PSV</t>
  </si>
  <si>
    <t>Práce a dodávky PSV</t>
  </si>
  <si>
    <t>767</t>
  </si>
  <si>
    <t>Konstrukce zámečnické</t>
  </si>
  <si>
    <t>71</t>
  </si>
  <si>
    <t>767591012</t>
  </si>
  <si>
    <t>Montáž podlah nebo podest z kompozitních pochůzných skládaných roštů o hm přes 15 do 30 kg/m2</t>
  </si>
  <si>
    <t>CS ÚRS 2023 02</t>
  </si>
  <si>
    <t>-315291599</t>
  </si>
  <si>
    <t>Montáž výrobků z kompozitů podlah nebo podest z pochůzných skládaných roštů hmotnosti přes 15 do 30 kg/m2</t>
  </si>
  <si>
    <t>72</t>
  </si>
  <si>
    <t>230141-S-A.R</t>
  </si>
  <si>
    <t>Kompozitní rošt 30x1000x4000 mm, šedý - protiskluz</t>
  </si>
  <si>
    <t>1804542479</t>
  </si>
  <si>
    <t>rošt kompozitní pochůzný skládaný 15x23/38mm A15</t>
  </si>
  <si>
    <t>Poznámka k položce:_x000D_
kompozitní rošt_materiál včetně prořezu</t>
  </si>
  <si>
    <t>73</t>
  </si>
  <si>
    <t>767591021</t>
  </si>
  <si>
    <t>Příplatek k montáži podlahového kompozitního roštu za zkrácení a úpravu</t>
  </si>
  <si>
    <t>-572341772</t>
  </si>
  <si>
    <t>Montáž výrobků z kompozitů podlah nebo podest Příplatek k cenám za zkrácení a úpravu roštu</t>
  </si>
  <si>
    <t>783</t>
  </si>
  <si>
    <t>Dokončovací práce - nátěry</t>
  </si>
  <si>
    <t>74</t>
  </si>
  <si>
    <t>783342101</t>
  </si>
  <si>
    <t>Tmelení včetně přebroušení zámečnických konstrukcí polyuretanovým tmelem</t>
  </si>
  <si>
    <t>1606436964</t>
  </si>
  <si>
    <t>Tmelení zámečnických konstrukcí včetně přebroušení tmelených míst, tmelem polyuretanovým</t>
  </si>
  <si>
    <t>HZS</t>
  </si>
  <si>
    <t>Hodinové zúčtovací sazby</t>
  </si>
  <si>
    <t>75</t>
  </si>
  <si>
    <t>HZS2492</t>
  </si>
  <si>
    <t>Hodinová zúčtovací sazba pomocný dělník PSV</t>
  </si>
  <si>
    <t>hod</t>
  </si>
  <si>
    <t>512</t>
  </si>
  <si>
    <t>-869135255</t>
  </si>
  <si>
    <t>Hodinové zúčtovací sazby profesí PSV zednické výpomoci a pomocné práce PSV pomocný dělník PSV</t>
  </si>
  <si>
    <t>40*10*2 " bezpečnostní hlídka pro práce mimo výluku</t>
  </si>
  <si>
    <t>02.2_2024 - Železniční svršek</t>
  </si>
  <si>
    <t>514591111</t>
  </si>
  <si>
    <t>Doplnění kameniva v kolejích a výhybkách</t>
  </si>
  <si>
    <t>-1393585429</t>
  </si>
  <si>
    <t>58344005</t>
  </si>
  <si>
    <t>kamenivo drcené hrubé frakce 32/63 třída BI OTP ČD</t>
  </si>
  <si>
    <t>364747523</t>
  </si>
  <si>
    <t>31198059.R</t>
  </si>
  <si>
    <t>podložka polyetylenová pod podkladnici SM4</t>
  </si>
  <si>
    <t>-1812127275</t>
  </si>
  <si>
    <t>podložka polyetylenová pod podkladnici 380/160/2 (S4, R4)</t>
  </si>
  <si>
    <t>31198050.R</t>
  </si>
  <si>
    <t>podložka pryžová pod patu kolejnice S49M</t>
  </si>
  <si>
    <t>830364916</t>
  </si>
  <si>
    <t>podložka pryžová pod patu kolejnice S49  183x126x6</t>
  </si>
  <si>
    <t>521371511</t>
  </si>
  <si>
    <t>Montáž kolejnic na mostech s mostnicemi soustavy S49</t>
  </si>
  <si>
    <t>719557201</t>
  </si>
  <si>
    <t>31198234</t>
  </si>
  <si>
    <t>komplet pro upevnění Skl24 (šroub RS0, matice M22, podložka Uls6)</t>
  </si>
  <si>
    <t>-450594648</t>
  </si>
  <si>
    <t>43765005</t>
  </si>
  <si>
    <t>kolejnice tv. 49E1 (S49), třídy R260</t>
  </si>
  <si>
    <t>1334431084</t>
  </si>
  <si>
    <t>Poznámka k položce:_x000D_
neoceňovat, zpětná montáž stávajících kolejnic</t>
  </si>
  <si>
    <t>149*2 'Přepočtené koeficientem množství</t>
  </si>
  <si>
    <t>525971111</t>
  </si>
  <si>
    <t>Demontáž kolejnic na mostech s mostnicemi hmotnosti do 50 kg/m</t>
  </si>
  <si>
    <t>152595471</t>
  </si>
  <si>
    <t>Poznámka k položce:_x000D_
1x demontáž stávající koleje bez dělení se stažením v celé délce za most_x000D_
1x demontáž provizorní stykované koleje z inventárních kolejnic</t>
  </si>
  <si>
    <t>541391212</t>
  </si>
  <si>
    <t>Demontáž roštu koleje na pražcích dřevěných rozdělení d</t>
  </si>
  <si>
    <t>1263470659</t>
  </si>
  <si>
    <t>541411151</t>
  </si>
  <si>
    <t>Demontáž podkladnice všech soustav</t>
  </si>
  <si>
    <t>1627635164</t>
  </si>
  <si>
    <t>541411111</t>
  </si>
  <si>
    <t>Demontáž dilatačního zařízení na pražcích dřevěných malého</t>
  </si>
  <si>
    <t>197138617</t>
  </si>
  <si>
    <t>0,666666666666667*6 'Přepočtené koeficientem množství</t>
  </si>
  <si>
    <t>543131131</t>
  </si>
  <si>
    <t>Přesná úprava geometrické polohy koleje všech soustav pražce betonové</t>
  </si>
  <si>
    <t>1323136113</t>
  </si>
  <si>
    <t>546391212</t>
  </si>
  <si>
    <t>Montáž roštu koleje na pražcích dřevěných typ koleje S49 rozdělení d</t>
  </si>
  <si>
    <t>-698855566</t>
  </si>
  <si>
    <t>Montáž kolejového roštu na pražcích dřevěných typ koleje S49 rozdělení d</t>
  </si>
  <si>
    <t>98998633</t>
  </si>
  <si>
    <t>28*2 'Přepočtené koeficientem množství</t>
  </si>
  <si>
    <t>548121622</t>
  </si>
  <si>
    <t>Svařování kolejnic aluminotermicky zkrácený předehřev soustavy S49</t>
  </si>
  <si>
    <t>819635930</t>
  </si>
  <si>
    <t>54653006</t>
  </si>
  <si>
    <t>dávka svařovací kolejnice S49 jakost R350 HT základní spára</t>
  </si>
  <si>
    <t>1877227563</t>
  </si>
  <si>
    <t>548131121</t>
  </si>
  <si>
    <t>Dělení kolejnic všech soustav řezáním nebo rozbroušením</t>
  </si>
  <si>
    <t>-995063872</t>
  </si>
  <si>
    <t>548191121</t>
  </si>
  <si>
    <t>Dosažení upínací teploty bezstykové koleje</t>
  </si>
  <si>
    <t>699610466</t>
  </si>
  <si>
    <t>548191122.R</t>
  </si>
  <si>
    <t>Zřízení bezstykové koleje dle předpisu S3/2</t>
  </si>
  <si>
    <t>1799043813</t>
  </si>
  <si>
    <t>Rovnání deformace kolejnic styku</t>
  </si>
  <si>
    <t>549411121</t>
  </si>
  <si>
    <t>Montáž dilatačního zařízení malého na pražcích dřevěných soustavy S49</t>
  </si>
  <si>
    <t>-1879102323</t>
  </si>
  <si>
    <t>43707013</t>
  </si>
  <si>
    <t>dilatační zařízení KMDZ S49 1:20 dilatující délka 30-80m, 4200mm dl.</t>
  </si>
  <si>
    <t>-656119017</t>
  </si>
  <si>
    <t>Poznámka k položce:_x000D_
neoceńovat, zpětná montáž stávajícíh dilatačních zařízení</t>
  </si>
  <si>
    <t>998241021</t>
  </si>
  <si>
    <t>Přesun hmot pro dráhy kolejové jakéhokoliv rozsahu dopravní vzdálenost do 5000 m</t>
  </si>
  <si>
    <t>-100970247</t>
  </si>
  <si>
    <t>02.3_2024 - VRN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</si>
  <si>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</si>
  <si>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</si>
  <si>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</si>
  <si>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</si>
  <si>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VRN6 - Územní vlivy</t>
  </si>
  <si>
    <t xml:space="preserve">    VRN7 - Provozní vlivy</t>
  </si>
  <si>
    <t xml:space="preserve">    VRN8 - Přesun stavebních kapacit</t>
  </si>
  <si>
    <t>Vedlejší rozpočtové náklady</t>
  </si>
  <si>
    <t>VRN1</t>
  </si>
  <si>
    <t>Průzkumné, geodetické a projektové práce</t>
  </si>
  <si>
    <t>012203000</t>
  </si>
  <si>
    <t>Geodetické práce při provádění stavby</t>
  </si>
  <si>
    <t>sou</t>
  </si>
  <si>
    <t>1024</t>
  </si>
  <si>
    <t>1589487942</t>
  </si>
  <si>
    <t>Poznámka k položce:_x000D_
geodetické zaměření, vč. osazení a dodávky geodetické značky</t>
  </si>
  <si>
    <t>VRN3</t>
  </si>
  <si>
    <t>Zařízení staveniště</t>
  </si>
  <si>
    <t>030001000</t>
  </si>
  <si>
    <t>-1386615228</t>
  </si>
  <si>
    <t>Poznámka k položce:_x000D_
včetně pronájmů pozemků</t>
  </si>
  <si>
    <t>032803000</t>
  </si>
  <si>
    <t>Ostatní vybavení staveniště</t>
  </si>
  <si>
    <t>559108032</t>
  </si>
  <si>
    <t>Poznámka k položce:_x000D_
vybavení staveniště jeřábem pro manipulaci s novými prky OK a dalším materiálem</t>
  </si>
  <si>
    <t>034002000</t>
  </si>
  <si>
    <t>Zabezpečení staveniště</t>
  </si>
  <si>
    <t>435709356</t>
  </si>
  <si>
    <t>Poznámka k položce:_x000D_
předpoklad 160dní</t>
  </si>
  <si>
    <t>039002000</t>
  </si>
  <si>
    <t>Zrušení zařízení staveniště</t>
  </si>
  <si>
    <t>292668955</t>
  </si>
  <si>
    <t>Poznámka k položce:_x000D_
včetně uvedení dotčených pozemků do původního stavu</t>
  </si>
  <si>
    <t>VRN4</t>
  </si>
  <si>
    <t>Inženýrská činnost</t>
  </si>
  <si>
    <t>042903000</t>
  </si>
  <si>
    <t>Ostatní posudky</t>
  </si>
  <si>
    <t>-1876705384</t>
  </si>
  <si>
    <t>Poznámka k položce:_x000D_
rozbory odpadů na PCB a těžké kovy</t>
  </si>
  <si>
    <t>VRN6</t>
  </si>
  <si>
    <t>Územní vlivy</t>
  </si>
  <si>
    <t>060001000</t>
  </si>
  <si>
    <t>697277883</t>
  </si>
  <si>
    <t>065002000</t>
  </si>
  <si>
    <t>Mimostaveništní doprava materiálů</t>
  </si>
  <si>
    <t>1907703196</t>
  </si>
  <si>
    <t>Poznámka k položce:_x000D_
přepravy materiálů (včetně lešení) a mechanizace, které nejsou zakalkulovány v rozpočtu, včetně MHS, tryskacího zařízení, kompresorů, ASP.</t>
  </si>
  <si>
    <t>VRN7</t>
  </si>
  <si>
    <t>Provozní vlivy</t>
  </si>
  <si>
    <t>070001000</t>
  </si>
  <si>
    <t>57054686</t>
  </si>
  <si>
    <t>VRN8</t>
  </si>
  <si>
    <t>Přesun stavebních kapacit</t>
  </si>
  <si>
    <t>082002000</t>
  </si>
  <si>
    <t>Nocležné</t>
  </si>
  <si>
    <t>-938867402</t>
  </si>
  <si>
    <t>Stravné, nocležné</t>
  </si>
  <si>
    <t>Poznámka k položce:_x000D_
Ubytování pracovníků v místě stravby včetně dopravného.</t>
  </si>
  <si>
    <t>02.4_2024 - DSPS</t>
  </si>
  <si>
    <t>013254000</t>
  </si>
  <si>
    <t>Dokumentace skutečného provedení stavby</t>
  </si>
  <si>
    <t>-1687173850</t>
  </si>
  <si>
    <t>013294000</t>
  </si>
  <si>
    <t>Ostatní dokumentace</t>
  </si>
  <si>
    <t>-524821429</t>
  </si>
  <si>
    <t>Poznámka k položce:_x000D_
výrobní dokumentace ocelových prvků NK</t>
  </si>
  <si>
    <t>1633334618</t>
  </si>
  <si>
    <t>Poznámka k položce:_x000D_
výrobní dokumentace mostnic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</si>
</sst>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9" x14ac:knownFonts="1">
    <font>
      <sz val="8"/>
      <name val="Arial CE"/>
      <family val="2"/>
    </font>
    <font>
      <sz val="10"/>
      <color rgb="FF969696"/>
      <name val="Arial CE"/>
      <family val="2"/>
      <charset val="238"/>
    </font>
    <font>
      <sz val="10"/>
      <name val="Arial CE"/>
      <family val="2"/>
      <charset val="238"/>
    </font>
    <font>
      <b/>
      <sz val="11"/>
      <name val="Arial CE"/>
      <family val="2"/>
      <charset val="238"/>
    </font>
    <font>
      <b/>
      <sz val="12"/>
      <name val="Arial CE"/>
      <family val="2"/>
      <charset val="238"/>
    </font>
    <font>
      <sz val="11"/>
      <name val="Arial CE"/>
      <family val="2"/>
      <charset val="238"/>
    </font>
    <font>
      <sz val="12"/>
      <color rgb="FF003366"/>
      <name val="Arial CE"/>
      <family val="2"/>
      <charset val="238"/>
    </font>
    <font>
      <sz val="10"/>
      <color rgb="FF003366"/>
      <name val="Arial CE"/>
      <family val="2"/>
      <charset val="238"/>
    </font>
    <font>
      <sz val="8"/>
      <color rgb="FF003366"/>
      <name val="Arial CE"/>
      <family val="2"/>
      <charset val="238"/>
    </font>
    <font>
      <sz val="8"/>
      <color rgb="FF505050"/>
      <name val="Arial CE"/>
      <family val="2"/>
      <charset val="238"/>
    </font>
    <font>
      <sz val="8"/>
      <color rgb="FFFF0000"/>
      <name val="Arial CE"/>
      <family val="2"/>
      <charset val="238"/>
    </font>
    <font>
      <sz val="8"/>
      <color rgb="FFFFFFFF"/>
      <name val="Arial CE"/>
      <family val="2"/>
      <charset val="238"/>
    </font>
    <font>
      <b/>
      <sz val="14"/>
      <name val="Arial CE"/>
      <family val="2"/>
      <charset val="238"/>
    </font>
    <font>
      <sz val="8"/>
      <color rgb="FF3366FF"/>
      <name val="Arial CE"/>
      <family val="2"/>
      <charset val="238"/>
    </font>
    <font>
      <b/>
      <sz val="12"/>
      <color rgb="FF969696"/>
      <name val="Arial CE"/>
      <family val="2"/>
      <charset val="238"/>
    </font>
    <font>
      <b/>
      <sz val="8"/>
      <color rgb="FF969696"/>
      <name val="Arial CE"/>
      <family val="2"/>
      <charset val="238"/>
    </font>
    <font>
      <b/>
      <sz val="10"/>
      <name val="Arial CE"/>
      <family val="2"/>
      <charset val="238"/>
    </font>
    <font>
      <b/>
      <sz val="10"/>
      <color rgb="FF969696"/>
      <name val="Arial CE"/>
      <family val="2"/>
      <charset val="238"/>
    </font>
    <font>
      <b/>
      <sz val="10"/>
      <color rgb="FF464646"/>
      <name val="Arial CE"/>
      <family val="2"/>
      <charset val="238"/>
    </font>
    <font>
      <sz val="12"/>
      <color rgb="FF969696"/>
      <name val="Arial CE"/>
      <family val="2"/>
      <charset val="238"/>
    </font>
    <font>
      <sz val="8"/>
      <color rgb="FF969696"/>
      <name val="Arial CE"/>
      <family val="2"/>
      <charset val="238"/>
    </font>
    <font>
      <sz val="9"/>
      <name val="Arial CE"/>
      <family val="2"/>
      <charset val="238"/>
    </font>
    <font>
      <sz val="9"/>
      <color rgb="FF969696"/>
      <name val="Arial CE"/>
      <family val="2"/>
      <charset val="238"/>
    </font>
    <font>
      <b/>
      <sz val="12"/>
      <color rgb="FF960000"/>
      <name val="Arial CE"/>
      <family val="2"/>
      <charset val="238"/>
    </font>
    <font>
      <sz val="12"/>
      <name val="Arial CE"/>
      <family val="2"/>
      <charset val="238"/>
    </font>
    <font>
      <sz val="18"/>
      <color theme="10"/>
      <name val="Wingdings 2"/>
      <family val="1"/>
      <charset val="2"/>
    </font>
    <font>
      <b/>
      <sz val="11"/>
      <color rgb="FF003366"/>
      <name val="Arial CE"/>
      <family val="2"/>
      <charset val="238"/>
    </font>
    <font>
      <sz val="11"/>
      <color rgb="FF003366"/>
      <name val="Arial CE"/>
      <family val="2"/>
      <charset val="238"/>
    </font>
    <font>
      <sz val="11"/>
      <color rgb="FF969696"/>
      <name val="Arial CE"/>
      <family val="2"/>
      <charset val="238"/>
    </font>
    <font>
      <sz val="10"/>
      <color rgb="FF3366FF"/>
      <name val="Arial CE"/>
      <family val="2"/>
      <charset val="238"/>
    </font>
    <font>
      <b/>
      <sz val="12"/>
      <color rgb="FF800000"/>
      <name val="Arial CE"/>
      <family val="2"/>
      <charset val="238"/>
    </font>
    <font>
      <sz val="8"/>
      <color rgb="FF960000"/>
      <name val="Arial CE"/>
      <family val="2"/>
      <charset val="238"/>
    </font>
    <font>
      <b/>
      <sz val="8"/>
      <name val="Arial CE"/>
      <family val="2"/>
      <charset val="238"/>
    </font>
    <font>
      <sz val="7"/>
      <color rgb="FF969696"/>
      <name val="Arial CE"/>
      <family val="2"/>
      <charset val="238"/>
    </font>
    <font>
      <sz val="7"/>
      <name val="Arial CE"/>
      <family val="2"/>
      <charset val="238"/>
    </font>
    <font>
      <i/>
      <sz val="7"/>
      <color rgb="FF969696"/>
      <name val="Arial CE"/>
      <family val="2"/>
      <charset val="238"/>
    </font>
    <font>
      <i/>
      <sz val="9"/>
      <color rgb="FF0000FF"/>
      <name val="Arial CE"/>
      <family val="2"/>
      <charset val="238"/>
    </font>
    <font>
      <i/>
      <sz val="8"/>
      <color rgb="FF0000FF"/>
      <name val="Arial CE"/>
      <family val="2"/>
      <charset val="238"/>
    </font>
    <font>
      <u/>
      <sz val="11"/>
      <color theme="1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9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4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2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5" fillId="0" borderId="0" xfId="0" applyFont="1" applyAlignment="1" applyProtection="1">
      <alignment vertical="center" wrapText="1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9" fillId="0" borderId="19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4" fontId="36" fillId="2" borderId="22" xfId="0" applyNumberFormat="1" applyFont="1" applyFill="1" applyBorder="1" applyAlignment="1" applyProtection="1">
      <alignment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left" vertical="center"/>
    </xf>
    <xf numFmtId="0" fontId="26" fillId="0" borderId="0" xfId="0" applyFont="1" applyAlignment="1" applyProtection="1">
      <alignment horizontal="left" vertical="center" wrapText="1"/>
    </xf>
    <xf numFmtId="4" fontId="27" fillId="0" borderId="0" xfId="0" applyNumberFormat="1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4" fontId="17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4" fontId="16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0" fillId="0" borderId="0" xfId="0"/>
    <xf numFmtId="4" fontId="4" fillId="3" borderId="7" xfId="0" applyNumberFormat="1" applyFont="1" applyFill="1" applyBorder="1" applyAlignment="1" applyProtection="1">
      <alignment vertical="center"/>
    </xf>
    <xf numFmtId="0" fontId="0" fillId="3" borderId="7" xfId="0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100"/>
  <sheetViews>
    <sheetView showGridLines="0" topLeftCell="A177" workbookViewId="0"/>
  </sheetViews>
  <sheetFormatPr defaultRowHeight="11.25" x14ac:dyDescent="0.2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x14ac:dyDescent="0.2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pans="1:74" s="1" customFormat="1" ht="36.950000000000003" customHeight="1" x14ac:dyDescent="0.2">
      <c r="AR2" s="271"/>
      <c r="AS2" s="271"/>
      <c r="AT2" s="271"/>
      <c r="AU2" s="271"/>
      <c r="AV2" s="271"/>
      <c r="AW2" s="271"/>
      <c r="AX2" s="271"/>
      <c r="AY2" s="271"/>
      <c r="AZ2" s="271"/>
      <c r="BA2" s="271"/>
      <c r="BB2" s="271"/>
      <c r="BC2" s="271"/>
      <c r="BD2" s="271"/>
      <c r="BE2" s="271"/>
      <c r="BS2" s="16" t="s">
        <v>6</v>
      </c>
      <c r="BT2" s="16" t="s">
        <v>7</v>
      </c>
    </row>
    <row r="3" spans="1:74" s="1" customFormat="1" ht="6.95" customHeight="1" x14ac:dyDescent="0.2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s="1" customFormat="1" ht="24.95" customHeight="1" x14ac:dyDescent="0.2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pans="1:74" s="1" customFormat="1" ht="12" customHeight="1" x14ac:dyDescent="0.2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79" t="s">
        <v>14</v>
      </c>
      <c r="L5" s="280"/>
      <c r="M5" s="280"/>
      <c r="N5" s="280"/>
      <c r="O5" s="280"/>
      <c r="P5" s="280"/>
      <c r="Q5" s="280"/>
      <c r="R5" s="280"/>
      <c r="S5" s="280"/>
      <c r="T5" s="280"/>
      <c r="U5" s="280"/>
      <c r="V5" s="280"/>
      <c r="W5" s="280"/>
      <c r="X5" s="280"/>
      <c r="Y5" s="280"/>
      <c r="Z5" s="280"/>
      <c r="AA5" s="280"/>
      <c r="AB5" s="280"/>
      <c r="AC5" s="280"/>
      <c r="AD5" s="280"/>
      <c r="AE5" s="280"/>
      <c r="AF5" s="280"/>
      <c r="AG5" s="280"/>
      <c r="AH5" s="280"/>
      <c r="AI5" s="280"/>
      <c r="AJ5" s="280"/>
      <c r="AK5" s="21"/>
      <c r="AL5" s="21"/>
      <c r="AM5" s="21"/>
      <c r="AN5" s="21"/>
      <c r="AO5" s="21"/>
      <c r="AP5" s="21"/>
      <c r="AQ5" s="21"/>
      <c r="AR5" s="19"/>
      <c r="BE5" s="276" t="s">
        <v>15</v>
      </c>
      <c r="BS5" s="16" t="s">
        <v>6</v>
      </c>
    </row>
    <row r="6" spans="1:74" s="1" customFormat="1" ht="36.950000000000003" customHeight="1" x14ac:dyDescent="0.2">
      <c r="B6" s="20"/>
      <c r="C6" s="21"/>
      <c r="D6" s="27" t="s">
        <v>16</v>
      </c>
      <c r="E6" s="21"/>
      <c r="F6" s="21"/>
      <c r="G6" s="21"/>
      <c r="H6" s="21"/>
      <c r="I6" s="21"/>
      <c r="J6" s="21"/>
      <c r="K6" s="281" t="s">
        <v>17</v>
      </c>
      <c r="L6" s="280"/>
      <c r="M6" s="280"/>
      <c r="N6" s="280"/>
      <c r="O6" s="280"/>
      <c r="P6" s="280"/>
      <c r="Q6" s="280"/>
      <c r="R6" s="280"/>
      <c r="S6" s="280"/>
      <c r="T6" s="280"/>
      <c r="U6" s="280"/>
      <c r="V6" s="280"/>
      <c r="W6" s="280"/>
      <c r="X6" s="280"/>
      <c r="Y6" s="280"/>
      <c r="Z6" s="280"/>
      <c r="AA6" s="280"/>
      <c r="AB6" s="280"/>
      <c r="AC6" s="280"/>
      <c r="AD6" s="280"/>
      <c r="AE6" s="280"/>
      <c r="AF6" s="280"/>
      <c r="AG6" s="280"/>
      <c r="AH6" s="280"/>
      <c r="AI6" s="280"/>
      <c r="AJ6" s="280"/>
      <c r="AK6" s="21"/>
      <c r="AL6" s="21"/>
      <c r="AM6" s="21"/>
      <c r="AN6" s="21"/>
      <c r="AO6" s="21"/>
      <c r="AP6" s="21"/>
      <c r="AQ6" s="21"/>
      <c r="AR6" s="19"/>
      <c r="BE6" s="277"/>
      <c r="BS6" s="16" t="s">
        <v>6</v>
      </c>
    </row>
    <row r="7" spans="1:74" s="1" customFormat="1" ht="12" customHeight="1" x14ac:dyDescent="0.2">
      <c r="B7" s="20"/>
      <c r="C7" s="21"/>
      <c r="D7" s="28" t="s">
        <v>18</v>
      </c>
      <c r="E7" s="21"/>
      <c r="F7" s="21"/>
      <c r="G7" s="21"/>
      <c r="H7" s="21"/>
      <c r="I7" s="21"/>
      <c r="J7" s="21"/>
      <c r="K7" s="26" t="s">
        <v>1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8" t="s">
        <v>19</v>
      </c>
      <c r="AL7" s="21"/>
      <c r="AM7" s="21"/>
      <c r="AN7" s="26" t="s">
        <v>1</v>
      </c>
      <c r="AO7" s="21"/>
      <c r="AP7" s="21"/>
      <c r="AQ7" s="21"/>
      <c r="AR7" s="19"/>
      <c r="BE7" s="277"/>
      <c r="BS7" s="16" t="s">
        <v>6</v>
      </c>
    </row>
    <row r="8" spans="1:74" s="1" customFormat="1" ht="12" customHeight="1" x14ac:dyDescent="0.2">
      <c r="B8" s="20"/>
      <c r="C8" s="21"/>
      <c r="D8" s="28" t="s">
        <v>20</v>
      </c>
      <c r="E8" s="21"/>
      <c r="F8" s="21"/>
      <c r="G8" s="21"/>
      <c r="H8" s="21"/>
      <c r="I8" s="21"/>
      <c r="J8" s="21"/>
      <c r="K8" s="26" t="s">
        <v>21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8" t="s">
        <v>22</v>
      </c>
      <c r="AL8" s="21"/>
      <c r="AM8" s="21"/>
      <c r="AN8" s="29" t="s">
        <v>23</v>
      </c>
      <c r="AO8" s="21"/>
      <c r="AP8" s="21"/>
      <c r="AQ8" s="21"/>
      <c r="AR8" s="19"/>
      <c r="BE8" s="277"/>
      <c r="BS8" s="16" t="s">
        <v>6</v>
      </c>
    </row>
    <row r="9" spans="1:74" s="1" customFormat="1" ht="14.45" customHeight="1" x14ac:dyDescent="0.2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277"/>
      <c r="BS9" s="16" t="s">
        <v>6</v>
      </c>
    </row>
    <row r="10" spans="1:74" s="1" customFormat="1" ht="12" customHeight="1" x14ac:dyDescent="0.2">
      <c r="B10" s="20"/>
      <c r="C10" s="21"/>
      <c r="D10" s="28" t="s">
        <v>24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8" t="s">
        <v>25</v>
      </c>
      <c r="AL10" s="21"/>
      <c r="AM10" s="21"/>
      <c r="AN10" s="26" t="s">
        <v>1</v>
      </c>
      <c r="AO10" s="21"/>
      <c r="AP10" s="21"/>
      <c r="AQ10" s="21"/>
      <c r="AR10" s="19"/>
      <c r="BE10" s="277"/>
      <c r="BS10" s="16" t="s">
        <v>6</v>
      </c>
    </row>
    <row r="11" spans="1:74" s="1" customFormat="1" ht="18.399999999999999" customHeight="1" x14ac:dyDescent="0.2">
      <c r="B11" s="20"/>
      <c r="C11" s="21"/>
      <c r="D11" s="21"/>
      <c r="E11" s="26" t="s">
        <v>26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8" t="s">
        <v>27</v>
      </c>
      <c r="AL11" s="21"/>
      <c r="AM11" s="21"/>
      <c r="AN11" s="26" t="s">
        <v>1</v>
      </c>
      <c r="AO11" s="21"/>
      <c r="AP11" s="21"/>
      <c r="AQ11" s="21"/>
      <c r="AR11" s="19"/>
      <c r="BE11" s="277"/>
      <c r="BS11" s="16" t="s">
        <v>6</v>
      </c>
    </row>
    <row r="12" spans="1:74" s="1" customFormat="1" ht="6.95" customHeight="1" x14ac:dyDescent="0.2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277"/>
      <c r="BS12" s="16" t="s">
        <v>6</v>
      </c>
    </row>
    <row r="13" spans="1:74" s="1" customFormat="1" ht="12" customHeight="1" x14ac:dyDescent="0.2">
      <c r="B13" s="20"/>
      <c r="C13" s="21"/>
      <c r="D13" s="28" t="s">
        <v>28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8" t="s">
        <v>25</v>
      </c>
      <c r="AL13" s="21"/>
      <c r="AM13" s="21"/>
      <c r="AN13" s="30" t="s">
        <v>29</v>
      </c>
      <c r="AO13" s="21"/>
      <c r="AP13" s="21"/>
      <c r="AQ13" s="21"/>
      <c r="AR13" s="19"/>
      <c r="BE13" s="277"/>
      <c r="BS13" s="16" t="s">
        <v>6</v>
      </c>
    </row>
    <row r="14" spans="1:74" ht="12.75" x14ac:dyDescent="0.2">
      <c r="B14" s="20"/>
      <c r="C14" s="21"/>
      <c r="D14" s="21"/>
      <c r="E14" s="282" t="s">
        <v>29</v>
      </c>
      <c r="F14" s="283"/>
      <c r="G14" s="283"/>
      <c r="H14" s="283"/>
      <c r="I14" s="283"/>
      <c r="J14" s="283"/>
      <c r="K14" s="283"/>
      <c r="L14" s="283"/>
      <c r="M14" s="283"/>
      <c r="N14" s="283"/>
      <c r="O14" s="283"/>
      <c r="P14" s="283"/>
      <c r="Q14" s="283"/>
      <c r="R14" s="283"/>
      <c r="S14" s="283"/>
      <c r="T14" s="283"/>
      <c r="U14" s="283"/>
      <c r="V14" s="283"/>
      <c r="W14" s="283"/>
      <c r="X14" s="283"/>
      <c r="Y14" s="283"/>
      <c r="Z14" s="283"/>
      <c r="AA14" s="283"/>
      <c r="AB14" s="283"/>
      <c r="AC14" s="283"/>
      <c r="AD14" s="283"/>
      <c r="AE14" s="283"/>
      <c r="AF14" s="283"/>
      <c r="AG14" s="283"/>
      <c r="AH14" s="283"/>
      <c r="AI14" s="283"/>
      <c r="AJ14" s="283"/>
      <c r="AK14" s="28" t="s">
        <v>27</v>
      </c>
      <c r="AL14" s="21"/>
      <c r="AM14" s="21"/>
      <c r="AN14" s="30" t="s">
        <v>29</v>
      </c>
      <c r="AO14" s="21"/>
      <c r="AP14" s="21"/>
      <c r="AQ14" s="21"/>
      <c r="AR14" s="19"/>
      <c r="BE14" s="277"/>
      <c r="BS14" s="16" t="s">
        <v>6</v>
      </c>
    </row>
    <row r="15" spans="1:74" s="1" customFormat="1" ht="6.95" customHeight="1" x14ac:dyDescent="0.2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277"/>
      <c r="BS15" s="16" t="s">
        <v>4</v>
      </c>
    </row>
    <row r="16" spans="1:74" s="1" customFormat="1" ht="12" customHeight="1" x14ac:dyDescent="0.2">
      <c r="B16" s="20"/>
      <c r="C16" s="21"/>
      <c r="D16" s="28" t="s">
        <v>30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8" t="s">
        <v>25</v>
      </c>
      <c r="AL16" s="21"/>
      <c r="AM16" s="21"/>
      <c r="AN16" s="26" t="s">
        <v>1</v>
      </c>
      <c r="AO16" s="21"/>
      <c r="AP16" s="21"/>
      <c r="AQ16" s="21"/>
      <c r="AR16" s="19"/>
      <c r="BE16" s="277"/>
      <c r="BS16" s="16" t="s">
        <v>4</v>
      </c>
    </row>
    <row r="17" spans="1:71" s="1" customFormat="1" ht="18.399999999999999" customHeight="1" x14ac:dyDescent="0.2">
      <c r="B17" s="20"/>
      <c r="C17" s="21"/>
      <c r="D17" s="21"/>
      <c r="E17" s="26" t="s">
        <v>26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8" t="s">
        <v>27</v>
      </c>
      <c r="AL17" s="21"/>
      <c r="AM17" s="21"/>
      <c r="AN17" s="26" t="s">
        <v>1</v>
      </c>
      <c r="AO17" s="21"/>
      <c r="AP17" s="21"/>
      <c r="AQ17" s="21"/>
      <c r="AR17" s="19"/>
      <c r="BE17" s="277"/>
      <c r="BS17" s="16" t="s">
        <v>31</v>
      </c>
    </row>
    <row r="18" spans="1:71" s="1" customFormat="1" ht="6.95" customHeight="1" x14ac:dyDescent="0.2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277"/>
      <c r="BS18" s="16" t="s">
        <v>6</v>
      </c>
    </row>
    <row r="19" spans="1:71" s="1" customFormat="1" ht="12" customHeight="1" x14ac:dyDescent="0.2">
      <c r="B19" s="20"/>
      <c r="C19" s="21"/>
      <c r="D19" s="28" t="s">
        <v>32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28" t="s">
        <v>25</v>
      </c>
      <c r="AL19" s="21"/>
      <c r="AM19" s="21"/>
      <c r="AN19" s="26" t="s">
        <v>1</v>
      </c>
      <c r="AO19" s="21"/>
      <c r="AP19" s="21"/>
      <c r="AQ19" s="21"/>
      <c r="AR19" s="19"/>
      <c r="BE19" s="277"/>
      <c r="BS19" s="16" t="s">
        <v>6</v>
      </c>
    </row>
    <row r="20" spans="1:71" s="1" customFormat="1" ht="18.399999999999999" customHeight="1" x14ac:dyDescent="0.2">
      <c r="B20" s="20"/>
      <c r="C20" s="21"/>
      <c r="D20" s="21"/>
      <c r="E20" s="26" t="s">
        <v>26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28" t="s">
        <v>27</v>
      </c>
      <c r="AL20" s="21"/>
      <c r="AM20" s="21"/>
      <c r="AN20" s="26" t="s">
        <v>1</v>
      </c>
      <c r="AO20" s="21"/>
      <c r="AP20" s="21"/>
      <c r="AQ20" s="21"/>
      <c r="AR20" s="19"/>
      <c r="BE20" s="277"/>
      <c r="BS20" s="16" t="s">
        <v>31</v>
      </c>
    </row>
    <row r="21" spans="1:71" s="1" customFormat="1" ht="6.95" customHeight="1" x14ac:dyDescent="0.2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277"/>
    </row>
    <row r="22" spans="1:71" s="1" customFormat="1" ht="12" customHeight="1" x14ac:dyDescent="0.2">
      <c r="B22" s="20"/>
      <c r="C22" s="21"/>
      <c r="D22" s="28" t="s">
        <v>33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277"/>
    </row>
    <row r="23" spans="1:71" s="1" customFormat="1" ht="16.5" customHeight="1" x14ac:dyDescent="0.2">
      <c r="B23" s="20"/>
      <c r="C23" s="21"/>
      <c r="D23" s="21"/>
      <c r="E23" s="284" t="s">
        <v>1</v>
      </c>
      <c r="F23" s="284"/>
      <c r="G23" s="284"/>
      <c r="H23" s="284"/>
      <c r="I23" s="284"/>
      <c r="J23" s="284"/>
      <c r="K23" s="284"/>
      <c r="L23" s="284"/>
      <c r="M23" s="284"/>
      <c r="N23" s="284"/>
      <c r="O23" s="284"/>
      <c r="P23" s="284"/>
      <c r="Q23" s="284"/>
      <c r="R23" s="284"/>
      <c r="S23" s="284"/>
      <c r="T23" s="284"/>
      <c r="U23" s="284"/>
      <c r="V23" s="284"/>
      <c r="W23" s="284"/>
      <c r="X23" s="284"/>
      <c r="Y23" s="284"/>
      <c r="Z23" s="284"/>
      <c r="AA23" s="284"/>
      <c r="AB23" s="284"/>
      <c r="AC23" s="284"/>
      <c r="AD23" s="284"/>
      <c r="AE23" s="284"/>
      <c r="AF23" s="284"/>
      <c r="AG23" s="284"/>
      <c r="AH23" s="284"/>
      <c r="AI23" s="284"/>
      <c r="AJ23" s="284"/>
      <c r="AK23" s="284"/>
      <c r="AL23" s="284"/>
      <c r="AM23" s="284"/>
      <c r="AN23" s="284"/>
      <c r="AO23" s="21"/>
      <c r="AP23" s="21"/>
      <c r="AQ23" s="21"/>
      <c r="AR23" s="19"/>
      <c r="BE23" s="277"/>
    </row>
    <row r="24" spans="1:71" s="1" customFormat="1" ht="6.95" customHeight="1" x14ac:dyDescent="0.2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277"/>
    </row>
    <row r="25" spans="1:71" s="1" customFormat="1" ht="6.95" customHeight="1" x14ac:dyDescent="0.2">
      <c r="B25" s="20"/>
      <c r="C25" s="21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21"/>
      <c r="AQ25" s="21"/>
      <c r="AR25" s="19"/>
      <c r="BE25" s="277"/>
    </row>
    <row r="26" spans="1:71" s="2" customFormat="1" ht="25.9" customHeight="1" x14ac:dyDescent="0.2">
      <c r="A26" s="33"/>
      <c r="B26" s="34"/>
      <c r="C26" s="35"/>
      <c r="D26" s="36" t="s">
        <v>34</v>
      </c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268">
        <f>ROUND(AG94,2)</f>
        <v>0</v>
      </c>
      <c r="AL26" s="269"/>
      <c r="AM26" s="269"/>
      <c r="AN26" s="269"/>
      <c r="AO26" s="269"/>
      <c r="AP26" s="35"/>
      <c r="AQ26" s="35"/>
      <c r="AR26" s="38"/>
      <c r="BE26" s="277"/>
    </row>
    <row r="27" spans="1:71" s="2" customFormat="1" ht="6.95" customHeight="1" x14ac:dyDescent="0.2">
      <c r="A27" s="33"/>
      <c r="B27" s="34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5"/>
      <c r="AJ27" s="35"/>
      <c r="AK27" s="35"/>
      <c r="AL27" s="35"/>
      <c r="AM27" s="35"/>
      <c r="AN27" s="35"/>
      <c r="AO27" s="35"/>
      <c r="AP27" s="35"/>
      <c r="AQ27" s="35"/>
      <c r="AR27" s="38"/>
      <c r="BE27" s="277"/>
    </row>
    <row r="28" spans="1:71" s="2" customFormat="1" ht="12.75" x14ac:dyDescent="0.2">
      <c r="A28" s="33"/>
      <c r="B28" s="34"/>
      <c r="C28" s="35"/>
      <c r="D28" s="35"/>
      <c r="E28" s="35"/>
      <c r="F28" s="35"/>
      <c r="G28" s="35"/>
      <c r="H28" s="35"/>
      <c r="I28" s="35"/>
      <c r="J28" s="35"/>
      <c r="K28" s="35"/>
      <c r="L28" s="270" t="s">
        <v>35</v>
      </c>
      <c r="M28" s="270"/>
      <c r="N28" s="270"/>
      <c r="O28" s="270"/>
      <c r="P28" s="270"/>
      <c r="Q28" s="35"/>
      <c r="R28" s="35"/>
      <c r="S28" s="35"/>
      <c r="T28" s="35"/>
      <c r="U28" s="35"/>
      <c r="V28" s="35"/>
      <c r="W28" s="270" t="s">
        <v>36</v>
      </c>
      <c r="X28" s="270"/>
      <c r="Y28" s="270"/>
      <c r="Z28" s="270"/>
      <c r="AA28" s="270"/>
      <c r="AB28" s="270"/>
      <c r="AC28" s="270"/>
      <c r="AD28" s="270"/>
      <c r="AE28" s="270"/>
      <c r="AF28" s="35"/>
      <c r="AG28" s="35"/>
      <c r="AH28" s="35"/>
      <c r="AI28" s="35"/>
      <c r="AJ28" s="35"/>
      <c r="AK28" s="270" t="s">
        <v>37</v>
      </c>
      <c r="AL28" s="270"/>
      <c r="AM28" s="270"/>
      <c r="AN28" s="270"/>
      <c r="AO28" s="270"/>
      <c r="AP28" s="35"/>
      <c r="AQ28" s="35"/>
      <c r="AR28" s="38"/>
      <c r="BE28" s="277"/>
    </row>
    <row r="29" spans="1:71" s="3" customFormat="1" ht="14.45" customHeight="1" x14ac:dyDescent="0.2">
      <c r="B29" s="39"/>
      <c r="C29" s="40"/>
      <c r="D29" s="28" t="s">
        <v>38</v>
      </c>
      <c r="E29" s="40"/>
      <c r="F29" s="28" t="s">
        <v>39</v>
      </c>
      <c r="G29" s="40"/>
      <c r="H29" s="40"/>
      <c r="I29" s="40"/>
      <c r="J29" s="40"/>
      <c r="K29" s="40"/>
      <c r="L29" s="264">
        <v>0.21</v>
      </c>
      <c r="M29" s="263"/>
      <c r="N29" s="263"/>
      <c r="O29" s="263"/>
      <c r="P29" s="263"/>
      <c r="Q29" s="40"/>
      <c r="R29" s="40"/>
      <c r="S29" s="40"/>
      <c r="T29" s="40"/>
      <c r="U29" s="40"/>
      <c r="V29" s="40"/>
      <c r="W29" s="262">
        <f>ROUND(AZ94, 2)</f>
        <v>0</v>
      </c>
      <c r="X29" s="263"/>
      <c r="Y29" s="263"/>
      <c r="Z29" s="263"/>
      <c r="AA29" s="263"/>
      <c r="AB29" s="263"/>
      <c r="AC29" s="263"/>
      <c r="AD29" s="263"/>
      <c r="AE29" s="263"/>
      <c r="AF29" s="40"/>
      <c r="AG29" s="40"/>
      <c r="AH29" s="40"/>
      <c r="AI29" s="40"/>
      <c r="AJ29" s="40"/>
      <c r="AK29" s="262">
        <f>ROUND(AV94, 2)</f>
        <v>0</v>
      </c>
      <c r="AL29" s="263"/>
      <c r="AM29" s="263"/>
      <c r="AN29" s="263"/>
      <c r="AO29" s="263"/>
      <c r="AP29" s="40"/>
      <c r="AQ29" s="40"/>
      <c r="AR29" s="41"/>
      <c r="BE29" s="278"/>
    </row>
    <row r="30" spans="1:71" s="3" customFormat="1" ht="14.45" customHeight="1" x14ac:dyDescent="0.2">
      <c r="B30" s="39"/>
      <c r="C30" s="40"/>
      <c r="D30" s="40"/>
      <c r="E30" s="40"/>
      <c r="F30" s="28" t="s">
        <v>40</v>
      </c>
      <c r="G30" s="40"/>
      <c r="H30" s="40"/>
      <c r="I30" s="40"/>
      <c r="J30" s="40"/>
      <c r="K30" s="40"/>
      <c r="L30" s="264">
        <v>0.12</v>
      </c>
      <c r="M30" s="263"/>
      <c r="N30" s="263"/>
      <c r="O30" s="263"/>
      <c r="P30" s="263"/>
      <c r="Q30" s="40"/>
      <c r="R30" s="40"/>
      <c r="S30" s="40"/>
      <c r="T30" s="40"/>
      <c r="U30" s="40"/>
      <c r="V30" s="40"/>
      <c r="W30" s="262">
        <f>ROUND(BA94, 2)</f>
        <v>0</v>
      </c>
      <c r="X30" s="263"/>
      <c r="Y30" s="263"/>
      <c r="Z30" s="263"/>
      <c r="AA30" s="263"/>
      <c r="AB30" s="263"/>
      <c r="AC30" s="263"/>
      <c r="AD30" s="263"/>
      <c r="AE30" s="263"/>
      <c r="AF30" s="40"/>
      <c r="AG30" s="40"/>
      <c r="AH30" s="40"/>
      <c r="AI30" s="40"/>
      <c r="AJ30" s="40"/>
      <c r="AK30" s="262">
        <f>ROUND(AW94, 2)</f>
        <v>0</v>
      </c>
      <c r="AL30" s="263"/>
      <c r="AM30" s="263"/>
      <c r="AN30" s="263"/>
      <c r="AO30" s="263"/>
      <c r="AP30" s="40"/>
      <c r="AQ30" s="40"/>
      <c r="AR30" s="41"/>
      <c r="BE30" s="278"/>
    </row>
    <row r="31" spans="1:71" s="3" customFormat="1" ht="14.45" hidden="1" customHeight="1" x14ac:dyDescent="0.2">
      <c r="B31" s="39"/>
      <c r="C31" s="40"/>
      <c r="D31" s="40"/>
      <c r="E31" s="40"/>
      <c r="F31" s="28" t="s">
        <v>41</v>
      </c>
      <c r="G31" s="40"/>
      <c r="H31" s="40"/>
      <c r="I31" s="40"/>
      <c r="J31" s="40"/>
      <c r="K31" s="40"/>
      <c r="L31" s="264">
        <v>0.21</v>
      </c>
      <c r="M31" s="263"/>
      <c r="N31" s="263"/>
      <c r="O31" s="263"/>
      <c r="P31" s="263"/>
      <c r="Q31" s="40"/>
      <c r="R31" s="40"/>
      <c r="S31" s="40"/>
      <c r="T31" s="40"/>
      <c r="U31" s="40"/>
      <c r="V31" s="40"/>
      <c r="W31" s="262">
        <f>ROUND(BB94, 2)</f>
        <v>0</v>
      </c>
      <c r="X31" s="263"/>
      <c r="Y31" s="263"/>
      <c r="Z31" s="263"/>
      <c r="AA31" s="263"/>
      <c r="AB31" s="263"/>
      <c r="AC31" s="263"/>
      <c r="AD31" s="263"/>
      <c r="AE31" s="263"/>
      <c r="AF31" s="40"/>
      <c r="AG31" s="40"/>
      <c r="AH31" s="40"/>
      <c r="AI31" s="40"/>
      <c r="AJ31" s="40"/>
      <c r="AK31" s="262">
        <v>0</v>
      </c>
      <c r="AL31" s="263"/>
      <c r="AM31" s="263"/>
      <c r="AN31" s="263"/>
      <c r="AO31" s="263"/>
      <c r="AP31" s="40"/>
      <c r="AQ31" s="40"/>
      <c r="AR31" s="41"/>
      <c r="BE31" s="278"/>
    </row>
    <row r="32" spans="1:71" s="3" customFormat="1" ht="14.45" hidden="1" customHeight="1" x14ac:dyDescent="0.2">
      <c r="B32" s="39"/>
      <c r="C32" s="40"/>
      <c r="D32" s="40"/>
      <c r="E32" s="40"/>
      <c r="F32" s="28" t="s">
        <v>42</v>
      </c>
      <c r="G32" s="40"/>
      <c r="H32" s="40"/>
      <c r="I32" s="40"/>
      <c r="J32" s="40"/>
      <c r="K32" s="40"/>
      <c r="L32" s="264">
        <v>0.12</v>
      </c>
      <c r="M32" s="263"/>
      <c r="N32" s="263"/>
      <c r="O32" s="263"/>
      <c r="P32" s="263"/>
      <c r="Q32" s="40"/>
      <c r="R32" s="40"/>
      <c r="S32" s="40"/>
      <c r="T32" s="40"/>
      <c r="U32" s="40"/>
      <c r="V32" s="40"/>
      <c r="W32" s="262">
        <f>ROUND(BC94, 2)</f>
        <v>0</v>
      </c>
      <c r="X32" s="263"/>
      <c r="Y32" s="263"/>
      <c r="Z32" s="263"/>
      <c r="AA32" s="263"/>
      <c r="AB32" s="263"/>
      <c r="AC32" s="263"/>
      <c r="AD32" s="263"/>
      <c r="AE32" s="263"/>
      <c r="AF32" s="40"/>
      <c r="AG32" s="40"/>
      <c r="AH32" s="40"/>
      <c r="AI32" s="40"/>
      <c r="AJ32" s="40"/>
      <c r="AK32" s="262">
        <v>0</v>
      </c>
      <c r="AL32" s="263"/>
      <c r="AM32" s="263"/>
      <c r="AN32" s="263"/>
      <c r="AO32" s="263"/>
      <c r="AP32" s="40"/>
      <c r="AQ32" s="40"/>
      <c r="AR32" s="41"/>
      <c r="BE32" s="278"/>
    </row>
    <row r="33" spans="1:57" s="3" customFormat="1" ht="14.45" hidden="1" customHeight="1" x14ac:dyDescent="0.2">
      <c r="B33" s="39"/>
      <c r="C33" s="40"/>
      <c r="D33" s="40"/>
      <c r="E33" s="40"/>
      <c r="F33" s="28" t="s">
        <v>43</v>
      </c>
      <c r="G33" s="40"/>
      <c r="H33" s="40"/>
      <c r="I33" s="40"/>
      <c r="J33" s="40"/>
      <c r="K33" s="40"/>
      <c r="L33" s="264">
        <v>0</v>
      </c>
      <c r="M33" s="263"/>
      <c r="N33" s="263"/>
      <c r="O33" s="263"/>
      <c r="P33" s="263"/>
      <c r="Q33" s="40"/>
      <c r="R33" s="40"/>
      <c r="S33" s="40"/>
      <c r="T33" s="40"/>
      <c r="U33" s="40"/>
      <c r="V33" s="40"/>
      <c r="W33" s="262">
        <f>ROUND(BD94, 2)</f>
        <v>0</v>
      </c>
      <c r="X33" s="263"/>
      <c r="Y33" s="263"/>
      <c r="Z33" s="263"/>
      <c r="AA33" s="263"/>
      <c r="AB33" s="263"/>
      <c r="AC33" s="263"/>
      <c r="AD33" s="263"/>
      <c r="AE33" s="263"/>
      <c r="AF33" s="40"/>
      <c r="AG33" s="40"/>
      <c r="AH33" s="40"/>
      <c r="AI33" s="40"/>
      <c r="AJ33" s="40"/>
      <c r="AK33" s="262">
        <v>0</v>
      </c>
      <c r="AL33" s="263"/>
      <c r="AM33" s="263"/>
      <c r="AN33" s="263"/>
      <c r="AO33" s="263"/>
      <c r="AP33" s="40"/>
      <c r="AQ33" s="40"/>
      <c r="AR33" s="41"/>
      <c r="BE33" s="278"/>
    </row>
    <row r="34" spans="1:57" s="2" customFormat="1" ht="6.95" customHeight="1" x14ac:dyDescent="0.2">
      <c r="A34" s="33"/>
      <c r="B34" s="34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8"/>
      <c r="BE34" s="277"/>
    </row>
    <row r="35" spans="1:57" s="2" customFormat="1" ht="25.9" customHeight="1" x14ac:dyDescent="0.2">
      <c r="A35" s="33"/>
      <c r="B35" s="34"/>
      <c r="C35" s="42"/>
      <c r="D35" s="43" t="s">
        <v>44</v>
      </c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5" t="s">
        <v>45</v>
      </c>
      <c r="U35" s="44"/>
      <c r="V35" s="44"/>
      <c r="W35" s="44"/>
      <c r="X35" s="275" t="s">
        <v>46</v>
      </c>
      <c r="Y35" s="273"/>
      <c r="Z35" s="273"/>
      <c r="AA35" s="273"/>
      <c r="AB35" s="273"/>
      <c r="AC35" s="44"/>
      <c r="AD35" s="44"/>
      <c r="AE35" s="44"/>
      <c r="AF35" s="44"/>
      <c r="AG35" s="44"/>
      <c r="AH35" s="44"/>
      <c r="AI35" s="44"/>
      <c r="AJ35" s="44"/>
      <c r="AK35" s="272">
        <f>SUM(AK26:AK33)</f>
        <v>0</v>
      </c>
      <c r="AL35" s="273"/>
      <c r="AM35" s="273"/>
      <c r="AN35" s="273"/>
      <c r="AO35" s="274"/>
      <c r="AP35" s="42"/>
      <c r="AQ35" s="42"/>
      <c r="AR35" s="38"/>
      <c r="BE35" s="33"/>
    </row>
    <row r="36" spans="1:57" s="2" customFormat="1" ht="6.95" customHeight="1" x14ac:dyDescent="0.2">
      <c r="A36" s="33"/>
      <c r="B36" s="34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8"/>
      <c r="BE36" s="33"/>
    </row>
    <row r="37" spans="1:57" s="2" customFormat="1" ht="14.45" customHeight="1" x14ac:dyDescent="0.2">
      <c r="A37" s="33"/>
      <c r="B37" s="34"/>
      <c r="C37" s="35"/>
      <c r="D37" s="35"/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5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  <c r="AF37" s="35"/>
      <c r="AG37" s="35"/>
      <c r="AH37" s="35"/>
      <c r="AI37" s="35"/>
      <c r="AJ37" s="35"/>
      <c r="AK37" s="35"/>
      <c r="AL37" s="35"/>
      <c r="AM37" s="35"/>
      <c r="AN37" s="35"/>
      <c r="AO37" s="35"/>
      <c r="AP37" s="35"/>
      <c r="AQ37" s="35"/>
      <c r="AR37" s="38"/>
      <c r="BE37" s="33"/>
    </row>
    <row r="38" spans="1:57" s="1" customFormat="1" ht="14.45" customHeight="1" x14ac:dyDescent="0.2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19"/>
    </row>
    <row r="39" spans="1:57" s="1" customFormat="1" ht="14.45" customHeight="1" x14ac:dyDescent="0.2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19"/>
    </row>
    <row r="40" spans="1:57" s="1" customFormat="1" ht="14.45" customHeight="1" x14ac:dyDescent="0.2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19"/>
    </row>
    <row r="41" spans="1:57" s="1" customFormat="1" ht="14.45" customHeight="1" x14ac:dyDescent="0.2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spans="1:57" s="1" customFormat="1" ht="14.45" customHeight="1" x14ac:dyDescent="0.2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spans="1:57" s="1" customFormat="1" ht="14.45" customHeight="1" x14ac:dyDescent="0.2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spans="1:57" s="1" customFormat="1" ht="14.45" customHeight="1" x14ac:dyDescent="0.2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spans="1:57" s="1" customFormat="1" ht="14.45" customHeight="1" x14ac:dyDescent="0.2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spans="1:57" s="1" customFormat="1" ht="14.45" customHeight="1" x14ac:dyDescent="0.2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spans="1:57" s="1" customFormat="1" ht="14.45" customHeight="1" x14ac:dyDescent="0.2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spans="1:57" s="1" customFormat="1" ht="14.45" customHeight="1" x14ac:dyDescent="0.2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pans="1:57" s="2" customFormat="1" ht="14.45" customHeight="1" x14ac:dyDescent="0.2">
      <c r="B49" s="46"/>
      <c r="C49" s="47"/>
      <c r="D49" s="48" t="s">
        <v>47</v>
      </c>
      <c r="E49" s="49"/>
      <c r="F49" s="49"/>
      <c r="G49" s="49"/>
      <c r="H49" s="49"/>
      <c r="I49" s="49"/>
      <c r="J49" s="49"/>
      <c r="K49" s="49"/>
      <c r="L49" s="49"/>
      <c r="M49" s="49"/>
      <c r="N49" s="49"/>
      <c r="O49" s="49"/>
      <c r="P49" s="49"/>
      <c r="Q49" s="49"/>
      <c r="R49" s="49"/>
      <c r="S49" s="49"/>
      <c r="T49" s="49"/>
      <c r="U49" s="49"/>
      <c r="V49" s="49"/>
      <c r="W49" s="49"/>
      <c r="X49" s="49"/>
      <c r="Y49" s="49"/>
      <c r="Z49" s="49"/>
      <c r="AA49" s="49"/>
      <c r="AB49" s="49"/>
      <c r="AC49" s="49"/>
      <c r="AD49" s="49"/>
      <c r="AE49" s="49"/>
      <c r="AF49" s="49"/>
      <c r="AG49" s="49"/>
      <c r="AH49" s="48" t="s">
        <v>48</v>
      </c>
      <c r="AI49" s="49"/>
      <c r="AJ49" s="49"/>
      <c r="AK49" s="49"/>
      <c r="AL49" s="49"/>
      <c r="AM49" s="49"/>
      <c r="AN49" s="49"/>
      <c r="AO49" s="49"/>
      <c r="AP49" s="47"/>
      <c r="AQ49" s="47"/>
      <c r="AR49" s="50"/>
    </row>
    <row r="50" spans="1:57" x14ac:dyDescent="0.2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 spans="1:57" x14ac:dyDescent="0.2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 spans="1:57" x14ac:dyDescent="0.2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 spans="1:57" x14ac:dyDescent="0.2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 spans="1:57" x14ac:dyDescent="0.2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 spans="1:57" x14ac:dyDescent="0.2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 spans="1:57" x14ac:dyDescent="0.2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 spans="1:57" x14ac:dyDescent="0.2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 spans="1:57" x14ac:dyDescent="0.2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 spans="1:57" x14ac:dyDescent="0.2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pans="1:57" s="2" customFormat="1" ht="12.75" x14ac:dyDescent="0.2">
      <c r="A60" s="33"/>
      <c r="B60" s="34"/>
      <c r="C60" s="35"/>
      <c r="D60" s="51" t="s">
        <v>49</v>
      </c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  <c r="R60" s="37"/>
      <c r="S60" s="37"/>
      <c r="T60" s="37"/>
      <c r="U60" s="37"/>
      <c r="V60" s="51" t="s">
        <v>50</v>
      </c>
      <c r="W60" s="37"/>
      <c r="X60" s="37"/>
      <c r="Y60" s="37"/>
      <c r="Z60" s="37"/>
      <c r="AA60" s="37"/>
      <c r="AB60" s="37"/>
      <c r="AC60" s="37"/>
      <c r="AD60" s="37"/>
      <c r="AE60" s="37"/>
      <c r="AF60" s="37"/>
      <c r="AG60" s="37"/>
      <c r="AH60" s="51" t="s">
        <v>49</v>
      </c>
      <c r="AI60" s="37"/>
      <c r="AJ60" s="37"/>
      <c r="AK60" s="37"/>
      <c r="AL60" s="37"/>
      <c r="AM60" s="51" t="s">
        <v>50</v>
      </c>
      <c r="AN60" s="37"/>
      <c r="AO60" s="37"/>
      <c r="AP60" s="35"/>
      <c r="AQ60" s="35"/>
      <c r="AR60" s="38"/>
      <c r="BE60" s="33"/>
    </row>
    <row r="61" spans="1:57" x14ac:dyDescent="0.2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 spans="1:57" x14ac:dyDescent="0.2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 spans="1:57" x14ac:dyDescent="0.2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pans="1:57" s="2" customFormat="1" ht="12.75" x14ac:dyDescent="0.2">
      <c r="A64" s="33"/>
      <c r="B64" s="34"/>
      <c r="C64" s="35"/>
      <c r="D64" s="48" t="s">
        <v>51</v>
      </c>
      <c r="E64" s="52"/>
      <c r="F64" s="52"/>
      <c r="G64" s="52"/>
      <c r="H64" s="52"/>
      <c r="I64" s="52"/>
      <c r="J64" s="52"/>
      <c r="K64" s="52"/>
      <c r="L64" s="52"/>
      <c r="M64" s="52"/>
      <c r="N64" s="52"/>
      <c r="O64" s="52"/>
      <c r="P64" s="52"/>
      <c r="Q64" s="52"/>
      <c r="R64" s="52"/>
      <c r="S64" s="52"/>
      <c r="T64" s="52"/>
      <c r="U64" s="52"/>
      <c r="V64" s="52"/>
      <c r="W64" s="52"/>
      <c r="X64" s="52"/>
      <c r="Y64" s="52"/>
      <c r="Z64" s="52"/>
      <c r="AA64" s="52"/>
      <c r="AB64" s="52"/>
      <c r="AC64" s="52"/>
      <c r="AD64" s="52"/>
      <c r="AE64" s="52"/>
      <c r="AF64" s="52"/>
      <c r="AG64" s="52"/>
      <c r="AH64" s="48" t="s">
        <v>52</v>
      </c>
      <c r="AI64" s="52"/>
      <c r="AJ64" s="52"/>
      <c r="AK64" s="52"/>
      <c r="AL64" s="52"/>
      <c r="AM64" s="52"/>
      <c r="AN64" s="52"/>
      <c r="AO64" s="52"/>
      <c r="AP64" s="35"/>
      <c r="AQ64" s="35"/>
      <c r="AR64" s="38"/>
      <c r="BE64" s="33"/>
    </row>
    <row r="65" spans="1:57" x14ac:dyDescent="0.2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 spans="1:57" x14ac:dyDescent="0.2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 spans="1:57" x14ac:dyDescent="0.2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 spans="1:57" x14ac:dyDescent="0.2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 spans="1:57" x14ac:dyDescent="0.2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 spans="1:57" x14ac:dyDescent="0.2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 spans="1:57" x14ac:dyDescent="0.2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 spans="1:57" x14ac:dyDescent="0.2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 spans="1:57" x14ac:dyDescent="0.2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 spans="1:57" x14ac:dyDescent="0.2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pans="1:57" s="2" customFormat="1" ht="12.75" x14ac:dyDescent="0.2">
      <c r="A75" s="33"/>
      <c r="B75" s="34"/>
      <c r="C75" s="35"/>
      <c r="D75" s="51" t="s">
        <v>49</v>
      </c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  <c r="Q75" s="37"/>
      <c r="R75" s="37"/>
      <c r="S75" s="37"/>
      <c r="T75" s="37"/>
      <c r="U75" s="37"/>
      <c r="V75" s="51" t="s">
        <v>50</v>
      </c>
      <c r="W75" s="37"/>
      <c r="X75" s="37"/>
      <c r="Y75" s="37"/>
      <c r="Z75" s="37"/>
      <c r="AA75" s="37"/>
      <c r="AB75" s="37"/>
      <c r="AC75" s="37"/>
      <c r="AD75" s="37"/>
      <c r="AE75" s="37"/>
      <c r="AF75" s="37"/>
      <c r="AG75" s="37"/>
      <c r="AH75" s="51" t="s">
        <v>49</v>
      </c>
      <c r="AI75" s="37"/>
      <c r="AJ75" s="37"/>
      <c r="AK75" s="37"/>
      <c r="AL75" s="37"/>
      <c r="AM75" s="51" t="s">
        <v>50</v>
      </c>
      <c r="AN75" s="37"/>
      <c r="AO75" s="37"/>
      <c r="AP75" s="35"/>
      <c r="AQ75" s="35"/>
      <c r="AR75" s="38"/>
      <c r="BE75" s="33"/>
    </row>
    <row r="76" spans="1:57" s="2" customFormat="1" x14ac:dyDescent="0.2">
      <c r="A76" s="33"/>
      <c r="B76" s="34"/>
      <c r="C76" s="35"/>
      <c r="D76" s="35"/>
      <c r="E76" s="35"/>
      <c r="F76" s="35"/>
      <c r="G76" s="35"/>
      <c r="H76" s="35"/>
      <c r="I76" s="35"/>
      <c r="J76" s="35"/>
      <c r="K76" s="35"/>
      <c r="L76" s="35"/>
      <c r="M76" s="35"/>
      <c r="N76" s="35"/>
      <c r="O76" s="35"/>
      <c r="P76" s="35"/>
      <c r="Q76" s="35"/>
      <c r="R76" s="35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  <c r="AF76" s="35"/>
      <c r="AG76" s="35"/>
      <c r="AH76" s="35"/>
      <c r="AI76" s="35"/>
      <c r="AJ76" s="35"/>
      <c r="AK76" s="35"/>
      <c r="AL76" s="35"/>
      <c r="AM76" s="35"/>
      <c r="AN76" s="35"/>
      <c r="AO76" s="35"/>
      <c r="AP76" s="35"/>
      <c r="AQ76" s="35"/>
      <c r="AR76" s="38"/>
      <c r="BE76" s="33"/>
    </row>
    <row r="77" spans="1:57" s="2" customFormat="1" ht="6.95" customHeight="1" x14ac:dyDescent="0.2">
      <c r="A77" s="33"/>
      <c r="B77" s="53"/>
      <c r="C77" s="54"/>
      <c r="D77" s="54"/>
      <c r="E77" s="54"/>
      <c r="F77" s="54"/>
      <c r="G77" s="54"/>
      <c r="H77" s="54"/>
      <c r="I77" s="54"/>
      <c r="J77" s="54"/>
      <c r="K77" s="54"/>
      <c r="L77" s="54"/>
      <c r="M77" s="54"/>
      <c r="N77" s="54"/>
      <c r="O77" s="54"/>
      <c r="P77" s="54"/>
      <c r="Q77" s="54"/>
      <c r="R77" s="54"/>
      <c r="S77" s="54"/>
      <c r="T77" s="54"/>
      <c r="U77" s="54"/>
      <c r="V77" s="54"/>
      <c r="W77" s="54"/>
      <c r="X77" s="54"/>
      <c r="Y77" s="54"/>
      <c r="Z77" s="54"/>
      <c r="AA77" s="54"/>
      <c r="AB77" s="54"/>
      <c r="AC77" s="54"/>
      <c r="AD77" s="54"/>
      <c r="AE77" s="54"/>
      <c r="AF77" s="54"/>
      <c r="AG77" s="54"/>
      <c r="AH77" s="54"/>
      <c r="AI77" s="54"/>
      <c r="AJ77" s="54"/>
      <c r="AK77" s="54"/>
      <c r="AL77" s="54"/>
      <c r="AM77" s="54"/>
      <c r="AN77" s="54"/>
      <c r="AO77" s="54"/>
      <c r="AP77" s="54"/>
      <c r="AQ77" s="54"/>
      <c r="AR77" s="38"/>
      <c r="BE77" s="33"/>
    </row>
    <row r="81" spans="1:91" s="2" customFormat="1" ht="6.95" customHeight="1" x14ac:dyDescent="0.2">
      <c r="A81" s="33"/>
      <c r="B81" s="55"/>
      <c r="C81" s="56"/>
      <c r="D81" s="56"/>
      <c r="E81" s="56"/>
      <c r="F81" s="56"/>
      <c r="G81" s="56"/>
      <c r="H81" s="56"/>
      <c r="I81" s="56"/>
      <c r="J81" s="56"/>
      <c r="K81" s="56"/>
      <c r="L81" s="56"/>
      <c r="M81" s="56"/>
      <c r="N81" s="56"/>
      <c r="O81" s="56"/>
      <c r="P81" s="56"/>
      <c r="Q81" s="56"/>
      <c r="R81" s="56"/>
      <c r="S81" s="56"/>
      <c r="T81" s="56"/>
      <c r="U81" s="56"/>
      <c r="V81" s="56"/>
      <c r="W81" s="56"/>
      <c r="X81" s="56"/>
      <c r="Y81" s="56"/>
      <c r="Z81" s="56"/>
      <c r="AA81" s="56"/>
      <c r="AB81" s="56"/>
      <c r="AC81" s="56"/>
      <c r="AD81" s="56"/>
      <c r="AE81" s="56"/>
      <c r="AF81" s="56"/>
      <c r="AG81" s="56"/>
      <c r="AH81" s="56"/>
      <c r="AI81" s="56"/>
      <c r="AJ81" s="56"/>
      <c r="AK81" s="56"/>
      <c r="AL81" s="56"/>
      <c r="AM81" s="56"/>
      <c r="AN81" s="56"/>
      <c r="AO81" s="56"/>
      <c r="AP81" s="56"/>
      <c r="AQ81" s="56"/>
      <c r="AR81" s="38"/>
      <c r="BE81" s="33"/>
    </row>
    <row r="82" spans="1:91" s="2" customFormat="1" ht="24.95" customHeight="1" x14ac:dyDescent="0.2">
      <c r="A82" s="33"/>
      <c r="B82" s="34"/>
      <c r="C82" s="22" t="s">
        <v>53</v>
      </c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35"/>
      <c r="O82" s="35"/>
      <c r="P82" s="35"/>
      <c r="Q82" s="35"/>
      <c r="R82" s="35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  <c r="AF82" s="35"/>
      <c r="AG82" s="35"/>
      <c r="AH82" s="35"/>
      <c r="AI82" s="35"/>
      <c r="AJ82" s="35"/>
      <c r="AK82" s="35"/>
      <c r="AL82" s="35"/>
      <c r="AM82" s="35"/>
      <c r="AN82" s="35"/>
      <c r="AO82" s="35"/>
      <c r="AP82" s="35"/>
      <c r="AQ82" s="35"/>
      <c r="AR82" s="38"/>
      <c r="BE82" s="33"/>
    </row>
    <row r="83" spans="1:91" s="2" customFormat="1" ht="6.95" customHeight="1" x14ac:dyDescent="0.2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35"/>
      <c r="M83" s="35"/>
      <c r="N83" s="35"/>
      <c r="O83" s="35"/>
      <c r="P83" s="35"/>
      <c r="Q83" s="35"/>
      <c r="R83" s="35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  <c r="AF83" s="35"/>
      <c r="AG83" s="35"/>
      <c r="AH83" s="35"/>
      <c r="AI83" s="35"/>
      <c r="AJ83" s="35"/>
      <c r="AK83" s="35"/>
      <c r="AL83" s="35"/>
      <c r="AM83" s="35"/>
      <c r="AN83" s="35"/>
      <c r="AO83" s="35"/>
      <c r="AP83" s="35"/>
      <c r="AQ83" s="35"/>
      <c r="AR83" s="38"/>
      <c r="BE83" s="33"/>
    </row>
    <row r="84" spans="1:91" s="4" customFormat="1" ht="12" customHeight="1" x14ac:dyDescent="0.2">
      <c r="B84" s="57"/>
      <c r="C84" s="28" t="s">
        <v>13</v>
      </c>
      <c r="D84" s="58"/>
      <c r="E84" s="58"/>
      <c r="F84" s="58"/>
      <c r="G84" s="58"/>
      <c r="H84" s="58"/>
      <c r="I84" s="58"/>
      <c r="J84" s="58"/>
      <c r="K84" s="58"/>
      <c r="L84" s="58" t="str">
        <f>K5</f>
        <v>02_2024</v>
      </c>
      <c r="M84" s="58"/>
      <c r="N84" s="58"/>
      <c r="O84" s="58"/>
      <c r="P84" s="58"/>
      <c r="Q84" s="58"/>
      <c r="R84" s="58"/>
      <c r="S84" s="58"/>
      <c r="T84" s="58"/>
      <c r="U84" s="58"/>
      <c r="V84" s="58"/>
      <c r="W84" s="58"/>
      <c r="X84" s="58"/>
      <c r="Y84" s="58"/>
      <c r="Z84" s="58"/>
      <c r="AA84" s="58"/>
      <c r="AB84" s="58"/>
      <c r="AC84" s="58"/>
      <c r="AD84" s="58"/>
      <c r="AE84" s="58"/>
      <c r="AF84" s="58"/>
      <c r="AG84" s="58"/>
      <c r="AH84" s="58"/>
      <c r="AI84" s="58"/>
      <c r="AJ84" s="58"/>
      <c r="AK84" s="58"/>
      <c r="AL84" s="58"/>
      <c r="AM84" s="58"/>
      <c r="AN84" s="58"/>
      <c r="AO84" s="58"/>
      <c r="AP84" s="58"/>
      <c r="AQ84" s="58"/>
      <c r="AR84" s="59"/>
    </row>
    <row r="85" spans="1:91" s="5" customFormat="1" ht="36.950000000000003" customHeight="1" x14ac:dyDescent="0.2">
      <c r="B85" s="60"/>
      <c r="C85" s="61" t="s">
        <v>16</v>
      </c>
      <c r="D85" s="62"/>
      <c r="E85" s="62"/>
      <c r="F85" s="62"/>
      <c r="G85" s="62"/>
      <c r="H85" s="62"/>
      <c r="I85" s="62"/>
      <c r="J85" s="62"/>
      <c r="K85" s="62"/>
      <c r="L85" s="265" t="str">
        <f>K6</f>
        <v>Oprava mostu v km 19,608 na trati Kácov - Světlá nad Sázavou</v>
      </c>
      <c r="M85" s="266"/>
      <c r="N85" s="266"/>
      <c r="O85" s="266"/>
      <c r="P85" s="266"/>
      <c r="Q85" s="266"/>
      <c r="R85" s="266"/>
      <c r="S85" s="266"/>
      <c r="T85" s="266"/>
      <c r="U85" s="266"/>
      <c r="V85" s="266"/>
      <c r="W85" s="266"/>
      <c r="X85" s="266"/>
      <c r="Y85" s="266"/>
      <c r="Z85" s="266"/>
      <c r="AA85" s="266"/>
      <c r="AB85" s="266"/>
      <c r="AC85" s="266"/>
      <c r="AD85" s="266"/>
      <c r="AE85" s="266"/>
      <c r="AF85" s="266"/>
      <c r="AG85" s="266"/>
      <c r="AH85" s="266"/>
      <c r="AI85" s="266"/>
      <c r="AJ85" s="266"/>
      <c r="AK85" s="62"/>
      <c r="AL85" s="62"/>
      <c r="AM85" s="62"/>
      <c r="AN85" s="62"/>
      <c r="AO85" s="62"/>
      <c r="AP85" s="62"/>
      <c r="AQ85" s="62"/>
      <c r="AR85" s="63"/>
    </row>
    <row r="86" spans="1:91" s="2" customFormat="1" ht="6.95" customHeight="1" x14ac:dyDescent="0.2">
      <c r="A86" s="33"/>
      <c r="B86" s="34"/>
      <c r="C86" s="35"/>
      <c r="D86" s="35"/>
      <c r="E86" s="35"/>
      <c r="F86" s="35"/>
      <c r="G86" s="35"/>
      <c r="H86" s="35"/>
      <c r="I86" s="35"/>
      <c r="J86" s="35"/>
      <c r="K86" s="35"/>
      <c r="L86" s="35"/>
      <c r="M86" s="35"/>
      <c r="N86" s="35"/>
      <c r="O86" s="35"/>
      <c r="P86" s="35"/>
      <c r="Q86" s="35"/>
      <c r="R86" s="35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F86" s="35"/>
      <c r="AG86" s="35"/>
      <c r="AH86" s="35"/>
      <c r="AI86" s="35"/>
      <c r="AJ86" s="35"/>
      <c r="AK86" s="35"/>
      <c r="AL86" s="35"/>
      <c r="AM86" s="35"/>
      <c r="AN86" s="35"/>
      <c r="AO86" s="35"/>
      <c r="AP86" s="35"/>
      <c r="AQ86" s="35"/>
      <c r="AR86" s="38"/>
      <c r="BE86" s="33"/>
    </row>
    <row r="87" spans="1:91" s="2" customFormat="1" ht="12" customHeight="1" x14ac:dyDescent="0.2">
      <c r="A87" s="33"/>
      <c r="B87" s="34"/>
      <c r="C87" s="28" t="s">
        <v>20</v>
      </c>
      <c r="D87" s="35"/>
      <c r="E87" s="35"/>
      <c r="F87" s="35"/>
      <c r="G87" s="35"/>
      <c r="H87" s="35"/>
      <c r="I87" s="35"/>
      <c r="J87" s="35"/>
      <c r="K87" s="35"/>
      <c r="L87" s="64" t="str">
        <f>IF(K8="","",K8)</f>
        <v>Březina</v>
      </c>
      <c r="M87" s="35"/>
      <c r="N87" s="35"/>
      <c r="O87" s="35"/>
      <c r="P87" s="35"/>
      <c r="Q87" s="35"/>
      <c r="R87" s="35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F87" s="35"/>
      <c r="AG87" s="35"/>
      <c r="AH87" s="35"/>
      <c r="AI87" s="28" t="s">
        <v>22</v>
      </c>
      <c r="AJ87" s="35"/>
      <c r="AK87" s="35"/>
      <c r="AL87" s="35"/>
      <c r="AM87" s="267" t="str">
        <f>IF(AN8= "","",AN8)</f>
        <v>25. 3. 2024</v>
      </c>
      <c r="AN87" s="267"/>
      <c r="AO87" s="35"/>
      <c r="AP87" s="35"/>
      <c r="AQ87" s="35"/>
      <c r="AR87" s="38"/>
      <c r="BE87" s="33"/>
    </row>
    <row r="88" spans="1:91" s="2" customFormat="1" ht="6.95" customHeight="1" x14ac:dyDescent="0.2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35"/>
      <c r="M88" s="35"/>
      <c r="N88" s="35"/>
      <c r="O88" s="35"/>
      <c r="P88" s="35"/>
      <c r="Q88" s="35"/>
      <c r="R88" s="35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F88" s="35"/>
      <c r="AG88" s="35"/>
      <c r="AH88" s="35"/>
      <c r="AI88" s="35"/>
      <c r="AJ88" s="35"/>
      <c r="AK88" s="35"/>
      <c r="AL88" s="35"/>
      <c r="AM88" s="35"/>
      <c r="AN88" s="35"/>
      <c r="AO88" s="35"/>
      <c r="AP88" s="35"/>
      <c r="AQ88" s="35"/>
      <c r="AR88" s="38"/>
      <c r="BE88" s="33"/>
    </row>
    <row r="89" spans="1:91" s="2" customFormat="1" ht="15.2" customHeight="1" x14ac:dyDescent="0.2">
      <c r="A89" s="33"/>
      <c r="B89" s="34"/>
      <c r="C89" s="28" t="s">
        <v>24</v>
      </c>
      <c r="D89" s="35"/>
      <c r="E89" s="35"/>
      <c r="F89" s="35"/>
      <c r="G89" s="35"/>
      <c r="H89" s="35"/>
      <c r="I89" s="35"/>
      <c r="J89" s="35"/>
      <c r="K89" s="35"/>
      <c r="L89" s="58" t="str">
        <f>IF(E11= "","",E11)</f>
        <v xml:space="preserve"> </v>
      </c>
      <c r="M89" s="35"/>
      <c r="N89" s="35"/>
      <c r="O89" s="35"/>
      <c r="P89" s="35"/>
      <c r="Q89" s="35"/>
      <c r="R89" s="35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F89" s="35"/>
      <c r="AG89" s="35"/>
      <c r="AH89" s="35"/>
      <c r="AI89" s="28" t="s">
        <v>30</v>
      </c>
      <c r="AJ89" s="35"/>
      <c r="AK89" s="35"/>
      <c r="AL89" s="35"/>
      <c r="AM89" s="250" t="str">
        <f>IF(E17="","",E17)</f>
        <v xml:space="preserve"> </v>
      </c>
      <c r="AN89" s="251"/>
      <c r="AO89" s="251"/>
      <c r="AP89" s="251"/>
      <c r="AQ89" s="35"/>
      <c r="AR89" s="38"/>
      <c r="AS89" s="244" t="s">
        <v>54</v>
      </c>
      <c r="AT89" s="245"/>
      <c r="AU89" s="66"/>
      <c r="AV89" s="66"/>
      <c r="AW89" s="66"/>
      <c r="AX89" s="66"/>
      <c r="AY89" s="66"/>
      <c r="AZ89" s="66"/>
      <c r="BA89" s="66"/>
      <c r="BB89" s="66"/>
      <c r="BC89" s="66"/>
      <c r="BD89" s="67"/>
      <c r="BE89" s="33"/>
    </row>
    <row r="90" spans="1:91" s="2" customFormat="1" ht="15.2" customHeight="1" x14ac:dyDescent="0.2">
      <c r="A90" s="33"/>
      <c r="B90" s="34"/>
      <c r="C90" s="28" t="s">
        <v>28</v>
      </c>
      <c r="D90" s="35"/>
      <c r="E90" s="35"/>
      <c r="F90" s="35"/>
      <c r="G90" s="35"/>
      <c r="H90" s="35"/>
      <c r="I90" s="35"/>
      <c r="J90" s="35"/>
      <c r="K90" s="35"/>
      <c r="L90" s="58" t="str">
        <f>IF(E14= "Vyplň údaj","",E14)</f>
        <v/>
      </c>
      <c r="M90" s="35"/>
      <c r="N90" s="35"/>
      <c r="O90" s="35"/>
      <c r="P90" s="35"/>
      <c r="Q90" s="35"/>
      <c r="R90" s="35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F90" s="35"/>
      <c r="AG90" s="35"/>
      <c r="AH90" s="35"/>
      <c r="AI90" s="28" t="s">
        <v>32</v>
      </c>
      <c r="AJ90" s="35"/>
      <c r="AK90" s="35"/>
      <c r="AL90" s="35"/>
      <c r="AM90" s="250" t="str">
        <f>IF(E20="","",E20)</f>
        <v xml:space="preserve"> </v>
      </c>
      <c r="AN90" s="251"/>
      <c r="AO90" s="251"/>
      <c r="AP90" s="251"/>
      <c r="AQ90" s="35"/>
      <c r="AR90" s="38"/>
      <c r="AS90" s="246"/>
      <c r="AT90" s="247"/>
      <c r="AU90" s="68"/>
      <c r="AV90" s="68"/>
      <c r="AW90" s="68"/>
      <c r="AX90" s="68"/>
      <c r="AY90" s="68"/>
      <c r="AZ90" s="68"/>
      <c r="BA90" s="68"/>
      <c r="BB90" s="68"/>
      <c r="BC90" s="68"/>
      <c r="BD90" s="69"/>
      <c r="BE90" s="33"/>
    </row>
    <row r="91" spans="1:91" s="2" customFormat="1" ht="10.9" customHeight="1" x14ac:dyDescent="0.2">
      <c r="A91" s="33"/>
      <c r="B91" s="34"/>
      <c r="C91" s="35"/>
      <c r="D91" s="35"/>
      <c r="E91" s="35"/>
      <c r="F91" s="35"/>
      <c r="G91" s="35"/>
      <c r="H91" s="35"/>
      <c r="I91" s="35"/>
      <c r="J91" s="35"/>
      <c r="K91" s="35"/>
      <c r="L91" s="35"/>
      <c r="M91" s="35"/>
      <c r="N91" s="35"/>
      <c r="O91" s="35"/>
      <c r="P91" s="35"/>
      <c r="Q91" s="35"/>
      <c r="R91" s="35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F91" s="35"/>
      <c r="AG91" s="35"/>
      <c r="AH91" s="35"/>
      <c r="AI91" s="35"/>
      <c r="AJ91" s="35"/>
      <c r="AK91" s="35"/>
      <c r="AL91" s="35"/>
      <c r="AM91" s="35"/>
      <c r="AN91" s="35"/>
      <c r="AO91" s="35"/>
      <c r="AP91" s="35"/>
      <c r="AQ91" s="35"/>
      <c r="AR91" s="38"/>
      <c r="AS91" s="248"/>
      <c r="AT91" s="249"/>
      <c r="AU91" s="70"/>
      <c r="AV91" s="70"/>
      <c r="AW91" s="70"/>
      <c r="AX91" s="70"/>
      <c r="AY91" s="70"/>
      <c r="AZ91" s="70"/>
      <c r="BA91" s="70"/>
      <c r="BB91" s="70"/>
      <c r="BC91" s="70"/>
      <c r="BD91" s="71"/>
      <c r="BE91" s="33"/>
    </row>
    <row r="92" spans="1:91" s="2" customFormat="1" ht="29.25" customHeight="1" x14ac:dyDescent="0.2">
      <c r="A92" s="33"/>
      <c r="B92" s="34"/>
      <c r="C92" s="252" t="s">
        <v>55</v>
      </c>
      <c r="D92" s="253"/>
      <c r="E92" s="253"/>
      <c r="F92" s="253"/>
      <c r="G92" s="253"/>
      <c r="H92" s="72"/>
      <c r="I92" s="255" t="s">
        <v>56</v>
      </c>
      <c r="J92" s="253"/>
      <c r="K92" s="253"/>
      <c r="L92" s="253"/>
      <c r="M92" s="253"/>
      <c r="N92" s="253"/>
      <c r="O92" s="253"/>
      <c r="P92" s="253"/>
      <c r="Q92" s="253"/>
      <c r="R92" s="253"/>
      <c r="S92" s="253"/>
      <c r="T92" s="253"/>
      <c r="U92" s="253"/>
      <c r="V92" s="253"/>
      <c r="W92" s="253"/>
      <c r="X92" s="253"/>
      <c r="Y92" s="253"/>
      <c r="Z92" s="253"/>
      <c r="AA92" s="253"/>
      <c r="AB92" s="253"/>
      <c r="AC92" s="253"/>
      <c r="AD92" s="253"/>
      <c r="AE92" s="253"/>
      <c r="AF92" s="253"/>
      <c r="AG92" s="254" t="s">
        <v>57</v>
      </c>
      <c r="AH92" s="253"/>
      <c r="AI92" s="253"/>
      <c r="AJ92" s="253"/>
      <c r="AK92" s="253"/>
      <c r="AL92" s="253"/>
      <c r="AM92" s="253"/>
      <c r="AN92" s="255" t="s">
        <v>58</v>
      </c>
      <c r="AO92" s="253"/>
      <c r="AP92" s="256"/>
      <c r="AQ92" s="73" t="s">
        <v>59</v>
      </c>
      <c r="AR92" s="38"/>
      <c r="AS92" s="74" t="s">
        <v>60</v>
      </c>
      <c r="AT92" s="75" t="s">
        <v>61</v>
      </c>
      <c r="AU92" s="75" t="s">
        <v>62</v>
      </c>
      <c r="AV92" s="75" t="s">
        <v>63</v>
      </c>
      <c r="AW92" s="75" t="s">
        <v>64</v>
      </c>
      <c r="AX92" s="75" t="s">
        <v>65</v>
      </c>
      <c r="AY92" s="75" t="s">
        <v>66</v>
      </c>
      <c r="AZ92" s="75" t="s">
        <v>67</v>
      </c>
      <c r="BA92" s="75" t="s">
        <v>68</v>
      </c>
      <c r="BB92" s="75" t="s">
        <v>69</v>
      </c>
      <c r="BC92" s="75" t="s">
        <v>70</v>
      </c>
      <c r="BD92" s="76" t="s">
        <v>71</v>
      </c>
      <c r="BE92" s="33"/>
    </row>
    <row r="93" spans="1:91" s="2" customFormat="1" ht="10.9" customHeight="1" x14ac:dyDescent="0.2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35"/>
      <c r="M93" s="35"/>
      <c r="N93" s="35"/>
      <c r="O93" s="35"/>
      <c r="P93" s="35"/>
      <c r="Q93" s="35"/>
      <c r="R93" s="35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F93" s="35"/>
      <c r="AG93" s="35"/>
      <c r="AH93" s="35"/>
      <c r="AI93" s="35"/>
      <c r="AJ93" s="35"/>
      <c r="AK93" s="35"/>
      <c r="AL93" s="35"/>
      <c r="AM93" s="35"/>
      <c r="AN93" s="35"/>
      <c r="AO93" s="35"/>
      <c r="AP93" s="35"/>
      <c r="AQ93" s="35"/>
      <c r="AR93" s="38"/>
      <c r="AS93" s="77"/>
      <c r="AT93" s="78"/>
      <c r="AU93" s="78"/>
      <c r="AV93" s="78"/>
      <c r="AW93" s="78"/>
      <c r="AX93" s="78"/>
      <c r="AY93" s="78"/>
      <c r="AZ93" s="78"/>
      <c r="BA93" s="78"/>
      <c r="BB93" s="78"/>
      <c r="BC93" s="78"/>
      <c r="BD93" s="79"/>
      <c r="BE93" s="33"/>
    </row>
    <row r="94" spans="1:91" s="6" customFormat="1" ht="32.450000000000003" customHeight="1" x14ac:dyDescent="0.2">
      <c r="B94" s="80"/>
      <c r="C94" s="81" t="s">
        <v>72</v>
      </c>
      <c r="D94" s="82"/>
      <c r="E94" s="82"/>
      <c r="F94" s="82"/>
      <c r="G94" s="82"/>
      <c r="H94" s="82"/>
      <c r="I94" s="82"/>
      <c r="J94" s="82"/>
      <c r="K94" s="82"/>
      <c r="L94" s="82"/>
      <c r="M94" s="82"/>
      <c r="N94" s="82"/>
      <c r="O94" s="82"/>
      <c r="P94" s="82"/>
      <c r="Q94" s="82"/>
      <c r="R94" s="82"/>
      <c r="S94" s="82"/>
      <c r="T94" s="82"/>
      <c r="U94" s="82"/>
      <c r="V94" s="82"/>
      <c r="W94" s="82"/>
      <c r="X94" s="82"/>
      <c r="Y94" s="82"/>
      <c r="Z94" s="82"/>
      <c r="AA94" s="82"/>
      <c r="AB94" s="82"/>
      <c r="AC94" s="82"/>
      <c r="AD94" s="82"/>
      <c r="AE94" s="82"/>
      <c r="AF94" s="82"/>
      <c r="AG94" s="260">
        <f>ROUND(SUM(AG95:AG98),2)</f>
        <v>0</v>
      </c>
      <c r="AH94" s="260"/>
      <c r="AI94" s="260"/>
      <c r="AJ94" s="260"/>
      <c r="AK94" s="260"/>
      <c r="AL94" s="260"/>
      <c r="AM94" s="260"/>
      <c r="AN94" s="261">
        <f>SUM(AG94,AT94)</f>
        <v>0</v>
      </c>
      <c r="AO94" s="261"/>
      <c r="AP94" s="261"/>
      <c r="AQ94" s="84" t="s">
        <v>1</v>
      </c>
      <c r="AR94" s="85"/>
      <c r="AS94" s="86">
        <f>ROUND(SUM(AS95:AS98),2)</f>
        <v>0</v>
      </c>
      <c r="AT94" s="87">
        <f>ROUND(SUM(AV94:AW94),2)</f>
        <v>0</v>
      </c>
      <c r="AU94" s="88">
        <f>ROUND(SUM(AU95:AU98),5)</f>
        <v>0</v>
      </c>
      <c r="AV94" s="87">
        <f>ROUND(AZ94*L29,2)</f>
        <v>0</v>
      </c>
      <c r="AW94" s="87">
        <f>ROUND(BA94*L30,2)</f>
        <v>0</v>
      </c>
      <c r="AX94" s="87">
        <f>ROUND(BB94*L29,2)</f>
        <v>0</v>
      </c>
      <c r="AY94" s="87">
        <f>ROUND(BC94*L30,2)</f>
        <v>0</v>
      </c>
      <c r="AZ94" s="87">
        <f>ROUND(SUM(AZ95:AZ98),2)</f>
        <v>0</v>
      </c>
      <c r="BA94" s="87">
        <f>ROUND(SUM(BA95:BA98),2)</f>
        <v>0</v>
      </c>
      <c r="BB94" s="87">
        <f>ROUND(SUM(BB95:BB98),2)</f>
        <v>0</v>
      </c>
      <c r="BC94" s="87">
        <f>ROUND(SUM(BC95:BC98),2)</f>
        <v>0</v>
      </c>
      <c r="BD94" s="89">
        <f>ROUND(SUM(BD95:BD98),2)</f>
        <v>0</v>
      </c>
      <c r="BS94" s="90" t="s">
        <v>73</v>
      </c>
      <c r="BT94" s="90" t="s">
        <v>74</v>
      </c>
      <c r="BU94" s="91" t="s">
        <v>75</v>
      </c>
      <c r="BV94" s="90" t="s">
        <v>76</v>
      </c>
      <c r="BW94" s="90" t="s">
        <v>5</v>
      </c>
      <c r="BX94" s="90" t="s">
        <v>77</v>
      </c>
      <c r="CL94" s="90" t="s">
        <v>1</v>
      </c>
    </row>
    <row r="95" spans="1:91" s="7" customFormat="1" ht="24.75" customHeight="1" x14ac:dyDescent="0.2">
      <c r="A95" s="92" t="s">
        <v>78</v>
      </c>
      <c r="B95" s="93"/>
      <c r="C95" s="94"/>
      <c r="D95" s="257" t="s">
        <v>79</v>
      </c>
      <c r="E95" s="257"/>
      <c r="F95" s="257"/>
      <c r="G95" s="257"/>
      <c r="H95" s="257"/>
      <c r="I95" s="95"/>
      <c r="J95" s="257" t="s">
        <v>80</v>
      </c>
      <c r="K95" s="257"/>
      <c r="L95" s="257"/>
      <c r="M95" s="257"/>
      <c r="N95" s="257"/>
      <c r="O95" s="257"/>
      <c r="P95" s="257"/>
      <c r="Q95" s="257"/>
      <c r="R95" s="257"/>
      <c r="S95" s="257"/>
      <c r="T95" s="257"/>
      <c r="U95" s="257"/>
      <c r="V95" s="257"/>
      <c r="W95" s="257"/>
      <c r="X95" s="257"/>
      <c r="Y95" s="257"/>
      <c r="Z95" s="257"/>
      <c r="AA95" s="257"/>
      <c r="AB95" s="257"/>
      <c r="AC95" s="257"/>
      <c r="AD95" s="257"/>
      <c r="AE95" s="257"/>
      <c r="AF95" s="257"/>
      <c r="AG95" s="258">
        <f>'02.1_2024 - Most'!J30</f>
        <v>0</v>
      </c>
      <c r="AH95" s="259"/>
      <c r="AI95" s="259"/>
      <c r="AJ95" s="259"/>
      <c r="AK95" s="259"/>
      <c r="AL95" s="259"/>
      <c r="AM95" s="259"/>
      <c r="AN95" s="258">
        <f>SUM(AG95,AT95)</f>
        <v>0</v>
      </c>
      <c r="AO95" s="259"/>
      <c r="AP95" s="259"/>
      <c r="AQ95" s="96" t="s">
        <v>81</v>
      </c>
      <c r="AR95" s="97"/>
      <c r="AS95" s="98">
        <v>0</v>
      </c>
      <c r="AT95" s="99">
        <f>ROUND(SUM(AV95:AW95),2)</f>
        <v>0</v>
      </c>
      <c r="AU95" s="100">
        <f>'02.1_2024 - Most'!P128</f>
        <v>0</v>
      </c>
      <c r="AV95" s="99">
        <f>'02.1_2024 - Most'!J33</f>
        <v>0</v>
      </c>
      <c r="AW95" s="99">
        <f>'02.1_2024 - Most'!J34</f>
        <v>0</v>
      </c>
      <c r="AX95" s="99">
        <f>'02.1_2024 - Most'!J35</f>
        <v>0</v>
      </c>
      <c r="AY95" s="99">
        <f>'02.1_2024 - Most'!J36</f>
        <v>0</v>
      </c>
      <c r="AZ95" s="99">
        <f>'02.1_2024 - Most'!F33</f>
        <v>0</v>
      </c>
      <c r="BA95" s="99">
        <f>'02.1_2024 - Most'!F34</f>
        <v>0</v>
      </c>
      <c r="BB95" s="99">
        <f>'02.1_2024 - Most'!F35</f>
        <v>0</v>
      </c>
      <c r="BC95" s="99">
        <f>'02.1_2024 - Most'!F36</f>
        <v>0</v>
      </c>
      <c r="BD95" s="101">
        <f>'02.1_2024 - Most'!F37</f>
        <v>0</v>
      </c>
      <c r="BT95" s="102" t="s">
        <v>82</v>
      </c>
      <c r="BV95" s="102" t="s">
        <v>76</v>
      </c>
      <c r="BW95" s="102" t="s">
        <v>83</v>
      </c>
      <c r="BX95" s="102" t="s">
        <v>5</v>
      </c>
      <c r="CL95" s="102" t="s">
        <v>1</v>
      </c>
      <c r="CM95" s="102" t="s">
        <v>84</v>
      </c>
    </row>
    <row r="96" spans="1:91" s="7" customFormat="1" ht="24.75" customHeight="1" x14ac:dyDescent="0.2">
      <c r="A96" s="92" t="s">
        <v>78</v>
      </c>
      <c r="B96" s="93"/>
      <c r="C96" s="94"/>
      <c r="D96" s="257" t="s">
        <v>85</v>
      </c>
      <c r="E96" s="257"/>
      <c r="F96" s="257"/>
      <c r="G96" s="257"/>
      <c r="H96" s="257"/>
      <c r="I96" s="95"/>
      <c r="J96" s="257" t="s">
        <v>86</v>
      </c>
      <c r="K96" s="257"/>
      <c r="L96" s="257"/>
      <c r="M96" s="257"/>
      <c r="N96" s="257"/>
      <c r="O96" s="257"/>
      <c r="P96" s="257"/>
      <c r="Q96" s="257"/>
      <c r="R96" s="257"/>
      <c r="S96" s="257"/>
      <c r="T96" s="257"/>
      <c r="U96" s="257"/>
      <c r="V96" s="257"/>
      <c r="W96" s="257"/>
      <c r="X96" s="257"/>
      <c r="Y96" s="257"/>
      <c r="Z96" s="257"/>
      <c r="AA96" s="257"/>
      <c r="AB96" s="257"/>
      <c r="AC96" s="257"/>
      <c r="AD96" s="257"/>
      <c r="AE96" s="257"/>
      <c r="AF96" s="257"/>
      <c r="AG96" s="258">
        <f>'02.2_2024 - Železniční sv...'!J30</f>
        <v>0</v>
      </c>
      <c r="AH96" s="259"/>
      <c r="AI96" s="259"/>
      <c r="AJ96" s="259"/>
      <c r="AK96" s="259"/>
      <c r="AL96" s="259"/>
      <c r="AM96" s="259"/>
      <c r="AN96" s="258">
        <f>SUM(AG96,AT96)</f>
        <v>0</v>
      </c>
      <c r="AO96" s="259"/>
      <c r="AP96" s="259"/>
      <c r="AQ96" s="96" t="s">
        <v>81</v>
      </c>
      <c r="AR96" s="97"/>
      <c r="AS96" s="98">
        <v>0</v>
      </c>
      <c r="AT96" s="99">
        <f>ROUND(SUM(AV96:AW96),2)</f>
        <v>0</v>
      </c>
      <c r="AU96" s="100">
        <f>'02.2_2024 - Železniční sv...'!P119</f>
        <v>0</v>
      </c>
      <c r="AV96" s="99">
        <f>'02.2_2024 - Železniční sv...'!J33</f>
        <v>0</v>
      </c>
      <c r="AW96" s="99">
        <f>'02.2_2024 - Železniční sv...'!J34</f>
        <v>0</v>
      </c>
      <c r="AX96" s="99">
        <f>'02.2_2024 - Železniční sv...'!J35</f>
        <v>0</v>
      </c>
      <c r="AY96" s="99">
        <f>'02.2_2024 - Železniční sv...'!J36</f>
        <v>0</v>
      </c>
      <c r="AZ96" s="99">
        <f>'02.2_2024 - Železniční sv...'!F33</f>
        <v>0</v>
      </c>
      <c r="BA96" s="99">
        <f>'02.2_2024 - Železniční sv...'!F34</f>
        <v>0</v>
      </c>
      <c r="BB96" s="99">
        <f>'02.2_2024 - Železniční sv...'!F35</f>
        <v>0</v>
      </c>
      <c r="BC96" s="99">
        <f>'02.2_2024 - Železniční sv...'!F36</f>
        <v>0</v>
      </c>
      <c r="BD96" s="101">
        <f>'02.2_2024 - Železniční sv...'!F37</f>
        <v>0</v>
      </c>
      <c r="BT96" s="102" t="s">
        <v>82</v>
      </c>
      <c r="BV96" s="102" t="s">
        <v>76</v>
      </c>
      <c r="BW96" s="102" t="s">
        <v>87</v>
      </c>
      <c r="BX96" s="102" t="s">
        <v>5</v>
      </c>
      <c r="CL96" s="102" t="s">
        <v>1</v>
      </c>
      <c r="CM96" s="102" t="s">
        <v>84</v>
      </c>
    </row>
    <row r="97" spans="1:91" s="7" customFormat="1" ht="24.75" customHeight="1" x14ac:dyDescent="0.2">
      <c r="A97" s="92" t="s">
        <v>78</v>
      </c>
      <c r="B97" s="93"/>
      <c r="C97" s="94"/>
      <c r="D97" s="257" t="s">
        <v>88</v>
      </c>
      <c r="E97" s="257"/>
      <c r="F97" s="257"/>
      <c r="G97" s="257"/>
      <c r="H97" s="257"/>
      <c r="I97" s="95"/>
      <c r="J97" s="257" t="s">
        <v>89</v>
      </c>
      <c r="K97" s="257"/>
      <c r="L97" s="257"/>
      <c r="M97" s="257"/>
      <c r="N97" s="257"/>
      <c r="O97" s="257"/>
      <c r="P97" s="257"/>
      <c r="Q97" s="257"/>
      <c r="R97" s="257"/>
      <c r="S97" s="257"/>
      <c r="T97" s="257"/>
      <c r="U97" s="257"/>
      <c r="V97" s="257"/>
      <c r="W97" s="257"/>
      <c r="X97" s="257"/>
      <c r="Y97" s="257"/>
      <c r="Z97" s="257"/>
      <c r="AA97" s="257"/>
      <c r="AB97" s="257"/>
      <c r="AC97" s="257"/>
      <c r="AD97" s="257"/>
      <c r="AE97" s="257"/>
      <c r="AF97" s="257"/>
      <c r="AG97" s="258">
        <f>'02.3_2024 - VRN'!J30</f>
        <v>0</v>
      </c>
      <c r="AH97" s="259"/>
      <c r="AI97" s="259"/>
      <c r="AJ97" s="259"/>
      <c r="AK97" s="259"/>
      <c r="AL97" s="259"/>
      <c r="AM97" s="259"/>
      <c r="AN97" s="258">
        <f>SUM(AG97,AT97)</f>
        <v>0</v>
      </c>
      <c r="AO97" s="259"/>
      <c r="AP97" s="259"/>
      <c r="AQ97" s="96" t="s">
        <v>81</v>
      </c>
      <c r="AR97" s="97"/>
      <c r="AS97" s="98">
        <v>0</v>
      </c>
      <c r="AT97" s="99">
        <f>ROUND(SUM(AV97:AW97),2)</f>
        <v>0</v>
      </c>
      <c r="AU97" s="100">
        <f>'02.3_2024 - VRN'!P123</f>
        <v>0</v>
      </c>
      <c r="AV97" s="99">
        <f>'02.3_2024 - VRN'!J33</f>
        <v>0</v>
      </c>
      <c r="AW97" s="99">
        <f>'02.3_2024 - VRN'!J34</f>
        <v>0</v>
      </c>
      <c r="AX97" s="99">
        <f>'02.3_2024 - VRN'!J35</f>
        <v>0</v>
      </c>
      <c r="AY97" s="99">
        <f>'02.3_2024 - VRN'!J36</f>
        <v>0</v>
      </c>
      <c r="AZ97" s="99">
        <f>'02.3_2024 - VRN'!F33</f>
        <v>0</v>
      </c>
      <c r="BA97" s="99">
        <f>'02.3_2024 - VRN'!F34</f>
        <v>0</v>
      </c>
      <c r="BB97" s="99">
        <f>'02.3_2024 - VRN'!F35</f>
        <v>0</v>
      </c>
      <c r="BC97" s="99">
        <f>'02.3_2024 - VRN'!F36</f>
        <v>0</v>
      </c>
      <c r="BD97" s="101">
        <f>'02.3_2024 - VRN'!F37</f>
        <v>0</v>
      </c>
      <c r="BT97" s="102" t="s">
        <v>82</v>
      </c>
      <c r="BV97" s="102" t="s">
        <v>76</v>
      </c>
      <c r="BW97" s="102" t="s">
        <v>90</v>
      </c>
      <c r="BX97" s="102" t="s">
        <v>5</v>
      </c>
      <c r="CL97" s="102" t="s">
        <v>1</v>
      </c>
      <c r="CM97" s="102" t="s">
        <v>84</v>
      </c>
    </row>
    <row r="98" spans="1:91" s="7" customFormat="1" ht="24.75" customHeight="1" x14ac:dyDescent="0.2">
      <c r="A98" s="92" t="s">
        <v>78</v>
      </c>
      <c r="B98" s="93"/>
      <c r="C98" s="94"/>
      <c r="D98" s="257" t="s">
        <v>91</v>
      </c>
      <c r="E98" s="257"/>
      <c r="F98" s="257"/>
      <c r="G98" s="257"/>
      <c r="H98" s="257"/>
      <c r="I98" s="95"/>
      <c r="J98" s="257" t="s">
        <v>92</v>
      </c>
      <c r="K98" s="257"/>
      <c r="L98" s="257"/>
      <c r="M98" s="257"/>
      <c r="N98" s="257"/>
      <c r="O98" s="257"/>
      <c r="P98" s="257"/>
      <c r="Q98" s="257"/>
      <c r="R98" s="257"/>
      <c r="S98" s="257"/>
      <c r="T98" s="257"/>
      <c r="U98" s="257"/>
      <c r="V98" s="257"/>
      <c r="W98" s="257"/>
      <c r="X98" s="257"/>
      <c r="Y98" s="257"/>
      <c r="Z98" s="257"/>
      <c r="AA98" s="257"/>
      <c r="AB98" s="257"/>
      <c r="AC98" s="257"/>
      <c r="AD98" s="257"/>
      <c r="AE98" s="257"/>
      <c r="AF98" s="257"/>
      <c r="AG98" s="258">
        <f>'02.4_2024 - DSPS'!J30</f>
        <v>0</v>
      </c>
      <c r="AH98" s="259"/>
      <c r="AI98" s="259"/>
      <c r="AJ98" s="259"/>
      <c r="AK98" s="259"/>
      <c r="AL98" s="259"/>
      <c r="AM98" s="259"/>
      <c r="AN98" s="258">
        <f>SUM(AG98,AT98)</f>
        <v>0</v>
      </c>
      <c r="AO98" s="259"/>
      <c r="AP98" s="259"/>
      <c r="AQ98" s="96" t="s">
        <v>81</v>
      </c>
      <c r="AR98" s="97"/>
      <c r="AS98" s="103">
        <v>0</v>
      </c>
      <c r="AT98" s="104">
        <f>ROUND(SUM(AV98:AW98),2)</f>
        <v>0</v>
      </c>
      <c r="AU98" s="105">
        <f>'02.4_2024 - DSPS'!P118</f>
        <v>0</v>
      </c>
      <c r="AV98" s="104">
        <f>'02.4_2024 - DSPS'!J33</f>
        <v>0</v>
      </c>
      <c r="AW98" s="104">
        <f>'02.4_2024 - DSPS'!J34</f>
        <v>0</v>
      </c>
      <c r="AX98" s="104">
        <f>'02.4_2024 - DSPS'!J35</f>
        <v>0</v>
      </c>
      <c r="AY98" s="104">
        <f>'02.4_2024 - DSPS'!J36</f>
        <v>0</v>
      </c>
      <c r="AZ98" s="104">
        <f>'02.4_2024 - DSPS'!F33</f>
        <v>0</v>
      </c>
      <c r="BA98" s="104">
        <f>'02.4_2024 - DSPS'!F34</f>
        <v>0</v>
      </c>
      <c r="BB98" s="104">
        <f>'02.4_2024 - DSPS'!F35</f>
        <v>0</v>
      </c>
      <c r="BC98" s="104">
        <f>'02.4_2024 - DSPS'!F36</f>
        <v>0</v>
      </c>
      <c r="BD98" s="106">
        <f>'02.4_2024 - DSPS'!F37</f>
        <v>0</v>
      </c>
      <c r="BT98" s="102" t="s">
        <v>82</v>
      </c>
      <c r="BV98" s="102" t="s">
        <v>76</v>
      </c>
      <c r="BW98" s="102" t="s">
        <v>93</v>
      </c>
      <c r="BX98" s="102" t="s">
        <v>5</v>
      </c>
      <c r="CL98" s="102" t="s">
        <v>1</v>
      </c>
      <c r="CM98" s="102" t="s">
        <v>84</v>
      </c>
    </row>
    <row r="99" spans="1:91" s="2" customFormat="1" ht="30" customHeight="1" x14ac:dyDescent="0.2">
      <c r="A99" s="33"/>
      <c r="B99" s="34"/>
      <c r="C99" s="35"/>
      <c r="D99" s="35"/>
      <c r="E99" s="35"/>
      <c r="F99" s="35"/>
      <c r="G99" s="35"/>
      <c r="H99" s="35"/>
      <c r="I99" s="35"/>
      <c r="J99" s="35"/>
      <c r="K99" s="35"/>
      <c r="L99" s="35"/>
      <c r="M99" s="35"/>
      <c r="N99" s="35"/>
      <c r="O99" s="35"/>
      <c r="P99" s="35"/>
      <c r="Q99" s="35"/>
      <c r="R99" s="35"/>
      <c r="S99" s="35"/>
      <c r="T99" s="35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  <c r="AF99" s="35"/>
      <c r="AG99" s="35"/>
      <c r="AH99" s="35"/>
      <c r="AI99" s="35"/>
      <c r="AJ99" s="35"/>
      <c r="AK99" s="35"/>
      <c r="AL99" s="35"/>
      <c r="AM99" s="35"/>
      <c r="AN99" s="35"/>
      <c r="AO99" s="35"/>
      <c r="AP99" s="35"/>
      <c r="AQ99" s="35"/>
      <c r="AR99" s="38"/>
      <c r="AS99" s="33"/>
      <c r="AT99" s="33"/>
      <c r="AU99" s="33"/>
      <c r="AV99" s="33"/>
      <c r="AW99" s="33"/>
      <c r="AX99" s="33"/>
      <c r="AY99" s="33"/>
      <c r="AZ99" s="33"/>
      <c r="BA99" s="33"/>
      <c r="BB99" s="33"/>
      <c r="BC99" s="33"/>
      <c r="BD99" s="33"/>
      <c r="BE99" s="33"/>
    </row>
    <row r="100" spans="1:91" s="2" customFormat="1" ht="6.95" customHeight="1" x14ac:dyDescent="0.2">
      <c r="A100" s="33"/>
      <c r="B100" s="53"/>
      <c r="C100" s="54"/>
      <c r="D100" s="54"/>
      <c r="E100" s="54"/>
      <c r="F100" s="54"/>
      <c r="G100" s="54"/>
      <c r="H100" s="54"/>
      <c r="I100" s="54"/>
      <c r="J100" s="54"/>
      <c r="K100" s="54"/>
      <c r="L100" s="54"/>
      <c r="M100" s="54"/>
      <c r="N100" s="54"/>
      <c r="O100" s="54"/>
      <c r="P100" s="54"/>
      <c r="Q100" s="54"/>
      <c r="R100" s="54"/>
      <c r="S100" s="54"/>
      <c r="T100" s="54"/>
      <c r="U100" s="54"/>
      <c r="V100" s="54"/>
      <c r="W100" s="54"/>
      <c r="X100" s="54"/>
      <c r="Y100" s="54"/>
      <c r="Z100" s="54"/>
      <c r="AA100" s="54"/>
      <c r="AB100" s="54"/>
      <c r="AC100" s="54"/>
      <c r="AD100" s="54"/>
      <c r="AE100" s="54"/>
      <c r="AF100" s="54"/>
      <c r="AG100" s="54"/>
      <c r="AH100" s="54"/>
      <c r="AI100" s="54"/>
      <c r="AJ100" s="54"/>
      <c r="AK100" s="54"/>
      <c r="AL100" s="54"/>
      <c r="AM100" s="54"/>
      <c r="AN100" s="54"/>
      <c r="AO100" s="54"/>
      <c r="AP100" s="54"/>
      <c r="AQ100" s="54"/>
      <c r="AR100" s="38"/>
      <c r="AS100" s="33"/>
      <c r="AT100" s="33"/>
      <c r="AU100" s="33"/>
      <c r="AV100" s="33"/>
      <c r="AW100" s="33"/>
      <c r="AX100" s="33"/>
      <c r="AY100" s="33"/>
      <c r="AZ100" s="33"/>
      <c r="BA100" s="33"/>
      <c r="BB100" s="33"/>
      <c r="BC100" s="33"/>
      <c r="BD100" s="33"/>
      <c r="BE100" s="33"/>
    </row>
  </sheetData>
  <sheetProtection algorithmName="SHA-512" hashValue="vV51vW6M8rT3uz3GtqlXswpjd8OFbQPG/UV6cztchLMI59qSYd7+nKlOEZpqbeUoFcPS8yjyS/BhuCZ+piequg==" saltValue="0KRpBTL2NvrVkP4bo0QkrdVJfMl67c9rDwgw/BwaKPJ+XNE9EPJqNce0Zfexb7MJaP/s9TWtwiNrfK51eVGC0w==" spinCount="100000" sheet="1" objects="1" scenarios="1" formatColumns="0" formatRows="0"/>
  <mergeCells count="54">
    <mergeCell ref="AR2:BE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AN98:AP98"/>
    <mergeCell ref="AG98:AM98"/>
    <mergeCell ref="L85:AJ85"/>
    <mergeCell ref="AM87:AN87"/>
    <mergeCell ref="AM89:AP89"/>
    <mergeCell ref="AG94:AM94"/>
    <mergeCell ref="AN94:AP94"/>
    <mergeCell ref="J96:AF96"/>
    <mergeCell ref="D96:H96"/>
    <mergeCell ref="AG96:AM96"/>
    <mergeCell ref="AN96:AP96"/>
    <mergeCell ref="D95:H95"/>
    <mergeCell ref="AG95:AM95"/>
    <mergeCell ref="J95:AF95"/>
    <mergeCell ref="AN95:AP95"/>
    <mergeCell ref="D98:H98"/>
    <mergeCell ref="J98:AF98"/>
    <mergeCell ref="AN97:AP97"/>
    <mergeCell ref="D97:H97"/>
    <mergeCell ref="J97:AF97"/>
    <mergeCell ref="AG97:AM97"/>
    <mergeCell ref="AS89:AT91"/>
    <mergeCell ref="AM90:AP90"/>
    <mergeCell ref="C92:G92"/>
    <mergeCell ref="AG92:AM92"/>
    <mergeCell ref="I92:AF92"/>
    <mergeCell ref="AN92:AP92"/>
  </mergeCells>
  <hyperlinks>
    <hyperlink ref="A95" location="'02.1_2024 - Most'!C2" display="/"/>
    <hyperlink ref="A96" location="'02.2_2024 - Železniční sv...'!C2" display="/"/>
    <hyperlink ref="A97" location="'02.3_2024 - VRN'!C2" display="/"/>
    <hyperlink ref="A98" location="'02.4_2024 - DSPS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369"/>
  <sheetViews>
    <sheetView showGridLines="0" tabSelected="1" topLeftCell="A133" workbookViewId="0">
      <selection activeCell="I150" sqref="I150"/>
    </sheetView>
  </sheetViews>
  <sheetFormatPr defaultRowHeight="11.25" x14ac:dyDescent="0.2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 x14ac:dyDescent="0.2">
      <c r="L2" s="271"/>
      <c r="M2" s="271"/>
      <c r="N2" s="271"/>
      <c r="O2" s="271"/>
      <c r="P2" s="271"/>
      <c r="Q2" s="271"/>
      <c r="R2" s="271"/>
      <c r="S2" s="271"/>
      <c r="T2" s="271"/>
      <c r="U2" s="271"/>
      <c r="V2" s="271"/>
      <c r="AT2" s="16" t="s">
        <v>83</v>
      </c>
    </row>
    <row r="3" spans="1:46" s="1" customFormat="1" ht="6.95" customHeight="1" x14ac:dyDescent="0.2">
      <c r="B3" s="107"/>
      <c r="C3" s="108"/>
      <c r="D3" s="108"/>
      <c r="E3" s="108"/>
      <c r="F3" s="108"/>
      <c r="G3" s="108"/>
      <c r="H3" s="108"/>
      <c r="I3" s="108"/>
      <c r="J3" s="108"/>
      <c r="K3" s="108"/>
      <c r="L3" s="19"/>
      <c r="AT3" s="16" t="s">
        <v>84</v>
      </c>
    </row>
    <row r="4" spans="1:46" s="1" customFormat="1" ht="24.95" customHeight="1" x14ac:dyDescent="0.2">
      <c r="B4" s="19"/>
      <c r="D4" s="109" t="s">
        <v>94</v>
      </c>
      <c r="L4" s="19"/>
      <c r="M4" s="110" t="s">
        <v>10</v>
      </c>
      <c r="AT4" s="16" t="s">
        <v>4</v>
      </c>
    </row>
    <row r="5" spans="1:46" s="1" customFormat="1" ht="6.95" customHeight="1" x14ac:dyDescent="0.2">
      <c r="B5" s="19"/>
      <c r="L5" s="19"/>
    </row>
    <row r="6" spans="1:46" s="1" customFormat="1" ht="12" customHeight="1" x14ac:dyDescent="0.2">
      <c r="B6" s="19"/>
      <c r="D6" s="111" t="s">
        <v>16</v>
      </c>
      <c r="L6" s="19"/>
    </row>
    <row r="7" spans="1:46" s="1" customFormat="1" ht="16.5" customHeight="1" x14ac:dyDescent="0.2">
      <c r="B7" s="19"/>
      <c r="E7" s="288" t="str">
        <f>'Rekapitulace zakázky'!K6</f>
        <v>Oprava mostu v km 19,608 na trati Kácov - Světlá nad Sázavou</v>
      </c>
      <c r="F7" s="289"/>
      <c r="G7" s="289"/>
      <c r="H7" s="289"/>
      <c r="L7" s="19"/>
    </row>
    <row r="8" spans="1:46" s="2" customFormat="1" ht="12" customHeight="1" x14ac:dyDescent="0.2">
      <c r="A8" s="33"/>
      <c r="B8" s="38"/>
      <c r="C8" s="33"/>
      <c r="D8" s="111" t="s">
        <v>95</v>
      </c>
      <c r="E8" s="33"/>
      <c r="F8" s="33"/>
      <c r="G8" s="33"/>
      <c r="H8" s="33"/>
      <c r="I8" s="33"/>
      <c r="J8" s="33"/>
      <c r="K8" s="33"/>
      <c r="L8" s="50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 x14ac:dyDescent="0.2">
      <c r="A9" s="33"/>
      <c r="B9" s="38"/>
      <c r="C9" s="33"/>
      <c r="D9" s="33"/>
      <c r="E9" s="290" t="s">
        <v>96</v>
      </c>
      <c r="F9" s="291"/>
      <c r="G9" s="291"/>
      <c r="H9" s="291"/>
      <c r="I9" s="33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x14ac:dyDescent="0.2">
      <c r="A10" s="33"/>
      <c r="B10" s="38"/>
      <c r="C10" s="33"/>
      <c r="D10" s="33"/>
      <c r="E10" s="33"/>
      <c r="F10" s="33"/>
      <c r="G10" s="33"/>
      <c r="H10" s="33"/>
      <c r="I10" s="33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 x14ac:dyDescent="0.2">
      <c r="A11" s="33"/>
      <c r="B11" s="38"/>
      <c r="C11" s="33"/>
      <c r="D11" s="111" t="s">
        <v>18</v>
      </c>
      <c r="E11" s="33"/>
      <c r="F11" s="112" t="s">
        <v>1</v>
      </c>
      <c r="G11" s="33"/>
      <c r="H11" s="33"/>
      <c r="I11" s="111" t="s">
        <v>19</v>
      </c>
      <c r="J11" s="112" t="s">
        <v>1</v>
      </c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 x14ac:dyDescent="0.2">
      <c r="A12" s="33"/>
      <c r="B12" s="38"/>
      <c r="C12" s="33"/>
      <c r="D12" s="111" t="s">
        <v>20</v>
      </c>
      <c r="E12" s="33"/>
      <c r="F12" s="112" t="s">
        <v>21</v>
      </c>
      <c r="G12" s="33"/>
      <c r="H12" s="33"/>
      <c r="I12" s="111" t="s">
        <v>22</v>
      </c>
      <c r="J12" s="113" t="str">
        <f>'Rekapitulace zakázky'!AN8</f>
        <v>25. 3. 2024</v>
      </c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 x14ac:dyDescent="0.2">
      <c r="A13" s="33"/>
      <c r="B13" s="38"/>
      <c r="C13" s="33"/>
      <c r="D13" s="33"/>
      <c r="E13" s="33"/>
      <c r="F13" s="33"/>
      <c r="G13" s="33"/>
      <c r="H13" s="33"/>
      <c r="I13" s="33"/>
      <c r="J13" s="33"/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 x14ac:dyDescent="0.2">
      <c r="A14" s="33"/>
      <c r="B14" s="38"/>
      <c r="C14" s="33"/>
      <c r="D14" s="111" t="s">
        <v>24</v>
      </c>
      <c r="E14" s="33"/>
      <c r="F14" s="33"/>
      <c r="G14" s="33"/>
      <c r="H14" s="33"/>
      <c r="I14" s="111" t="s">
        <v>25</v>
      </c>
      <c r="J14" s="112" t="str">
        <f>IF('Rekapitulace zakázky'!AN10="","",'Rekapitulace zakázky'!AN10)</f>
        <v/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 x14ac:dyDescent="0.2">
      <c r="A15" s="33"/>
      <c r="B15" s="38"/>
      <c r="C15" s="33"/>
      <c r="D15" s="33"/>
      <c r="E15" s="112" t="str">
        <f>IF('Rekapitulace zakázky'!E11="","",'Rekapitulace zakázky'!E11)</f>
        <v xml:space="preserve"> </v>
      </c>
      <c r="F15" s="33"/>
      <c r="G15" s="33"/>
      <c r="H15" s="33"/>
      <c r="I15" s="111" t="s">
        <v>27</v>
      </c>
      <c r="J15" s="112" t="str">
        <f>IF('Rekapitulace zakázky'!AN11="","",'Rekapitulace zakázky'!AN11)</f>
        <v/>
      </c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 x14ac:dyDescent="0.2">
      <c r="A16" s="33"/>
      <c r="B16" s="38"/>
      <c r="C16" s="33"/>
      <c r="D16" s="33"/>
      <c r="E16" s="33"/>
      <c r="F16" s="33"/>
      <c r="G16" s="33"/>
      <c r="H16" s="33"/>
      <c r="I16" s="33"/>
      <c r="J16" s="33"/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 x14ac:dyDescent="0.2">
      <c r="A17" s="33"/>
      <c r="B17" s="38"/>
      <c r="C17" s="33"/>
      <c r="D17" s="111" t="s">
        <v>28</v>
      </c>
      <c r="E17" s="33"/>
      <c r="F17" s="33"/>
      <c r="G17" s="33"/>
      <c r="H17" s="33"/>
      <c r="I17" s="111" t="s">
        <v>25</v>
      </c>
      <c r="J17" s="29" t="str">
        <f>'Rekapitulace zakázky'!AN13</f>
        <v>Vyplň údaj</v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 x14ac:dyDescent="0.2">
      <c r="A18" s="33"/>
      <c r="B18" s="38"/>
      <c r="C18" s="33"/>
      <c r="D18" s="33"/>
      <c r="E18" s="292" t="str">
        <f>'Rekapitulace zakázky'!E14</f>
        <v>Vyplň údaj</v>
      </c>
      <c r="F18" s="293"/>
      <c r="G18" s="293"/>
      <c r="H18" s="293"/>
      <c r="I18" s="111" t="s">
        <v>27</v>
      </c>
      <c r="J18" s="29" t="str">
        <f>'Rekapitulace zakázky'!AN14</f>
        <v>Vyplň údaj</v>
      </c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 x14ac:dyDescent="0.2">
      <c r="A19" s="33"/>
      <c r="B19" s="38"/>
      <c r="C19" s="33"/>
      <c r="D19" s="33"/>
      <c r="E19" s="33"/>
      <c r="F19" s="33"/>
      <c r="G19" s="33"/>
      <c r="H19" s="33"/>
      <c r="I19" s="33"/>
      <c r="J19" s="33"/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 x14ac:dyDescent="0.2">
      <c r="A20" s="33"/>
      <c r="B20" s="38"/>
      <c r="C20" s="33"/>
      <c r="D20" s="111" t="s">
        <v>30</v>
      </c>
      <c r="E20" s="33"/>
      <c r="F20" s="33"/>
      <c r="G20" s="33"/>
      <c r="H20" s="33"/>
      <c r="I20" s="111" t="s">
        <v>25</v>
      </c>
      <c r="J20" s="112" t="str">
        <f>IF('Rekapitulace zakázky'!AN16="","",'Rekapitulace zakázky'!AN16)</f>
        <v/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 x14ac:dyDescent="0.2">
      <c r="A21" s="33"/>
      <c r="B21" s="38"/>
      <c r="C21" s="33"/>
      <c r="D21" s="33"/>
      <c r="E21" s="112" t="str">
        <f>IF('Rekapitulace zakázky'!E17="","",'Rekapitulace zakázky'!E17)</f>
        <v xml:space="preserve"> </v>
      </c>
      <c r="F21" s="33"/>
      <c r="G21" s="33"/>
      <c r="H21" s="33"/>
      <c r="I21" s="111" t="s">
        <v>27</v>
      </c>
      <c r="J21" s="112" t="str">
        <f>IF('Rekapitulace zakázky'!AN17="","",'Rekapitulace zakázky'!AN17)</f>
        <v/>
      </c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 x14ac:dyDescent="0.2">
      <c r="A22" s="33"/>
      <c r="B22" s="38"/>
      <c r="C22" s="33"/>
      <c r="D22" s="33"/>
      <c r="E22" s="33"/>
      <c r="F22" s="33"/>
      <c r="G22" s="33"/>
      <c r="H22" s="33"/>
      <c r="I22" s="33"/>
      <c r="J22" s="33"/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 x14ac:dyDescent="0.2">
      <c r="A23" s="33"/>
      <c r="B23" s="38"/>
      <c r="C23" s="33"/>
      <c r="D23" s="111" t="s">
        <v>32</v>
      </c>
      <c r="E23" s="33"/>
      <c r="F23" s="33"/>
      <c r="G23" s="33"/>
      <c r="H23" s="33"/>
      <c r="I23" s="111" t="s">
        <v>25</v>
      </c>
      <c r="J23" s="112" t="str">
        <f>IF('Rekapitulace zakázky'!AN19="","",'Rekapitulace zakázky'!AN19)</f>
        <v/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 x14ac:dyDescent="0.2">
      <c r="A24" s="33"/>
      <c r="B24" s="38"/>
      <c r="C24" s="33"/>
      <c r="D24" s="33"/>
      <c r="E24" s="112" t="str">
        <f>IF('Rekapitulace zakázky'!E20="","",'Rekapitulace zakázky'!E20)</f>
        <v xml:space="preserve"> </v>
      </c>
      <c r="F24" s="33"/>
      <c r="G24" s="33"/>
      <c r="H24" s="33"/>
      <c r="I24" s="111" t="s">
        <v>27</v>
      </c>
      <c r="J24" s="112" t="str">
        <f>IF('Rekapitulace zakázky'!AN20="","",'Rekapitulace zakázky'!AN20)</f>
        <v/>
      </c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 x14ac:dyDescent="0.2">
      <c r="A25" s="33"/>
      <c r="B25" s="38"/>
      <c r="C25" s="33"/>
      <c r="D25" s="33"/>
      <c r="E25" s="33"/>
      <c r="F25" s="33"/>
      <c r="G25" s="33"/>
      <c r="H25" s="33"/>
      <c r="I25" s="33"/>
      <c r="J25" s="33"/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 x14ac:dyDescent="0.2">
      <c r="A26" s="33"/>
      <c r="B26" s="38"/>
      <c r="C26" s="33"/>
      <c r="D26" s="111" t="s">
        <v>33</v>
      </c>
      <c r="E26" s="33"/>
      <c r="F26" s="33"/>
      <c r="G26" s="33"/>
      <c r="H26" s="33"/>
      <c r="I26" s="33"/>
      <c r="J26" s="33"/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 x14ac:dyDescent="0.2">
      <c r="A27" s="114"/>
      <c r="B27" s="115"/>
      <c r="C27" s="114"/>
      <c r="D27" s="114"/>
      <c r="E27" s="294" t="s">
        <v>1</v>
      </c>
      <c r="F27" s="294"/>
      <c r="G27" s="294"/>
      <c r="H27" s="294"/>
      <c r="I27" s="114"/>
      <c r="J27" s="114"/>
      <c r="K27" s="114"/>
      <c r="L27" s="116"/>
      <c r="S27" s="114"/>
      <c r="T27" s="114"/>
      <c r="U27" s="114"/>
      <c r="V27" s="114"/>
      <c r="W27" s="114"/>
      <c r="X27" s="114"/>
      <c r="Y27" s="114"/>
      <c r="Z27" s="114"/>
      <c r="AA27" s="114"/>
      <c r="AB27" s="114"/>
      <c r="AC27" s="114"/>
      <c r="AD27" s="114"/>
      <c r="AE27" s="114"/>
    </row>
    <row r="28" spans="1:31" s="2" customFormat="1" ht="6.95" customHeight="1" x14ac:dyDescent="0.2">
      <c r="A28" s="33"/>
      <c r="B28" s="38"/>
      <c r="C28" s="33"/>
      <c r="D28" s="33"/>
      <c r="E28" s="33"/>
      <c r="F28" s="33"/>
      <c r="G28" s="33"/>
      <c r="H28" s="33"/>
      <c r="I28" s="33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 x14ac:dyDescent="0.2">
      <c r="A29" s="33"/>
      <c r="B29" s="38"/>
      <c r="C29" s="33"/>
      <c r="D29" s="117"/>
      <c r="E29" s="117"/>
      <c r="F29" s="117"/>
      <c r="G29" s="117"/>
      <c r="H29" s="117"/>
      <c r="I29" s="117"/>
      <c r="J29" s="117"/>
      <c r="K29" s="117"/>
      <c r="L29" s="50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 x14ac:dyDescent="0.2">
      <c r="A30" s="33"/>
      <c r="B30" s="38"/>
      <c r="C30" s="33"/>
      <c r="D30" s="118" t="s">
        <v>34</v>
      </c>
      <c r="E30" s="33"/>
      <c r="F30" s="33"/>
      <c r="G30" s="33"/>
      <c r="H30" s="33"/>
      <c r="I30" s="33"/>
      <c r="J30" s="119">
        <f>ROUND(J128, 2)</f>
        <v>0</v>
      </c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 x14ac:dyDescent="0.2">
      <c r="A31" s="33"/>
      <c r="B31" s="38"/>
      <c r="C31" s="33"/>
      <c r="D31" s="117"/>
      <c r="E31" s="117"/>
      <c r="F31" s="117"/>
      <c r="G31" s="117"/>
      <c r="H31" s="117"/>
      <c r="I31" s="117"/>
      <c r="J31" s="117"/>
      <c r="K31" s="117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 x14ac:dyDescent="0.2">
      <c r="A32" s="33"/>
      <c r="B32" s="38"/>
      <c r="C32" s="33"/>
      <c r="D32" s="33"/>
      <c r="E32" s="33"/>
      <c r="F32" s="120" t="s">
        <v>36</v>
      </c>
      <c r="G32" s="33"/>
      <c r="H32" s="33"/>
      <c r="I32" s="120" t="s">
        <v>35</v>
      </c>
      <c r="J32" s="120" t="s">
        <v>37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 x14ac:dyDescent="0.2">
      <c r="A33" s="33"/>
      <c r="B33" s="38"/>
      <c r="C33" s="33"/>
      <c r="D33" s="121" t="s">
        <v>38</v>
      </c>
      <c r="E33" s="111" t="s">
        <v>39</v>
      </c>
      <c r="F33" s="122">
        <f>ROUND((SUM(BE128:BE368)),  2)</f>
        <v>0</v>
      </c>
      <c r="G33" s="33"/>
      <c r="H33" s="33"/>
      <c r="I33" s="123">
        <v>0.21</v>
      </c>
      <c r="J33" s="122">
        <f>ROUND(((SUM(BE128:BE368))*I33),  2)</f>
        <v>0</v>
      </c>
      <c r="K33" s="3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 x14ac:dyDescent="0.2">
      <c r="A34" s="33"/>
      <c r="B34" s="38"/>
      <c r="C34" s="33"/>
      <c r="D34" s="33"/>
      <c r="E34" s="111" t="s">
        <v>40</v>
      </c>
      <c r="F34" s="122">
        <f>ROUND((SUM(BF128:BF368)),  2)</f>
        <v>0</v>
      </c>
      <c r="G34" s="33"/>
      <c r="H34" s="33"/>
      <c r="I34" s="123">
        <v>0.12</v>
      </c>
      <c r="J34" s="122">
        <f>ROUND(((SUM(BF128:BF368))*I34),  2)</f>
        <v>0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 x14ac:dyDescent="0.2">
      <c r="A35" s="33"/>
      <c r="B35" s="38"/>
      <c r="C35" s="33"/>
      <c r="D35" s="33"/>
      <c r="E35" s="111" t="s">
        <v>41</v>
      </c>
      <c r="F35" s="122">
        <f>ROUND((SUM(BG128:BG368)),  2)</f>
        <v>0</v>
      </c>
      <c r="G35" s="33"/>
      <c r="H35" s="33"/>
      <c r="I35" s="123">
        <v>0.21</v>
      </c>
      <c r="J35" s="122">
        <f>0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 x14ac:dyDescent="0.2">
      <c r="A36" s="33"/>
      <c r="B36" s="38"/>
      <c r="C36" s="33"/>
      <c r="D36" s="33"/>
      <c r="E36" s="111" t="s">
        <v>42</v>
      </c>
      <c r="F36" s="122">
        <f>ROUND((SUM(BH128:BH368)),  2)</f>
        <v>0</v>
      </c>
      <c r="G36" s="33"/>
      <c r="H36" s="33"/>
      <c r="I36" s="123">
        <v>0.12</v>
      </c>
      <c r="J36" s="122">
        <f>0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 x14ac:dyDescent="0.2">
      <c r="A37" s="33"/>
      <c r="B37" s="38"/>
      <c r="C37" s="33"/>
      <c r="D37" s="33"/>
      <c r="E37" s="111" t="s">
        <v>43</v>
      </c>
      <c r="F37" s="122">
        <f>ROUND((SUM(BI128:BI368)),  2)</f>
        <v>0</v>
      </c>
      <c r="G37" s="33"/>
      <c r="H37" s="33"/>
      <c r="I37" s="123">
        <v>0</v>
      </c>
      <c r="J37" s="122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 x14ac:dyDescent="0.2">
      <c r="A38" s="33"/>
      <c r="B38" s="38"/>
      <c r="C38" s="33"/>
      <c r="D38" s="33"/>
      <c r="E38" s="33"/>
      <c r="F38" s="33"/>
      <c r="G38" s="33"/>
      <c r="H38" s="33"/>
      <c r="I38" s="33"/>
      <c r="J38" s="33"/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 x14ac:dyDescent="0.2">
      <c r="A39" s="33"/>
      <c r="B39" s="38"/>
      <c r="C39" s="124"/>
      <c r="D39" s="125" t="s">
        <v>44</v>
      </c>
      <c r="E39" s="126"/>
      <c r="F39" s="126"/>
      <c r="G39" s="127" t="s">
        <v>45</v>
      </c>
      <c r="H39" s="128" t="s">
        <v>46</v>
      </c>
      <c r="I39" s="126"/>
      <c r="J39" s="129">
        <f>SUM(J30:J37)</f>
        <v>0</v>
      </c>
      <c r="K39" s="130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 x14ac:dyDescent="0.2">
      <c r="A40" s="33"/>
      <c r="B40" s="38"/>
      <c r="C40" s="33"/>
      <c r="D40" s="33"/>
      <c r="E40" s="33"/>
      <c r="F40" s="33"/>
      <c r="G40" s="33"/>
      <c r="H40" s="33"/>
      <c r="I40" s="33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5" customHeight="1" x14ac:dyDescent="0.2">
      <c r="B41" s="19"/>
      <c r="L41" s="19"/>
    </row>
    <row r="42" spans="1:31" s="1" customFormat="1" ht="14.45" customHeight="1" x14ac:dyDescent="0.2">
      <c r="B42" s="19"/>
      <c r="L42" s="19"/>
    </row>
    <row r="43" spans="1:31" s="1" customFormat="1" ht="14.45" customHeight="1" x14ac:dyDescent="0.2">
      <c r="B43" s="19"/>
      <c r="L43" s="19"/>
    </row>
    <row r="44" spans="1:31" s="1" customFormat="1" ht="14.45" customHeight="1" x14ac:dyDescent="0.2">
      <c r="B44" s="19"/>
      <c r="L44" s="19"/>
    </row>
    <row r="45" spans="1:31" s="1" customFormat="1" ht="14.45" customHeight="1" x14ac:dyDescent="0.2">
      <c r="B45" s="19"/>
      <c r="L45" s="19"/>
    </row>
    <row r="46" spans="1:31" s="1" customFormat="1" ht="14.45" customHeight="1" x14ac:dyDescent="0.2">
      <c r="B46" s="19"/>
      <c r="L46" s="19"/>
    </row>
    <row r="47" spans="1:31" s="1" customFormat="1" ht="14.45" customHeight="1" x14ac:dyDescent="0.2">
      <c r="B47" s="19"/>
      <c r="L47" s="19"/>
    </row>
    <row r="48" spans="1:31" s="1" customFormat="1" ht="14.45" customHeight="1" x14ac:dyDescent="0.2">
      <c r="B48" s="19"/>
      <c r="L48" s="19"/>
    </row>
    <row r="49" spans="1:31" s="1" customFormat="1" ht="14.45" customHeight="1" x14ac:dyDescent="0.2">
      <c r="B49" s="19"/>
      <c r="L49" s="19"/>
    </row>
    <row r="50" spans="1:31" s="2" customFormat="1" ht="14.45" customHeight="1" x14ac:dyDescent="0.2">
      <c r="B50" s="50"/>
      <c r="D50" s="131" t="s">
        <v>47</v>
      </c>
      <c r="E50" s="132"/>
      <c r="F50" s="132"/>
      <c r="G50" s="131" t="s">
        <v>48</v>
      </c>
      <c r="H50" s="132"/>
      <c r="I50" s="132"/>
      <c r="J50" s="132"/>
      <c r="K50" s="132"/>
      <c r="L50" s="50"/>
    </row>
    <row r="51" spans="1:31" x14ac:dyDescent="0.2">
      <c r="B51" s="19"/>
      <c r="L51" s="19"/>
    </row>
    <row r="52" spans="1:31" x14ac:dyDescent="0.2">
      <c r="B52" s="19"/>
      <c r="L52" s="19"/>
    </row>
    <row r="53" spans="1:31" x14ac:dyDescent="0.2">
      <c r="B53" s="19"/>
      <c r="L53" s="19"/>
    </row>
    <row r="54" spans="1:31" x14ac:dyDescent="0.2">
      <c r="B54" s="19"/>
      <c r="L54" s="19"/>
    </row>
    <row r="55" spans="1:31" x14ac:dyDescent="0.2">
      <c r="B55" s="19"/>
      <c r="L55" s="19"/>
    </row>
    <row r="56" spans="1:31" x14ac:dyDescent="0.2">
      <c r="B56" s="19"/>
      <c r="L56" s="19"/>
    </row>
    <row r="57" spans="1:31" x14ac:dyDescent="0.2">
      <c r="B57" s="19"/>
      <c r="L57" s="19"/>
    </row>
    <row r="58" spans="1:31" x14ac:dyDescent="0.2">
      <c r="B58" s="19"/>
      <c r="L58" s="19"/>
    </row>
    <row r="59" spans="1:31" x14ac:dyDescent="0.2">
      <c r="B59" s="19"/>
      <c r="L59" s="19"/>
    </row>
    <row r="60" spans="1:31" x14ac:dyDescent="0.2">
      <c r="B60" s="19"/>
      <c r="L60" s="19"/>
    </row>
    <row r="61" spans="1:31" s="2" customFormat="1" ht="12.75" x14ac:dyDescent="0.2">
      <c r="A61" s="33"/>
      <c r="B61" s="38"/>
      <c r="C61" s="33"/>
      <c r="D61" s="133" t="s">
        <v>49</v>
      </c>
      <c r="E61" s="134"/>
      <c r="F61" s="135" t="s">
        <v>50</v>
      </c>
      <c r="G61" s="133" t="s">
        <v>49</v>
      </c>
      <c r="H61" s="134"/>
      <c r="I61" s="134"/>
      <c r="J61" s="136" t="s">
        <v>50</v>
      </c>
      <c r="K61" s="134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x14ac:dyDescent="0.2">
      <c r="B62" s="19"/>
      <c r="L62" s="19"/>
    </row>
    <row r="63" spans="1:31" x14ac:dyDescent="0.2">
      <c r="B63" s="19"/>
      <c r="L63" s="19"/>
    </row>
    <row r="64" spans="1:31" x14ac:dyDescent="0.2">
      <c r="B64" s="19"/>
      <c r="L64" s="19"/>
    </row>
    <row r="65" spans="1:31" s="2" customFormat="1" ht="12.75" x14ac:dyDescent="0.2">
      <c r="A65" s="33"/>
      <c r="B65" s="38"/>
      <c r="C65" s="33"/>
      <c r="D65" s="131" t="s">
        <v>51</v>
      </c>
      <c r="E65" s="137"/>
      <c r="F65" s="137"/>
      <c r="G65" s="131" t="s">
        <v>52</v>
      </c>
      <c r="H65" s="137"/>
      <c r="I65" s="137"/>
      <c r="J65" s="137"/>
      <c r="K65" s="137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x14ac:dyDescent="0.2">
      <c r="B66" s="19"/>
      <c r="L66" s="19"/>
    </row>
    <row r="67" spans="1:31" x14ac:dyDescent="0.2">
      <c r="B67" s="19"/>
      <c r="L67" s="19"/>
    </row>
    <row r="68" spans="1:31" x14ac:dyDescent="0.2">
      <c r="B68" s="19"/>
      <c r="L68" s="19"/>
    </row>
    <row r="69" spans="1:31" x14ac:dyDescent="0.2">
      <c r="B69" s="19"/>
      <c r="L69" s="19"/>
    </row>
    <row r="70" spans="1:31" x14ac:dyDescent="0.2">
      <c r="B70" s="19"/>
      <c r="L70" s="19"/>
    </row>
    <row r="71" spans="1:31" x14ac:dyDescent="0.2">
      <c r="B71" s="19"/>
      <c r="L71" s="19"/>
    </row>
    <row r="72" spans="1:31" x14ac:dyDescent="0.2">
      <c r="B72" s="19"/>
      <c r="L72" s="19"/>
    </row>
    <row r="73" spans="1:31" x14ac:dyDescent="0.2">
      <c r="B73" s="19"/>
      <c r="L73" s="19"/>
    </row>
    <row r="74" spans="1:31" x14ac:dyDescent="0.2">
      <c r="B74" s="19"/>
      <c r="L74" s="19"/>
    </row>
    <row r="75" spans="1:31" x14ac:dyDescent="0.2">
      <c r="B75" s="19"/>
      <c r="L75" s="19"/>
    </row>
    <row r="76" spans="1:31" s="2" customFormat="1" ht="12.75" x14ac:dyDescent="0.2">
      <c r="A76" s="33"/>
      <c r="B76" s="38"/>
      <c r="C76" s="33"/>
      <c r="D76" s="133" t="s">
        <v>49</v>
      </c>
      <c r="E76" s="134"/>
      <c r="F76" s="135" t="s">
        <v>50</v>
      </c>
      <c r="G76" s="133" t="s">
        <v>49</v>
      </c>
      <c r="H76" s="134"/>
      <c r="I76" s="134"/>
      <c r="J76" s="136" t="s">
        <v>50</v>
      </c>
      <c r="K76" s="134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 x14ac:dyDescent="0.2">
      <c r="A77" s="33"/>
      <c r="B77" s="138"/>
      <c r="C77" s="139"/>
      <c r="D77" s="139"/>
      <c r="E77" s="139"/>
      <c r="F77" s="139"/>
      <c r="G77" s="139"/>
      <c r="H77" s="139"/>
      <c r="I77" s="139"/>
      <c r="J77" s="139"/>
      <c r="K77" s="139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5" customHeight="1" x14ac:dyDescent="0.2">
      <c r="A81" s="33"/>
      <c r="B81" s="140"/>
      <c r="C81" s="141"/>
      <c r="D81" s="141"/>
      <c r="E81" s="141"/>
      <c r="F81" s="141"/>
      <c r="G81" s="141"/>
      <c r="H81" s="141"/>
      <c r="I81" s="141"/>
      <c r="J81" s="141"/>
      <c r="K81" s="141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customHeight="1" x14ac:dyDescent="0.2">
      <c r="A82" s="33"/>
      <c r="B82" s="34"/>
      <c r="C82" s="22" t="s">
        <v>97</v>
      </c>
      <c r="D82" s="35"/>
      <c r="E82" s="35"/>
      <c r="F82" s="35"/>
      <c r="G82" s="35"/>
      <c r="H82" s="35"/>
      <c r="I82" s="35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customHeight="1" x14ac:dyDescent="0.2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 x14ac:dyDescent="0.2">
      <c r="A84" s="33"/>
      <c r="B84" s="34"/>
      <c r="C84" s="28" t="s">
        <v>16</v>
      </c>
      <c r="D84" s="35"/>
      <c r="E84" s="35"/>
      <c r="F84" s="35"/>
      <c r="G84" s="35"/>
      <c r="H84" s="35"/>
      <c r="I84" s="35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customHeight="1" x14ac:dyDescent="0.2">
      <c r="A85" s="33"/>
      <c r="B85" s="34"/>
      <c r="C85" s="35"/>
      <c r="D85" s="35"/>
      <c r="E85" s="286" t="str">
        <f>E7</f>
        <v>Oprava mostu v km 19,608 na trati Kácov - Světlá nad Sázavou</v>
      </c>
      <c r="F85" s="287"/>
      <c r="G85" s="287"/>
      <c r="H85" s="287"/>
      <c r="I85" s="35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 x14ac:dyDescent="0.2">
      <c r="A86" s="33"/>
      <c r="B86" s="34"/>
      <c r="C86" s="28" t="s">
        <v>95</v>
      </c>
      <c r="D86" s="35"/>
      <c r="E86" s="35"/>
      <c r="F86" s="35"/>
      <c r="G86" s="35"/>
      <c r="H86" s="35"/>
      <c r="I86" s="35"/>
      <c r="J86" s="35"/>
      <c r="K86" s="35"/>
      <c r="L86" s="50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customHeight="1" x14ac:dyDescent="0.2">
      <c r="A87" s="33"/>
      <c r="B87" s="34"/>
      <c r="C87" s="35"/>
      <c r="D87" s="35"/>
      <c r="E87" s="265" t="str">
        <f>E9</f>
        <v>02.1_2024 - Most</v>
      </c>
      <c r="F87" s="285"/>
      <c r="G87" s="285"/>
      <c r="H87" s="285"/>
      <c r="I87" s="35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customHeight="1" x14ac:dyDescent="0.2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 x14ac:dyDescent="0.2">
      <c r="A89" s="33"/>
      <c r="B89" s="34"/>
      <c r="C89" s="28" t="s">
        <v>20</v>
      </c>
      <c r="D89" s="35"/>
      <c r="E89" s="35"/>
      <c r="F89" s="26" t="str">
        <f>F12</f>
        <v>Březina</v>
      </c>
      <c r="G89" s="35"/>
      <c r="H89" s="35"/>
      <c r="I89" s="28" t="s">
        <v>22</v>
      </c>
      <c r="J89" s="65" t="str">
        <f>IF(J12="","",J12)</f>
        <v>25. 3. 2024</v>
      </c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5" customHeight="1" x14ac:dyDescent="0.2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15.2" customHeight="1" x14ac:dyDescent="0.2">
      <c r="A91" s="33"/>
      <c r="B91" s="34"/>
      <c r="C91" s="28" t="s">
        <v>24</v>
      </c>
      <c r="D91" s="35"/>
      <c r="E91" s="35"/>
      <c r="F91" s="26" t="str">
        <f>E15</f>
        <v xml:space="preserve"> </v>
      </c>
      <c r="G91" s="35"/>
      <c r="H91" s="35"/>
      <c r="I91" s="28" t="s">
        <v>30</v>
      </c>
      <c r="J91" s="31" t="str">
        <f>E21</f>
        <v xml:space="preserve"> 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2" customHeight="1" x14ac:dyDescent="0.2">
      <c r="A92" s="33"/>
      <c r="B92" s="34"/>
      <c r="C92" s="28" t="s">
        <v>28</v>
      </c>
      <c r="D92" s="35"/>
      <c r="E92" s="35"/>
      <c r="F92" s="26" t="str">
        <f>IF(E18="","",E18)</f>
        <v>Vyplň údaj</v>
      </c>
      <c r="G92" s="35"/>
      <c r="H92" s="35"/>
      <c r="I92" s="28" t="s">
        <v>32</v>
      </c>
      <c r="J92" s="31" t="str">
        <f>E24</f>
        <v xml:space="preserve"> </v>
      </c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 x14ac:dyDescent="0.2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 x14ac:dyDescent="0.2">
      <c r="A94" s="33"/>
      <c r="B94" s="34"/>
      <c r="C94" s="142" t="s">
        <v>98</v>
      </c>
      <c r="D94" s="143"/>
      <c r="E94" s="143"/>
      <c r="F94" s="143"/>
      <c r="G94" s="143"/>
      <c r="H94" s="143"/>
      <c r="I94" s="143"/>
      <c r="J94" s="144" t="s">
        <v>99</v>
      </c>
      <c r="K94" s="143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 x14ac:dyDescent="0.2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9" customHeight="1" x14ac:dyDescent="0.2">
      <c r="A96" s="33"/>
      <c r="B96" s="34"/>
      <c r="C96" s="145" t="s">
        <v>100</v>
      </c>
      <c r="D96" s="35"/>
      <c r="E96" s="35"/>
      <c r="F96" s="35"/>
      <c r="G96" s="35"/>
      <c r="H96" s="35"/>
      <c r="I96" s="35"/>
      <c r="J96" s="83">
        <f>J128</f>
        <v>0</v>
      </c>
      <c r="K96" s="35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6" t="s">
        <v>101</v>
      </c>
    </row>
    <row r="97" spans="1:31" s="9" customFormat="1" ht="24.95" customHeight="1" x14ac:dyDescent="0.2">
      <c r="B97" s="146"/>
      <c r="C97" s="147"/>
      <c r="D97" s="148" t="s">
        <v>102</v>
      </c>
      <c r="E97" s="149"/>
      <c r="F97" s="149"/>
      <c r="G97" s="149"/>
      <c r="H97" s="149"/>
      <c r="I97" s="149"/>
      <c r="J97" s="150">
        <f>J129</f>
        <v>0</v>
      </c>
      <c r="K97" s="147"/>
      <c r="L97" s="151"/>
    </row>
    <row r="98" spans="1:31" s="10" customFormat="1" ht="19.899999999999999" customHeight="1" x14ac:dyDescent="0.2">
      <c r="B98" s="152"/>
      <c r="C98" s="153"/>
      <c r="D98" s="154" t="s">
        <v>103</v>
      </c>
      <c r="E98" s="155"/>
      <c r="F98" s="155"/>
      <c r="G98" s="155"/>
      <c r="H98" s="155"/>
      <c r="I98" s="155"/>
      <c r="J98" s="156">
        <f>J130</f>
        <v>0</v>
      </c>
      <c r="K98" s="153"/>
      <c r="L98" s="157"/>
    </row>
    <row r="99" spans="1:31" s="10" customFormat="1" ht="19.899999999999999" customHeight="1" x14ac:dyDescent="0.2">
      <c r="B99" s="152"/>
      <c r="C99" s="153"/>
      <c r="D99" s="154" t="s">
        <v>104</v>
      </c>
      <c r="E99" s="155"/>
      <c r="F99" s="155"/>
      <c r="G99" s="155"/>
      <c r="H99" s="155"/>
      <c r="I99" s="155"/>
      <c r="J99" s="156">
        <f>J145</f>
        <v>0</v>
      </c>
      <c r="K99" s="153"/>
      <c r="L99" s="157"/>
    </row>
    <row r="100" spans="1:31" s="10" customFormat="1" ht="19.899999999999999" customHeight="1" x14ac:dyDescent="0.2">
      <c r="B100" s="152"/>
      <c r="C100" s="153"/>
      <c r="D100" s="154" t="s">
        <v>105</v>
      </c>
      <c r="E100" s="155"/>
      <c r="F100" s="155"/>
      <c r="G100" s="155"/>
      <c r="H100" s="155"/>
      <c r="I100" s="155"/>
      <c r="J100" s="156">
        <f>J197</f>
        <v>0</v>
      </c>
      <c r="K100" s="153"/>
      <c r="L100" s="157"/>
    </row>
    <row r="101" spans="1:31" s="10" customFormat="1" ht="19.899999999999999" customHeight="1" x14ac:dyDescent="0.2">
      <c r="B101" s="152"/>
      <c r="C101" s="153"/>
      <c r="D101" s="154" t="s">
        <v>106</v>
      </c>
      <c r="E101" s="155"/>
      <c r="F101" s="155"/>
      <c r="G101" s="155"/>
      <c r="H101" s="155"/>
      <c r="I101" s="155"/>
      <c r="J101" s="156">
        <f>J228</f>
        <v>0</v>
      </c>
      <c r="K101" s="153"/>
      <c r="L101" s="157"/>
    </row>
    <row r="102" spans="1:31" s="10" customFormat="1" ht="19.899999999999999" customHeight="1" x14ac:dyDescent="0.2">
      <c r="B102" s="152"/>
      <c r="C102" s="153"/>
      <c r="D102" s="154" t="s">
        <v>107</v>
      </c>
      <c r="E102" s="155"/>
      <c r="F102" s="155"/>
      <c r="G102" s="155"/>
      <c r="H102" s="155"/>
      <c r="I102" s="155"/>
      <c r="J102" s="156">
        <f>J241</f>
        <v>0</v>
      </c>
      <c r="K102" s="153"/>
      <c r="L102" s="157"/>
    </row>
    <row r="103" spans="1:31" s="10" customFormat="1" ht="19.899999999999999" customHeight="1" x14ac:dyDescent="0.2">
      <c r="B103" s="152"/>
      <c r="C103" s="153"/>
      <c r="D103" s="154" t="s">
        <v>108</v>
      </c>
      <c r="E103" s="155"/>
      <c r="F103" s="155"/>
      <c r="G103" s="155"/>
      <c r="H103" s="155"/>
      <c r="I103" s="155"/>
      <c r="J103" s="156">
        <f>J311</f>
        <v>0</v>
      </c>
      <c r="K103" s="153"/>
      <c r="L103" s="157"/>
    </row>
    <row r="104" spans="1:31" s="10" customFormat="1" ht="19.899999999999999" customHeight="1" x14ac:dyDescent="0.2">
      <c r="B104" s="152"/>
      <c r="C104" s="153"/>
      <c r="D104" s="154" t="s">
        <v>109</v>
      </c>
      <c r="E104" s="155"/>
      <c r="F104" s="155"/>
      <c r="G104" s="155"/>
      <c r="H104" s="155"/>
      <c r="I104" s="155"/>
      <c r="J104" s="156">
        <f>J350</f>
        <v>0</v>
      </c>
      <c r="K104" s="153"/>
      <c r="L104" s="157"/>
    </row>
    <row r="105" spans="1:31" s="9" customFormat="1" ht="24.95" customHeight="1" x14ac:dyDescent="0.2">
      <c r="B105" s="146"/>
      <c r="C105" s="147"/>
      <c r="D105" s="148" t="s">
        <v>110</v>
      </c>
      <c r="E105" s="149"/>
      <c r="F105" s="149"/>
      <c r="G105" s="149"/>
      <c r="H105" s="149"/>
      <c r="I105" s="149"/>
      <c r="J105" s="150">
        <f>J353</f>
        <v>0</v>
      </c>
      <c r="K105" s="147"/>
      <c r="L105" s="151"/>
    </row>
    <row r="106" spans="1:31" s="10" customFormat="1" ht="19.899999999999999" customHeight="1" x14ac:dyDescent="0.2">
      <c r="B106" s="152"/>
      <c r="C106" s="153"/>
      <c r="D106" s="154" t="s">
        <v>111</v>
      </c>
      <c r="E106" s="155"/>
      <c r="F106" s="155"/>
      <c r="G106" s="155"/>
      <c r="H106" s="155"/>
      <c r="I106" s="155"/>
      <c r="J106" s="156">
        <f>J354</f>
        <v>0</v>
      </c>
      <c r="K106" s="153"/>
      <c r="L106" s="157"/>
    </row>
    <row r="107" spans="1:31" s="10" customFormat="1" ht="19.899999999999999" customHeight="1" x14ac:dyDescent="0.2">
      <c r="B107" s="152"/>
      <c r="C107" s="153"/>
      <c r="D107" s="154" t="s">
        <v>112</v>
      </c>
      <c r="E107" s="155"/>
      <c r="F107" s="155"/>
      <c r="G107" s="155"/>
      <c r="H107" s="155"/>
      <c r="I107" s="155"/>
      <c r="J107" s="156">
        <f>J362</f>
        <v>0</v>
      </c>
      <c r="K107" s="153"/>
      <c r="L107" s="157"/>
    </row>
    <row r="108" spans="1:31" s="9" customFormat="1" ht="24.95" customHeight="1" x14ac:dyDescent="0.2">
      <c r="B108" s="146"/>
      <c r="C108" s="147"/>
      <c r="D108" s="148" t="s">
        <v>113</v>
      </c>
      <c r="E108" s="149"/>
      <c r="F108" s="149"/>
      <c r="G108" s="149"/>
      <c r="H108" s="149"/>
      <c r="I108" s="149"/>
      <c r="J108" s="150">
        <f>J365</f>
        <v>0</v>
      </c>
      <c r="K108" s="147"/>
      <c r="L108" s="151"/>
    </row>
    <row r="109" spans="1:31" s="2" customFormat="1" ht="21.75" customHeight="1" x14ac:dyDescent="0.2">
      <c r="A109" s="33"/>
      <c r="B109" s="34"/>
      <c r="C109" s="35"/>
      <c r="D109" s="35"/>
      <c r="E109" s="35"/>
      <c r="F109" s="35"/>
      <c r="G109" s="35"/>
      <c r="H109" s="35"/>
      <c r="I109" s="35"/>
      <c r="J109" s="35"/>
      <c r="K109" s="35"/>
      <c r="L109" s="50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31" s="2" customFormat="1" ht="6.95" customHeight="1" x14ac:dyDescent="0.2">
      <c r="A110" s="33"/>
      <c r="B110" s="53"/>
      <c r="C110" s="54"/>
      <c r="D110" s="54"/>
      <c r="E110" s="54"/>
      <c r="F110" s="54"/>
      <c r="G110" s="54"/>
      <c r="H110" s="54"/>
      <c r="I110" s="54"/>
      <c r="J110" s="54"/>
      <c r="K110" s="54"/>
      <c r="L110" s="50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4" spans="1:63" s="2" customFormat="1" ht="6.95" customHeight="1" x14ac:dyDescent="0.2">
      <c r="A114" s="33"/>
      <c r="B114" s="55"/>
      <c r="C114" s="56"/>
      <c r="D114" s="56"/>
      <c r="E114" s="56"/>
      <c r="F114" s="56"/>
      <c r="G114" s="56"/>
      <c r="H114" s="56"/>
      <c r="I114" s="56"/>
      <c r="J114" s="56"/>
      <c r="K114" s="56"/>
      <c r="L114" s="50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3" s="2" customFormat="1" ht="24.95" customHeight="1" x14ac:dyDescent="0.2">
      <c r="A115" s="33"/>
      <c r="B115" s="34"/>
      <c r="C115" s="22" t="s">
        <v>114</v>
      </c>
      <c r="D115" s="35"/>
      <c r="E115" s="35"/>
      <c r="F115" s="35"/>
      <c r="G115" s="35"/>
      <c r="H115" s="35"/>
      <c r="I115" s="35"/>
      <c r="J115" s="35"/>
      <c r="K115" s="35"/>
      <c r="L115" s="50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3" s="2" customFormat="1" ht="6.95" customHeight="1" x14ac:dyDescent="0.2">
      <c r="A116" s="33"/>
      <c r="B116" s="34"/>
      <c r="C116" s="35"/>
      <c r="D116" s="35"/>
      <c r="E116" s="35"/>
      <c r="F116" s="35"/>
      <c r="G116" s="35"/>
      <c r="H116" s="35"/>
      <c r="I116" s="35"/>
      <c r="J116" s="35"/>
      <c r="K116" s="35"/>
      <c r="L116" s="50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3" s="2" customFormat="1" ht="12" customHeight="1" x14ac:dyDescent="0.2">
      <c r="A117" s="33"/>
      <c r="B117" s="34"/>
      <c r="C117" s="28" t="s">
        <v>16</v>
      </c>
      <c r="D117" s="35"/>
      <c r="E117" s="35"/>
      <c r="F117" s="35"/>
      <c r="G117" s="35"/>
      <c r="H117" s="35"/>
      <c r="I117" s="35"/>
      <c r="J117" s="35"/>
      <c r="K117" s="35"/>
      <c r="L117" s="50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3" s="2" customFormat="1" ht="16.5" customHeight="1" x14ac:dyDescent="0.2">
      <c r="A118" s="33"/>
      <c r="B118" s="34"/>
      <c r="C118" s="35"/>
      <c r="D118" s="35"/>
      <c r="E118" s="286" t="str">
        <f>E7</f>
        <v>Oprava mostu v km 19,608 na trati Kácov - Světlá nad Sázavou</v>
      </c>
      <c r="F118" s="287"/>
      <c r="G118" s="287"/>
      <c r="H118" s="287"/>
      <c r="I118" s="35"/>
      <c r="J118" s="35"/>
      <c r="K118" s="35"/>
      <c r="L118" s="50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3" s="2" customFormat="1" ht="12" customHeight="1" x14ac:dyDescent="0.2">
      <c r="A119" s="33"/>
      <c r="B119" s="34"/>
      <c r="C119" s="28" t="s">
        <v>95</v>
      </c>
      <c r="D119" s="35"/>
      <c r="E119" s="35"/>
      <c r="F119" s="35"/>
      <c r="G119" s="35"/>
      <c r="H119" s="35"/>
      <c r="I119" s="35"/>
      <c r="J119" s="35"/>
      <c r="K119" s="35"/>
      <c r="L119" s="50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63" s="2" customFormat="1" ht="16.5" customHeight="1" x14ac:dyDescent="0.2">
      <c r="A120" s="33"/>
      <c r="B120" s="34"/>
      <c r="C120" s="35"/>
      <c r="D120" s="35"/>
      <c r="E120" s="265" t="str">
        <f>E9</f>
        <v>02.1_2024 - Most</v>
      </c>
      <c r="F120" s="285"/>
      <c r="G120" s="285"/>
      <c r="H120" s="285"/>
      <c r="I120" s="35"/>
      <c r="J120" s="35"/>
      <c r="K120" s="35"/>
      <c r="L120" s="50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63" s="2" customFormat="1" ht="6.95" customHeight="1" x14ac:dyDescent="0.2">
      <c r="A121" s="33"/>
      <c r="B121" s="34"/>
      <c r="C121" s="35"/>
      <c r="D121" s="35"/>
      <c r="E121" s="35"/>
      <c r="F121" s="35"/>
      <c r="G121" s="35"/>
      <c r="H121" s="35"/>
      <c r="I121" s="35"/>
      <c r="J121" s="35"/>
      <c r="K121" s="35"/>
      <c r="L121" s="50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pans="1:63" s="2" customFormat="1" ht="12" customHeight="1" x14ac:dyDescent="0.2">
      <c r="A122" s="33"/>
      <c r="B122" s="34"/>
      <c r="C122" s="28" t="s">
        <v>20</v>
      </c>
      <c r="D122" s="35"/>
      <c r="E122" s="35"/>
      <c r="F122" s="26" t="str">
        <f>F12</f>
        <v>Březina</v>
      </c>
      <c r="G122" s="35"/>
      <c r="H122" s="35"/>
      <c r="I122" s="28" t="s">
        <v>22</v>
      </c>
      <c r="J122" s="65" t="str">
        <f>IF(J12="","",J12)</f>
        <v>25. 3. 2024</v>
      </c>
      <c r="K122" s="35"/>
      <c r="L122" s="50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</row>
    <row r="123" spans="1:63" s="2" customFormat="1" ht="6.95" customHeight="1" x14ac:dyDescent="0.2">
      <c r="A123" s="33"/>
      <c r="B123" s="34"/>
      <c r="C123" s="35"/>
      <c r="D123" s="35"/>
      <c r="E123" s="35"/>
      <c r="F123" s="35"/>
      <c r="G123" s="35"/>
      <c r="H123" s="35"/>
      <c r="I123" s="35"/>
      <c r="J123" s="35"/>
      <c r="K123" s="35"/>
      <c r="L123" s="50"/>
      <c r="S123" s="33"/>
      <c r="T123" s="33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</row>
    <row r="124" spans="1:63" s="2" customFormat="1" ht="15.2" customHeight="1" x14ac:dyDescent="0.2">
      <c r="A124" s="33"/>
      <c r="B124" s="34"/>
      <c r="C124" s="28" t="s">
        <v>24</v>
      </c>
      <c r="D124" s="35"/>
      <c r="E124" s="35"/>
      <c r="F124" s="26" t="str">
        <f>E15</f>
        <v xml:space="preserve"> </v>
      </c>
      <c r="G124" s="35"/>
      <c r="H124" s="35"/>
      <c r="I124" s="28" t="s">
        <v>30</v>
      </c>
      <c r="J124" s="31" t="str">
        <f>E21</f>
        <v xml:space="preserve"> </v>
      </c>
      <c r="K124" s="35"/>
      <c r="L124" s="50"/>
      <c r="S124" s="33"/>
      <c r="T124" s="33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</row>
    <row r="125" spans="1:63" s="2" customFormat="1" ht="15.2" customHeight="1" x14ac:dyDescent="0.2">
      <c r="A125" s="33"/>
      <c r="B125" s="34"/>
      <c r="C125" s="28" t="s">
        <v>28</v>
      </c>
      <c r="D125" s="35"/>
      <c r="E125" s="35"/>
      <c r="F125" s="26" t="str">
        <f>IF(E18="","",E18)</f>
        <v>Vyplň údaj</v>
      </c>
      <c r="G125" s="35"/>
      <c r="H125" s="35"/>
      <c r="I125" s="28" t="s">
        <v>32</v>
      </c>
      <c r="J125" s="31" t="str">
        <f>E24</f>
        <v xml:space="preserve"> </v>
      </c>
      <c r="K125" s="35"/>
      <c r="L125" s="50"/>
      <c r="S125" s="33"/>
      <c r="T125" s="33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</row>
    <row r="126" spans="1:63" s="2" customFormat="1" ht="10.35" customHeight="1" x14ac:dyDescent="0.2">
      <c r="A126" s="33"/>
      <c r="B126" s="34"/>
      <c r="C126" s="35"/>
      <c r="D126" s="35"/>
      <c r="E126" s="35"/>
      <c r="F126" s="35"/>
      <c r="G126" s="35"/>
      <c r="H126" s="35"/>
      <c r="I126" s="35"/>
      <c r="J126" s="35"/>
      <c r="K126" s="35"/>
      <c r="L126" s="50"/>
      <c r="S126" s="33"/>
      <c r="T126" s="33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</row>
    <row r="127" spans="1:63" s="11" customFormat="1" ht="29.25" customHeight="1" x14ac:dyDescent="0.2">
      <c r="A127" s="158"/>
      <c r="B127" s="159"/>
      <c r="C127" s="160" t="s">
        <v>115</v>
      </c>
      <c r="D127" s="161" t="s">
        <v>59</v>
      </c>
      <c r="E127" s="161" t="s">
        <v>55</v>
      </c>
      <c r="F127" s="161" t="s">
        <v>56</v>
      </c>
      <c r="G127" s="161" t="s">
        <v>116</v>
      </c>
      <c r="H127" s="161" t="s">
        <v>117</v>
      </c>
      <c r="I127" s="161" t="s">
        <v>118</v>
      </c>
      <c r="J127" s="161" t="s">
        <v>99</v>
      </c>
      <c r="K127" s="162" t="s">
        <v>119</v>
      </c>
      <c r="L127" s="163"/>
      <c r="M127" s="74" t="s">
        <v>1</v>
      </c>
      <c r="N127" s="75" t="s">
        <v>38</v>
      </c>
      <c r="O127" s="75" t="s">
        <v>120</v>
      </c>
      <c r="P127" s="75" t="s">
        <v>121</v>
      </c>
      <c r="Q127" s="75" t="s">
        <v>122</v>
      </c>
      <c r="R127" s="75" t="s">
        <v>123</v>
      </c>
      <c r="S127" s="75" t="s">
        <v>124</v>
      </c>
      <c r="T127" s="76" t="s">
        <v>125</v>
      </c>
      <c r="U127" s="158"/>
      <c r="V127" s="158"/>
      <c r="W127" s="158"/>
      <c r="X127" s="158"/>
      <c r="Y127" s="158"/>
      <c r="Z127" s="158"/>
      <c r="AA127" s="158"/>
      <c r="AB127" s="158"/>
      <c r="AC127" s="158"/>
      <c r="AD127" s="158"/>
      <c r="AE127" s="158"/>
    </row>
    <row r="128" spans="1:63" s="2" customFormat="1" ht="22.9" customHeight="1" x14ac:dyDescent="0.25">
      <c r="A128" s="33"/>
      <c r="B128" s="34"/>
      <c r="C128" s="81" t="s">
        <v>126</v>
      </c>
      <c r="D128" s="35"/>
      <c r="E128" s="35"/>
      <c r="F128" s="35"/>
      <c r="G128" s="35"/>
      <c r="H128" s="35"/>
      <c r="I128" s="35"/>
      <c r="J128" s="164">
        <f>BK128</f>
        <v>0</v>
      </c>
      <c r="K128" s="35"/>
      <c r="L128" s="38"/>
      <c r="M128" s="77"/>
      <c r="N128" s="165"/>
      <c r="O128" s="78"/>
      <c r="P128" s="166">
        <f>P129+P353+P365</f>
        <v>0</v>
      </c>
      <c r="Q128" s="78"/>
      <c r="R128" s="166">
        <f>R129+R353+R365</f>
        <v>2257.8004083649998</v>
      </c>
      <c r="S128" s="78"/>
      <c r="T128" s="167">
        <f>T129+T353+T365</f>
        <v>363.02114999999992</v>
      </c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T128" s="16" t="s">
        <v>73</v>
      </c>
      <c r="AU128" s="16" t="s">
        <v>101</v>
      </c>
      <c r="BK128" s="168">
        <f>BK129+BK353+BK365</f>
        <v>0</v>
      </c>
    </row>
    <row r="129" spans="1:65" s="12" customFormat="1" ht="25.9" customHeight="1" x14ac:dyDescent="0.2">
      <c r="B129" s="169"/>
      <c r="C129" s="170"/>
      <c r="D129" s="171" t="s">
        <v>73</v>
      </c>
      <c r="E129" s="172" t="s">
        <v>127</v>
      </c>
      <c r="F129" s="172" t="s">
        <v>128</v>
      </c>
      <c r="G129" s="170"/>
      <c r="H129" s="170"/>
      <c r="I129" s="173"/>
      <c r="J129" s="174">
        <f>BK129</f>
        <v>0</v>
      </c>
      <c r="K129" s="170"/>
      <c r="L129" s="175"/>
      <c r="M129" s="176"/>
      <c r="N129" s="177"/>
      <c r="O129" s="177"/>
      <c r="P129" s="178">
        <f>P130+P145+P197+P228+P241+P311+P350</f>
        <v>0</v>
      </c>
      <c r="Q129" s="177"/>
      <c r="R129" s="178">
        <f>R130+R145+R197+R228+R241+R311+R350</f>
        <v>2256.1347331649999</v>
      </c>
      <c r="S129" s="177"/>
      <c r="T129" s="179">
        <f>T130+T145+T197+T228+T241+T311+T350</f>
        <v>363.02114999999992</v>
      </c>
      <c r="AR129" s="180" t="s">
        <v>82</v>
      </c>
      <c r="AT129" s="181" t="s">
        <v>73</v>
      </c>
      <c r="AU129" s="181" t="s">
        <v>74</v>
      </c>
      <c r="AY129" s="180" t="s">
        <v>129</v>
      </c>
      <c r="BK129" s="182">
        <f>BK130+BK145+BK197+BK228+BK241+BK311+BK350</f>
        <v>0</v>
      </c>
    </row>
    <row r="130" spans="1:65" s="12" customFormat="1" ht="22.9" customHeight="1" x14ac:dyDescent="0.2">
      <c r="B130" s="169"/>
      <c r="C130" s="170"/>
      <c r="D130" s="171" t="s">
        <v>73</v>
      </c>
      <c r="E130" s="183" t="s">
        <v>82</v>
      </c>
      <c r="F130" s="183" t="s">
        <v>130</v>
      </c>
      <c r="G130" s="170"/>
      <c r="H130" s="170"/>
      <c r="I130" s="173"/>
      <c r="J130" s="184">
        <f>BK130</f>
        <v>0</v>
      </c>
      <c r="K130" s="170"/>
      <c r="L130" s="175"/>
      <c r="M130" s="176"/>
      <c r="N130" s="177"/>
      <c r="O130" s="177"/>
      <c r="P130" s="178">
        <f>SUM(P131:P144)</f>
        <v>0</v>
      </c>
      <c r="Q130" s="177"/>
      <c r="R130" s="178">
        <f>SUM(R131:R144)</f>
        <v>31.636500000000002</v>
      </c>
      <c r="S130" s="177"/>
      <c r="T130" s="179">
        <f>SUM(T131:T144)</f>
        <v>17.5032</v>
      </c>
      <c r="AR130" s="180" t="s">
        <v>82</v>
      </c>
      <c r="AT130" s="181" t="s">
        <v>73</v>
      </c>
      <c r="AU130" s="181" t="s">
        <v>82</v>
      </c>
      <c r="AY130" s="180" t="s">
        <v>129</v>
      </c>
      <c r="BK130" s="182">
        <f>SUM(BK131:BK144)</f>
        <v>0</v>
      </c>
    </row>
    <row r="131" spans="1:65" s="2" customFormat="1" ht="24.2" customHeight="1" x14ac:dyDescent="0.2">
      <c r="A131" s="33"/>
      <c r="B131" s="34"/>
      <c r="C131" s="185" t="s">
        <v>82</v>
      </c>
      <c r="D131" s="185" t="s">
        <v>131</v>
      </c>
      <c r="E131" s="186" t="s">
        <v>132</v>
      </c>
      <c r="F131" s="187" t="s">
        <v>133</v>
      </c>
      <c r="G131" s="188" t="s">
        <v>134</v>
      </c>
      <c r="H131" s="189">
        <v>36.465000000000003</v>
      </c>
      <c r="I131" s="190"/>
      <c r="J131" s="191">
        <f>ROUND(I131*H131,2)</f>
        <v>0</v>
      </c>
      <c r="K131" s="187" t="s">
        <v>135</v>
      </c>
      <c r="L131" s="38"/>
      <c r="M131" s="192" t="s">
        <v>1</v>
      </c>
      <c r="N131" s="193" t="s">
        <v>39</v>
      </c>
      <c r="O131" s="70"/>
      <c r="P131" s="194">
        <f>O131*H131</f>
        <v>0</v>
      </c>
      <c r="Q131" s="194">
        <v>0</v>
      </c>
      <c r="R131" s="194">
        <f>Q131*H131</f>
        <v>0</v>
      </c>
      <c r="S131" s="194">
        <v>0.48</v>
      </c>
      <c r="T131" s="195">
        <f>S131*H131</f>
        <v>17.5032</v>
      </c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R131" s="196" t="s">
        <v>136</v>
      </c>
      <c r="AT131" s="196" t="s">
        <v>131</v>
      </c>
      <c r="AU131" s="196" t="s">
        <v>84</v>
      </c>
      <c r="AY131" s="16" t="s">
        <v>129</v>
      </c>
      <c r="BE131" s="197">
        <f>IF(N131="základní",J131,0)</f>
        <v>0</v>
      </c>
      <c r="BF131" s="197">
        <f>IF(N131="snížená",J131,0)</f>
        <v>0</v>
      </c>
      <c r="BG131" s="197">
        <f>IF(N131="zákl. přenesená",J131,0)</f>
        <v>0</v>
      </c>
      <c r="BH131" s="197">
        <f>IF(N131="sníž. přenesená",J131,0)</f>
        <v>0</v>
      </c>
      <c r="BI131" s="197">
        <f>IF(N131="nulová",J131,0)</f>
        <v>0</v>
      </c>
      <c r="BJ131" s="16" t="s">
        <v>82</v>
      </c>
      <c r="BK131" s="197">
        <f>ROUND(I131*H131,2)</f>
        <v>0</v>
      </c>
      <c r="BL131" s="16" t="s">
        <v>136</v>
      </c>
      <c r="BM131" s="196" t="s">
        <v>137</v>
      </c>
    </row>
    <row r="132" spans="1:65" s="2" customFormat="1" ht="29.25" x14ac:dyDescent="0.2">
      <c r="A132" s="33"/>
      <c r="B132" s="34"/>
      <c r="C132" s="35"/>
      <c r="D132" s="198" t="s">
        <v>138</v>
      </c>
      <c r="E132" s="35"/>
      <c r="F132" s="199" t="s">
        <v>139</v>
      </c>
      <c r="G132" s="35"/>
      <c r="H132" s="35"/>
      <c r="I132" s="200"/>
      <c r="J132" s="35"/>
      <c r="K132" s="35"/>
      <c r="L132" s="38"/>
      <c r="M132" s="201"/>
      <c r="N132" s="202"/>
      <c r="O132" s="70"/>
      <c r="P132" s="70"/>
      <c r="Q132" s="70"/>
      <c r="R132" s="70"/>
      <c r="S132" s="70"/>
      <c r="T132" s="71"/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T132" s="16" t="s">
        <v>138</v>
      </c>
      <c r="AU132" s="16" t="s">
        <v>84</v>
      </c>
    </row>
    <row r="133" spans="1:65" s="13" customFormat="1" x14ac:dyDescent="0.2">
      <c r="B133" s="203"/>
      <c r="C133" s="204"/>
      <c r="D133" s="198" t="s">
        <v>140</v>
      </c>
      <c r="E133" s="205" t="s">
        <v>1</v>
      </c>
      <c r="F133" s="206" t="s">
        <v>141</v>
      </c>
      <c r="G133" s="204"/>
      <c r="H133" s="207">
        <v>36.465000000000003</v>
      </c>
      <c r="I133" s="208"/>
      <c r="J133" s="204"/>
      <c r="K133" s="204"/>
      <c r="L133" s="209"/>
      <c r="M133" s="210"/>
      <c r="N133" s="211"/>
      <c r="O133" s="211"/>
      <c r="P133" s="211"/>
      <c r="Q133" s="211"/>
      <c r="R133" s="211"/>
      <c r="S133" s="211"/>
      <c r="T133" s="212"/>
      <c r="AT133" s="213" t="s">
        <v>140</v>
      </c>
      <c r="AU133" s="213" t="s">
        <v>84</v>
      </c>
      <c r="AV133" s="13" t="s">
        <v>84</v>
      </c>
      <c r="AW133" s="13" t="s">
        <v>31</v>
      </c>
      <c r="AX133" s="13" t="s">
        <v>74</v>
      </c>
      <c r="AY133" s="213" t="s">
        <v>129</v>
      </c>
    </row>
    <row r="134" spans="1:65" s="14" customFormat="1" x14ac:dyDescent="0.2">
      <c r="B134" s="214"/>
      <c r="C134" s="215"/>
      <c r="D134" s="198" t="s">
        <v>140</v>
      </c>
      <c r="E134" s="216" t="s">
        <v>1</v>
      </c>
      <c r="F134" s="217" t="s">
        <v>142</v>
      </c>
      <c r="G134" s="215"/>
      <c r="H134" s="218">
        <v>36.465000000000003</v>
      </c>
      <c r="I134" s="219"/>
      <c r="J134" s="215"/>
      <c r="K134" s="215"/>
      <c r="L134" s="220"/>
      <c r="M134" s="221"/>
      <c r="N134" s="222"/>
      <c r="O134" s="222"/>
      <c r="P134" s="222"/>
      <c r="Q134" s="222"/>
      <c r="R134" s="222"/>
      <c r="S134" s="222"/>
      <c r="T134" s="223"/>
      <c r="AT134" s="224" t="s">
        <v>140</v>
      </c>
      <c r="AU134" s="224" t="s">
        <v>84</v>
      </c>
      <c r="AV134" s="14" t="s">
        <v>136</v>
      </c>
      <c r="AW134" s="14" t="s">
        <v>31</v>
      </c>
      <c r="AX134" s="14" t="s">
        <v>82</v>
      </c>
      <c r="AY134" s="224" t="s">
        <v>129</v>
      </c>
    </row>
    <row r="135" spans="1:65" s="2" customFormat="1" ht="24.2" customHeight="1" x14ac:dyDescent="0.2">
      <c r="A135" s="33"/>
      <c r="B135" s="34"/>
      <c r="C135" s="185" t="s">
        <v>84</v>
      </c>
      <c r="D135" s="185" t="s">
        <v>131</v>
      </c>
      <c r="E135" s="186" t="s">
        <v>143</v>
      </c>
      <c r="F135" s="187" t="s">
        <v>144</v>
      </c>
      <c r="G135" s="188" t="s">
        <v>145</v>
      </c>
      <c r="H135" s="189">
        <v>210</v>
      </c>
      <c r="I135" s="190"/>
      <c r="J135" s="191">
        <f>ROUND(I135*H135,2)</f>
        <v>0</v>
      </c>
      <c r="K135" s="187" t="s">
        <v>1</v>
      </c>
      <c r="L135" s="38"/>
      <c r="M135" s="192" t="s">
        <v>1</v>
      </c>
      <c r="N135" s="193" t="s">
        <v>39</v>
      </c>
      <c r="O135" s="70"/>
      <c r="P135" s="194">
        <f>O135*H135</f>
        <v>0</v>
      </c>
      <c r="Q135" s="194">
        <v>3.6900000000000002E-2</v>
      </c>
      <c r="R135" s="194">
        <f>Q135*H135</f>
        <v>7.7490000000000006</v>
      </c>
      <c r="S135" s="194">
        <v>0</v>
      </c>
      <c r="T135" s="195">
        <f>S135*H135</f>
        <v>0</v>
      </c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R135" s="196" t="s">
        <v>136</v>
      </c>
      <c r="AT135" s="196" t="s">
        <v>131</v>
      </c>
      <c r="AU135" s="196" t="s">
        <v>84</v>
      </c>
      <c r="AY135" s="16" t="s">
        <v>129</v>
      </c>
      <c r="BE135" s="197">
        <f>IF(N135="základní",J135,0)</f>
        <v>0</v>
      </c>
      <c r="BF135" s="197">
        <f>IF(N135="snížená",J135,0)</f>
        <v>0</v>
      </c>
      <c r="BG135" s="197">
        <f>IF(N135="zákl. přenesená",J135,0)</f>
        <v>0</v>
      </c>
      <c r="BH135" s="197">
        <f>IF(N135="sníž. přenesená",J135,0)</f>
        <v>0</v>
      </c>
      <c r="BI135" s="197">
        <f>IF(N135="nulová",J135,0)</f>
        <v>0</v>
      </c>
      <c r="BJ135" s="16" t="s">
        <v>82</v>
      </c>
      <c r="BK135" s="197">
        <f>ROUND(I135*H135,2)</f>
        <v>0</v>
      </c>
      <c r="BL135" s="16" t="s">
        <v>136</v>
      </c>
      <c r="BM135" s="196" t="s">
        <v>146</v>
      </c>
    </row>
    <row r="136" spans="1:65" s="2" customFormat="1" ht="58.5" x14ac:dyDescent="0.2">
      <c r="A136" s="33"/>
      <c r="B136" s="34"/>
      <c r="C136" s="35"/>
      <c r="D136" s="198" t="s">
        <v>138</v>
      </c>
      <c r="E136" s="35"/>
      <c r="F136" s="199" t="s">
        <v>147</v>
      </c>
      <c r="G136" s="35"/>
      <c r="H136" s="35"/>
      <c r="I136" s="200"/>
      <c r="J136" s="35"/>
      <c r="K136" s="35"/>
      <c r="L136" s="38"/>
      <c r="M136" s="201"/>
      <c r="N136" s="202"/>
      <c r="O136" s="70"/>
      <c r="P136" s="70"/>
      <c r="Q136" s="70"/>
      <c r="R136" s="70"/>
      <c r="S136" s="70"/>
      <c r="T136" s="71"/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T136" s="16" t="s">
        <v>138</v>
      </c>
      <c r="AU136" s="16" t="s">
        <v>84</v>
      </c>
    </row>
    <row r="137" spans="1:65" s="2" customFormat="1" ht="19.5" x14ac:dyDescent="0.2">
      <c r="A137" s="33"/>
      <c r="B137" s="34"/>
      <c r="C137" s="35"/>
      <c r="D137" s="198" t="s">
        <v>148</v>
      </c>
      <c r="E137" s="35"/>
      <c r="F137" s="225" t="s">
        <v>149</v>
      </c>
      <c r="G137" s="35"/>
      <c r="H137" s="35"/>
      <c r="I137" s="200"/>
      <c r="J137" s="35"/>
      <c r="K137" s="35"/>
      <c r="L137" s="38"/>
      <c r="M137" s="201"/>
      <c r="N137" s="202"/>
      <c r="O137" s="70"/>
      <c r="P137" s="70"/>
      <c r="Q137" s="70"/>
      <c r="R137" s="70"/>
      <c r="S137" s="70"/>
      <c r="T137" s="71"/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T137" s="16" t="s">
        <v>148</v>
      </c>
      <c r="AU137" s="16" t="s">
        <v>84</v>
      </c>
    </row>
    <row r="138" spans="1:65" s="13" customFormat="1" x14ac:dyDescent="0.2">
      <c r="B138" s="203"/>
      <c r="C138" s="204"/>
      <c r="D138" s="198" t="s">
        <v>140</v>
      </c>
      <c r="E138" s="205" t="s">
        <v>1</v>
      </c>
      <c r="F138" s="206" t="s">
        <v>150</v>
      </c>
      <c r="G138" s="204"/>
      <c r="H138" s="207">
        <v>210</v>
      </c>
      <c r="I138" s="208"/>
      <c r="J138" s="204"/>
      <c r="K138" s="204"/>
      <c r="L138" s="209"/>
      <c r="M138" s="210"/>
      <c r="N138" s="211"/>
      <c r="O138" s="211"/>
      <c r="P138" s="211"/>
      <c r="Q138" s="211"/>
      <c r="R138" s="211"/>
      <c r="S138" s="211"/>
      <c r="T138" s="212"/>
      <c r="AT138" s="213" t="s">
        <v>140</v>
      </c>
      <c r="AU138" s="213" t="s">
        <v>84</v>
      </c>
      <c r="AV138" s="13" t="s">
        <v>84</v>
      </c>
      <c r="AW138" s="13" t="s">
        <v>31</v>
      </c>
      <c r="AX138" s="13" t="s">
        <v>82</v>
      </c>
      <c r="AY138" s="213" t="s">
        <v>129</v>
      </c>
    </row>
    <row r="139" spans="1:65" s="2" customFormat="1" ht="16.5" customHeight="1" x14ac:dyDescent="0.2">
      <c r="A139" s="33"/>
      <c r="B139" s="34"/>
      <c r="C139" s="185" t="s">
        <v>151</v>
      </c>
      <c r="D139" s="185" t="s">
        <v>131</v>
      </c>
      <c r="E139" s="186" t="s">
        <v>152</v>
      </c>
      <c r="F139" s="187" t="s">
        <v>153</v>
      </c>
      <c r="G139" s="188" t="s">
        <v>145</v>
      </c>
      <c r="H139" s="189">
        <v>210</v>
      </c>
      <c r="I139" s="190"/>
      <c r="J139" s="191">
        <f>ROUND(I139*H139,2)</f>
        <v>0</v>
      </c>
      <c r="K139" s="187" t="s">
        <v>1</v>
      </c>
      <c r="L139" s="38"/>
      <c r="M139" s="192" t="s">
        <v>1</v>
      </c>
      <c r="N139" s="193" t="s">
        <v>39</v>
      </c>
      <c r="O139" s="70"/>
      <c r="P139" s="194">
        <f>O139*H139</f>
        <v>0</v>
      </c>
      <c r="Q139" s="194">
        <v>0.10775</v>
      </c>
      <c r="R139" s="194">
        <f>Q139*H139</f>
        <v>22.627500000000001</v>
      </c>
      <c r="S139" s="194">
        <v>0</v>
      </c>
      <c r="T139" s="195">
        <f>S139*H139</f>
        <v>0</v>
      </c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R139" s="196" t="s">
        <v>136</v>
      </c>
      <c r="AT139" s="196" t="s">
        <v>131</v>
      </c>
      <c r="AU139" s="196" t="s">
        <v>84</v>
      </c>
      <c r="AY139" s="16" t="s">
        <v>129</v>
      </c>
      <c r="BE139" s="197">
        <f>IF(N139="základní",J139,0)</f>
        <v>0</v>
      </c>
      <c r="BF139" s="197">
        <f>IF(N139="snížená",J139,0)</f>
        <v>0</v>
      </c>
      <c r="BG139" s="197">
        <f>IF(N139="zákl. přenesená",J139,0)</f>
        <v>0</v>
      </c>
      <c r="BH139" s="197">
        <f>IF(N139="sníž. přenesená",J139,0)</f>
        <v>0</v>
      </c>
      <c r="BI139" s="197">
        <f>IF(N139="nulová",J139,0)</f>
        <v>0</v>
      </c>
      <c r="BJ139" s="16" t="s">
        <v>82</v>
      </c>
      <c r="BK139" s="197">
        <f>ROUND(I139*H139,2)</f>
        <v>0</v>
      </c>
      <c r="BL139" s="16" t="s">
        <v>136</v>
      </c>
      <c r="BM139" s="196" t="s">
        <v>154</v>
      </c>
    </row>
    <row r="140" spans="1:65" s="2" customFormat="1" ht="58.5" x14ac:dyDescent="0.2">
      <c r="A140" s="33"/>
      <c r="B140" s="34"/>
      <c r="C140" s="35"/>
      <c r="D140" s="198" t="s">
        <v>138</v>
      </c>
      <c r="E140" s="35"/>
      <c r="F140" s="199" t="s">
        <v>155</v>
      </c>
      <c r="G140" s="35"/>
      <c r="H140" s="35"/>
      <c r="I140" s="200"/>
      <c r="J140" s="35"/>
      <c r="K140" s="35"/>
      <c r="L140" s="38"/>
      <c r="M140" s="201"/>
      <c r="N140" s="202"/>
      <c r="O140" s="70"/>
      <c r="P140" s="70"/>
      <c r="Q140" s="70"/>
      <c r="R140" s="70"/>
      <c r="S140" s="70"/>
      <c r="T140" s="71"/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T140" s="16" t="s">
        <v>138</v>
      </c>
      <c r="AU140" s="16" t="s">
        <v>84</v>
      </c>
    </row>
    <row r="141" spans="1:65" s="13" customFormat="1" x14ac:dyDescent="0.2">
      <c r="B141" s="203"/>
      <c r="C141" s="204"/>
      <c r="D141" s="198" t="s">
        <v>140</v>
      </c>
      <c r="E141" s="205" t="s">
        <v>1</v>
      </c>
      <c r="F141" s="206" t="s">
        <v>150</v>
      </c>
      <c r="G141" s="204"/>
      <c r="H141" s="207">
        <v>210</v>
      </c>
      <c r="I141" s="208"/>
      <c r="J141" s="204"/>
      <c r="K141" s="204"/>
      <c r="L141" s="209"/>
      <c r="M141" s="210"/>
      <c r="N141" s="211"/>
      <c r="O141" s="211"/>
      <c r="P141" s="211"/>
      <c r="Q141" s="211"/>
      <c r="R141" s="211"/>
      <c r="S141" s="211"/>
      <c r="T141" s="212"/>
      <c r="AT141" s="213" t="s">
        <v>140</v>
      </c>
      <c r="AU141" s="213" t="s">
        <v>84</v>
      </c>
      <c r="AV141" s="13" t="s">
        <v>84</v>
      </c>
      <c r="AW141" s="13" t="s">
        <v>31</v>
      </c>
      <c r="AX141" s="13" t="s">
        <v>82</v>
      </c>
      <c r="AY141" s="213" t="s">
        <v>129</v>
      </c>
    </row>
    <row r="142" spans="1:65" s="2" customFormat="1" ht="16.5" customHeight="1" x14ac:dyDescent="0.2">
      <c r="A142" s="33"/>
      <c r="B142" s="34"/>
      <c r="C142" s="226" t="s">
        <v>136</v>
      </c>
      <c r="D142" s="226" t="s">
        <v>156</v>
      </c>
      <c r="E142" s="227" t="s">
        <v>157</v>
      </c>
      <c r="F142" s="228" t="s">
        <v>158</v>
      </c>
      <c r="G142" s="229" t="s">
        <v>145</v>
      </c>
      <c r="H142" s="230">
        <v>105</v>
      </c>
      <c r="I142" s="231"/>
      <c r="J142" s="232">
        <f>ROUND(I142*H142,2)</f>
        <v>0</v>
      </c>
      <c r="K142" s="228" t="s">
        <v>135</v>
      </c>
      <c r="L142" s="233"/>
      <c r="M142" s="234" t="s">
        <v>1</v>
      </c>
      <c r="N142" s="235" t="s">
        <v>39</v>
      </c>
      <c r="O142" s="70"/>
      <c r="P142" s="194">
        <f>O142*H142</f>
        <v>0</v>
      </c>
      <c r="Q142" s="194">
        <v>1.2E-2</v>
      </c>
      <c r="R142" s="194">
        <f>Q142*H142</f>
        <v>1.26</v>
      </c>
      <c r="S142" s="194">
        <v>0</v>
      </c>
      <c r="T142" s="195">
        <f>S142*H142</f>
        <v>0</v>
      </c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R142" s="196" t="s">
        <v>159</v>
      </c>
      <c r="AT142" s="196" t="s">
        <v>156</v>
      </c>
      <c r="AU142" s="196" t="s">
        <v>84</v>
      </c>
      <c r="AY142" s="16" t="s">
        <v>129</v>
      </c>
      <c r="BE142" s="197">
        <f>IF(N142="základní",J142,0)</f>
        <v>0</v>
      </c>
      <c r="BF142" s="197">
        <f>IF(N142="snížená",J142,0)</f>
        <v>0</v>
      </c>
      <c r="BG142" s="197">
        <f>IF(N142="zákl. přenesená",J142,0)</f>
        <v>0</v>
      </c>
      <c r="BH142" s="197">
        <f>IF(N142="sníž. přenesená",J142,0)</f>
        <v>0</v>
      </c>
      <c r="BI142" s="197">
        <f>IF(N142="nulová",J142,0)</f>
        <v>0</v>
      </c>
      <c r="BJ142" s="16" t="s">
        <v>82</v>
      </c>
      <c r="BK142" s="197">
        <f>ROUND(I142*H142,2)</f>
        <v>0</v>
      </c>
      <c r="BL142" s="16" t="s">
        <v>136</v>
      </c>
      <c r="BM142" s="196" t="s">
        <v>160</v>
      </c>
    </row>
    <row r="143" spans="1:65" s="2" customFormat="1" x14ac:dyDescent="0.2">
      <c r="A143" s="33"/>
      <c r="B143" s="34"/>
      <c r="C143" s="35"/>
      <c r="D143" s="198" t="s">
        <v>138</v>
      </c>
      <c r="E143" s="35"/>
      <c r="F143" s="199" t="s">
        <v>158</v>
      </c>
      <c r="G143" s="35"/>
      <c r="H143" s="35"/>
      <c r="I143" s="200"/>
      <c r="J143" s="35"/>
      <c r="K143" s="35"/>
      <c r="L143" s="38"/>
      <c r="M143" s="201"/>
      <c r="N143" s="202"/>
      <c r="O143" s="70"/>
      <c r="P143" s="70"/>
      <c r="Q143" s="70"/>
      <c r="R143" s="70"/>
      <c r="S143" s="70"/>
      <c r="T143" s="71"/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T143" s="16" t="s">
        <v>138</v>
      </c>
      <c r="AU143" s="16" t="s">
        <v>84</v>
      </c>
    </row>
    <row r="144" spans="1:65" s="2" customFormat="1" ht="19.5" x14ac:dyDescent="0.2">
      <c r="A144" s="33"/>
      <c r="B144" s="34"/>
      <c r="C144" s="35"/>
      <c r="D144" s="198" t="s">
        <v>148</v>
      </c>
      <c r="E144" s="35"/>
      <c r="F144" s="225" t="s">
        <v>161</v>
      </c>
      <c r="G144" s="35"/>
      <c r="H144" s="35"/>
      <c r="I144" s="200"/>
      <c r="J144" s="35"/>
      <c r="K144" s="35"/>
      <c r="L144" s="38"/>
      <c r="M144" s="201"/>
      <c r="N144" s="202"/>
      <c r="O144" s="70"/>
      <c r="P144" s="70"/>
      <c r="Q144" s="70"/>
      <c r="R144" s="70"/>
      <c r="S144" s="70"/>
      <c r="T144" s="71"/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T144" s="16" t="s">
        <v>148</v>
      </c>
      <c r="AU144" s="16" t="s">
        <v>84</v>
      </c>
    </row>
    <row r="145" spans="1:65" s="12" customFormat="1" ht="22.9" customHeight="1" x14ac:dyDescent="0.2">
      <c r="B145" s="169"/>
      <c r="C145" s="170"/>
      <c r="D145" s="171" t="s">
        <v>73</v>
      </c>
      <c r="E145" s="183" t="s">
        <v>136</v>
      </c>
      <c r="F145" s="183" t="s">
        <v>162</v>
      </c>
      <c r="G145" s="170"/>
      <c r="H145" s="170"/>
      <c r="I145" s="173"/>
      <c r="J145" s="184">
        <f>BK145</f>
        <v>0</v>
      </c>
      <c r="K145" s="170"/>
      <c r="L145" s="175"/>
      <c r="M145" s="176"/>
      <c r="N145" s="177"/>
      <c r="O145" s="177"/>
      <c r="P145" s="178">
        <f>SUM(P146:P196)</f>
        <v>0</v>
      </c>
      <c r="Q145" s="177"/>
      <c r="R145" s="178">
        <f>SUM(R146:R196)</f>
        <v>91.290755974999996</v>
      </c>
      <c r="S145" s="177"/>
      <c r="T145" s="179">
        <f>SUM(T146:T196)</f>
        <v>13.760999999999999</v>
      </c>
      <c r="AR145" s="180" t="s">
        <v>82</v>
      </c>
      <c r="AT145" s="181" t="s">
        <v>73</v>
      </c>
      <c r="AU145" s="181" t="s">
        <v>82</v>
      </c>
      <c r="AY145" s="180" t="s">
        <v>129</v>
      </c>
      <c r="BK145" s="182">
        <f>SUM(BK146:BK196)</f>
        <v>0</v>
      </c>
    </row>
    <row r="146" spans="1:65" s="2" customFormat="1" ht="21.75" customHeight="1" x14ac:dyDescent="0.2">
      <c r="A146" s="33"/>
      <c r="B146" s="34"/>
      <c r="C146" s="185" t="s">
        <v>163</v>
      </c>
      <c r="D146" s="185" t="s">
        <v>131</v>
      </c>
      <c r="E146" s="186" t="s">
        <v>164</v>
      </c>
      <c r="F146" s="187" t="s">
        <v>165</v>
      </c>
      <c r="G146" s="188" t="s">
        <v>134</v>
      </c>
      <c r="H146" s="189">
        <v>129.85</v>
      </c>
      <c r="I146" s="190"/>
      <c r="J146" s="191">
        <f>ROUND(I146*H146,2)</f>
        <v>0</v>
      </c>
      <c r="K146" s="187" t="s">
        <v>135</v>
      </c>
      <c r="L146" s="38"/>
      <c r="M146" s="192" t="s">
        <v>1</v>
      </c>
      <c r="N146" s="193" t="s">
        <v>39</v>
      </c>
      <c r="O146" s="70"/>
      <c r="P146" s="194">
        <f>O146*H146</f>
        <v>0</v>
      </c>
      <c r="Q146" s="194">
        <v>5.9999999999999995E-4</v>
      </c>
      <c r="R146" s="194">
        <f>Q146*H146</f>
        <v>7.7909999999999993E-2</v>
      </c>
      <c r="S146" s="194">
        <v>0</v>
      </c>
      <c r="T146" s="195">
        <f>S146*H146</f>
        <v>0</v>
      </c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R146" s="196" t="s">
        <v>136</v>
      </c>
      <c r="AT146" s="196" t="s">
        <v>131</v>
      </c>
      <c r="AU146" s="196" t="s">
        <v>84</v>
      </c>
      <c r="AY146" s="16" t="s">
        <v>129</v>
      </c>
      <c r="BE146" s="197">
        <f>IF(N146="základní",J146,0)</f>
        <v>0</v>
      </c>
      <c r="BF146" s="197">
        <f>IF(N146="snížená",J146,0)</f>
        <v>0</v>
      </c>
      <c r="BG146" s="197">
        <f>IF(N146="zákl. přenesená",J146,0)</f>
        <v>0</v>
      </c>
      <c r="BH146" s="197">
        <f>IF(N146="sníž. přenesená",J146,0)</f>
        <v>0</v>
      </c>
      <c r="BI146" s="197">
        <f>IF(N146="nulová",J146,0)</f>
        <v>0</v>
      </c>
      <c r="BJ146" s="16" t="s">
        <v>82</v>
      </c>
      <c r="BK146" s="197">
        <f>ROUND(I146*H146,2)</f>
        <v>0</v>
      </c>
      <c r="BL146" s="16" t="s">
        <v>136</v>
      </c>
      <c r="BM146" s="196" t="s">
        <v>166</v>
      </c>
    </row>
    <row r="147" spans="1:65" s="2" customFormat="1" x14ac:dyDescent="0.2">
      <c r="A147" s="33"/>
      <c r="B147" s="34"/>
      <c r="C147" s="35"/>
      <c r="D147" s="198" t="s">
        <v>138</v>
      </c>
      <c r="E147" s="35"/>
      <c r="F147" s="199" t="s">
        <v>167</v>
      </c>
      <c r="G147" s="35"/>
      <c r="H147" s="35"/>
      <c r="I147" s="200"/>
      <c r="J147" s="35"/>
      <c r="K147" s="35"/>
      <c r="L147" s="38"/>
      <c r="M147" s="201"/>
      <c r="N147" s="202"/>
      <c r="O147" s="70"/>
      <c r="P147" s="70"/>
      <c r="Q147" s="70"/>
      <c r="R147" s="70"/>
      <c r="S147" s="70"/>
      <c r="T147" s="71"/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T147" s="16" t="s">
        <v>138</v>
      </c>
      <c r="AU147" s="16" t="s">
        <v>84</v>
      </c>
    </row>
    <row r="148" spans="1:65" s="13" customFormat="1" x14ac:dyDescent="0.2">
      <c r="B148" s="203"/>
      <c r="C148" s="204"/>
      <c r="D148" s="198" t="s">
        <v>140</v>
      </c>
      <c r="E148" s="205" t="s">
        <v>1</v>
      </c>
      <c r="F148" s="206" t="s">
        <v>168</v>
      </c>
      <c r="G148" s="204"/>
      <c r="H148" s="207">
        <v>129.85</v>
      </c>
      <c r="I148" s="208"/>
      <c r="J148" s="204"/>
      <c r="K148" s="204"/>
      <c r="L148" s="209"/>
      <c r="M148" s="210"/>
      <c r="N148" s="211"/>
      <c r="O148" s="211"/>
      <c r="P148" s="211"/>
      <c r="Q148" s="211"/>
      <c r="R148" s="211"/>
      <c r="S148" s="211"/>
      <c r="T148" s="212"/>
      <c r="AT148" s="213" t="s">
        <v>140</v>
      </c>
      <c r="AU148" s="213" t="s">
        <v>84</v>
      </c>
      <c r="AV148" s="13" t="s">
        <v>84</v>
      </c>
      <c r="AW148" s="13" t="s">
        <v>31</v>
      </c>
      <c r="AX148" s="13" t="s">
        <v>74</v>
      </c>
      <c r="AY148" s="213" t="s">
        <v>129</v>
      </c>
    </row>
    <row r="149" spans="1:65" s="14" customFormat="1" x14ac:dyDescent="0.2">
      <c r="B149" s="214"/>
      <c r="C149" s="215"/>
      <c r="D149" s="198" t="s">
        <v>140</v>
      </c>
      <c r="E149" s="216" t="s">
        <v>1</v>
      </c>
      <c r="F149" s="217" t="s">
        <v>142</v>
      </c>
      <c r="G149" s="215"/>
      <c r="H149" s="218">
        <v>129.85</v>
      </c>
      <c r="I149" s="219"/>
      <c r="J149" s="215"/>
      <c r="K149" s="215"/>
      <c r="L149" s="220"/>
      <c r="M149" s="221"/>
      <c r="N149" s="222"/>
      <c r="O149" s="222"/>
      <c r="P149" s="222"/>
      <c r="Q149" s="222"/>
      <c r="R149" s="222"/>
      <c r="S149" s="222"/>
      <c r="T149" s="223"/>
      <c r="AT149" s="224" t="s">
        <v>140</v>
      </c>
      <c r="AU149" s="224" t="s">
        <v>84</v>
      </c>
      <c r="AV149" s="14" t="s">
        <v>136</v>
      </c>
      <c r="AW149" s="14" t="s">
        <v>31</v>
      </c>
      <c r="AX149" s="14" t="s">
        <v>82</v>
      </c>
      <c r="AY149" s="224" t="s">
        <v>129</v>
      </c>
    </row>
    <row r="150" spans="1:65" s="2" customFormat="1" ht="21.75" customHeight="1" x14ac:dyDescent="0.2">
      <c r="A150" s="33"/>
      <c r="B150" s="34"/>
      <c r="C150" s="226" t="s">
        <v>169</v>
      </c>
      <c r="D150" s="226" t="s">
        <v>156</v>
      </c>
      <c r="E150" s="227" t="s">
        <v>170</v>
      </c>
      <c r="F150" s="228" t="s">
        <v>171</v>
      </c>
      <c r="G150" s="229" t="s">
        <v>172</v>
      </c>
      <c r="H150" s="230">
        <v>6.1159999999999997</v>
      </c>
      <c r="I150" s="243"/>
      <c r="J150" s="232">
        <f>ROUND(I150*H150,2)</f>
        <v>0</v>
      </c>
      <c r="K150" s="228" t="s">
        <v>135</v>
      </c>
      <c r="L150" s="233"/>
      <c r="M150" s="234" t="s">
        <v>1</v>
      </c>
      <c r="N150" s="235" t="s">
        <v>39</v>
      </c>
      <c r="O150" s="70"/>
      <c r="P150" s="194">
        <f>O150*H150</f>
        <v>0</v>
      </c>
      <c r="Q150" s="194">
        <v>1</v>
      </c>
      <c r="R150" s="194">
        <f>Q150*H150</f>
        <v>6.1159999999999997</v>
      </c>
      <c r="S150" s="194">
        <v>0</v>
      </c>
      <c r="T150" s="195">
        <f>S150*H150</f>
        <v>0</v>
      </c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R150" s="196" t="s">
        <v>159</v>
      </c>
      <c r="AT150" s="196" t="s">
        <v>156</v>
      </c>
      <c r="AU150" s="196" t="s">
        <v>84</v>
      </c>
      <c r="AY150" s="16" t="s">
        <v>129</v>
      </c>
      <c r="BE150" s="197">
        <f>IF(N150="základní",J150,0)</f>
        <v>0</v>
      </c>
      <c r="BF150" s="197">
        <f>IF(N150="snížená",J150,0)</f>
        <v>0</v>
      </c>
      <c r="BG150" s="197">
        <f>IF(N150="zákl. přenesená",J150,0)</f>
        <v>0</v>
      </c>
      <c r="BH150" s="197">
        <f>IF(N150="sníž. přenesená",J150,0)</f>
        <v>0</v>
      </c>
      <c r="BI150" s="197">
        <f>IF(N150="nulová",J150,0)</f>
        <v>0</v>
      </c>
      <c r="BJ150" s="16" t="s">
        <v>82</v>
      </c>
      <c r="BK150" s="197">
        <f>ROUND(I150*H150,2)</f>
        <v>0</v>
      </c>
      <c r="BL150" s="16" t="s">
        <v>136</v>
      </c>
      <c r="BM150" s="196" t="s">
        <v>173</v>
      </c>
    </row>
    <row r="151" spans="1:65" s="2" customFormat="1" x14ac:dyDescent="0.2">
      <c r="A151" s="33"/>
      <c r="B151" s="34"/>
      <c r="C151" s="35"/>
      <c r="D151" s="198" t="s">
        <v>138</v>
      </c>
      <c r="E151" s="35"/>
      <c r="F151" s="199" t="s">
        <v>171</v>
      </c>
      <c r="G151" s="35"/>
      <c r="H151" s="35"/>
      <c r="I151" s="200"/>
      <c r="J151" s="35"/>
      <c r="K151" s="35"/>
      <c r="L151" s="38"/>
      <c r="M151" s="201"/>
      <c r="N151" s="202"/>
      <c r="O151" s="70"/>
      <c r="P151" s="70"/>
      <c r="Q151" s="70"/>
      <c r="R151" s="70"/>
      <c r="S151" s="70"/>
      <c r="T151" s="71"/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T151" s="16" t="s">
        <v>138</v>
      </c>
      <c r="AU151" s="16" t="s">
        <v>84</v>
      </c>
    </row>
    <row r="152" spans="1:65" s="2" customFormat="1" ht="19.5" x14ac:dyDescent="0.2">
      <c r="A152" s="33"/>
      <c r="B152" s="34"/>
      <c r="C152" s="35"/>
      <c r="D152" s="198" t="s">
        <v>148</v>
      </c>
      <c r="E152" s="35"/>
      <c r="F152" s="225" t="s">
        <v>174</v>
      </c>
      <c r="G152" s="35"/>
      <c r="H152" s="35"/>
      <c r="I152" s="200"/>
      <c r="J152" s="35"/>
      <c r="K152" s="35"/>
      <c r="L152" s="38"/>
      <c r="M152" s="201"/>
      <c r="N152" s="202"/>
      <c r="O152" s="70"/>
      <c r="P152" s="70"/>
      <c r="Q152" s="70"/>
      <c r="R152" s="70"/>
      <c r="S152" s="70"/>
      <c r="T152" s="71"/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T152" s="16" t="s">
        <v>148</v>
      </c>
      <c r="AU152" s="16" t="s">
        <v>84</v>
      </c>
    </row>
    <row r="153" spans="1:65" s="13" customFormat="1" x14ac:dyDescent="0.2">
      <c r="B153" s="203"/>
      <c r="C153" s="204"/>
      <c r="D153" s="198" t="s">
        <v>140</v>
      </c>
      <c r="E153" s="204"/>
      <c r="F153" s="206" t="s">
        <v>175</v>
      </c>
      <c r="G153" s="204"/>
      <c r="H153" s="207">
        <v>6.1159999999999997</v>
      </c>
      <c r="I153" s="208"/>
      <c r="J153" s="204"/>
      <c r="K153" s="204"/>
      <c r="L153" s="209"/>
      <c r="M153" s="210"/>
      <c r="N153" s="211"/>
      <c r="O153" s="211"/>
      <c r="P153" s="211"/>
      <c r="Q153" s="211"/>
      <c r="R153" s="211"/>
      <c r="S153" s="211"/>
      <c r="T153" s="212"/>
      <c r="AT153" s="213" t="s">
        <v>140</v>
      </c>
      <c r="AU153" s="213" t="s">
        <v>84</v>
      </c>
      <c r="AV153" s="13" t="s">
        <v>84</v>
      </c>
      <c r="AW153" s="13" t="s">
        <v>4</v>
      </c>
      <c r="AX153" s="13" t="s">
        <v>82</v>
      </c>
      <c r="AY153" s="213" t="s">
        <v>129</v>
      </c>
    </row>
    <row r="154" spans="1:65" s="2" customFormat="1" ht="21.75" customHeight="1" x14ac:dyDescent="0.2">
      <c r="A154" s="33"/>
      <c r="B154" s="34"/>
      <c r="C154" s="185" t="s">
        <v>176</v>
      </c>
      <c r="D154" s="185" t="s">
        <v>131</v>
      </c>
      <c r="E154" s="186" t="s">
        <v>177</v>
      </c>
      <c r="F154" s="187" t="s">
        <v>178</v>
      </c>
      <c r="G154" s="188" t="s">
        <v>134</v>
      </c>
      <c r="H154" s="189">
        <v>229.35</v>
      </c>
      <c r="I154" s="190"/>
      <c r="J154" s="191">
        <f>ROUND(I154*H154,2)</f>
        <v>0</v>
      </c>
      <c r="K154" s="187" t="s">
        <v>135</v>
      </c>
      <c r="L154" s="38"/>
      <c r="M154" s="192" t="s">
        <v>1</v>
      </c>
      <c r="N154" s="193" t="s">
        <v>39</v>
      </c>
      <c r="O154" s="70"/>
      <c r="P154" s="194">
        <f>O154*H154</f>
        <v>0</v>
      </c>
      <c r="Q154" s="194">
        <v>3.6850000000000001E-4</v>
      </c>
      <c r="R154" s="194">
        <f>Q154*H154</f>
        <v>8.4515475000000007E-2</v>
      </c>
      <c r="S154" s="194">
        <v>0.06</v>
      </c>
      <c r="T154" s="195">
        <f>S154*H154</f>
        <v>13.760999999999999</v>
      </c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R154" s="196" t="s">
        <v>136</v>
      </c>
      <c r="AT154" s="196" t="s">
        <v>131</v>
      </c>
      <c r="AU154" s="196" t="s">
        <v>84</v>
      </c>
      <c r="AY154" s="16" t="s">
        <v>129</v>
      </c>
      <c r="BE154" s="197">
        <f>IF(N154="základní",J154,0)</f>
        <v>0</v>
      </c>
      <c r="BF154" s="197">
        <f>IF(N154="snížená",J154,0)</f>
        <v>0</v>
      </c>
      <c r="BG154" s="197">
        <f>IF(N154="zákl. přenesená",J154,0)</f>
        <v>0</v>
      </c>
      <c r="BH154" s="197">
        <f>IF(N154="sníž. přenesená",J154,0)</f>
        <v>0</v>
      </c>
      <c r="BI154" s="197">
        <f>IF(N154="nulová",J154,0)</f>
        <v>0</v>
      </c>
      <c r="BJ154" s="16" t="s">
        <v>82</v>
      </c>
      <c r="BK154" s="197">
        <f>ROUND(I154*H154,2)</f>
        <v>0</v>
      </c>
      <c r="BL154" s="16" t="s">
        <v>136</v>
      </c>
      <c r="BM154" s="196" t="s">
        <v>179</v>
      </c>
    </row>
    <row r="155" spans="1:65" s="2" customFormat="1" x14ac:dyDescent="0.2">
      <c r="A155" s="33"/>
      <c r="B155" s="34"/>
      <c r="C155" s="35"/>
      <c r="D155" s="198" t="s">
        <v>138</v>
      </c>
      <c r="E155" s="35"/>
      <c r="F155" s="199" t="s">
        <v>180</v>
      </c>
      <c r="G155" s="35"/>
      <c r="H155" s="35"/>
      <c r="I155" s="200"/>
      <c r="J155" s="35"/>
      <c r="K155" s="35"/>
      <c r="L155" s="38"/>
      <c r="M155" s="201"/>
      <c r="N155" s="202"/>
      <c r="O155" s="70"/>
      <c r="P155" s="70"/>
      <c r="Q155" s="70"/>
      <c r="R155" s="70"/>
      <c r="S155" s="70"/>
      <c r="T155" s="71"/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T155" s="16" t="s">
        <v>138</v>
      </c>
      <c r="AU155" s="16" t="s">
        <v>84</v>
      </c>
    </row>
    <row r="156" spans="1:65" s="13" customFormat="1" x14ac:dyDescent="0.2">
      <c r="B156" s="203"/>
      <c r="C156" s="204"/>
      <c r="D156" s="198" t="s">
        <v>140</v>
      </c>
      <c r="E156" s="205" t="s">
        <v>1</v>
      </c>
      <c r="F156" s="206" t="s">
        <v>181</v>
      </c>
      <c r="G156" s="204"/>
      <c r="H156" s="207">
        <v>63.3</v>
      </c>
      <c r="I156" s="208"/>
      <c r="J156" s="204"/>
      <c r="K156" s="204"/>
      <c r="L156" s="209"/>
      <c r="M156" s="210"/>
      <c r="N156" s="211"/>
      <c r="O156" s="211"/>
      <c r="P156" s="211"/>
      <c r="Q156" s="211"/>
      <c r="R156" s="211"/>
      <c r="S156" s="211"/>
      <c r="T156" s="212"/>
      <c r="AT156" s="213" t="s">
        <v>140</v>
      </c>
      <c r="AU156" s="213" t="s">
        <v>84</v>
      </c>
      <c r="AV156" s="13" t="s">
        <v>84</v>
      </c>
      <c r="AW156" s="13" t="s">
        <v>31</v>
      </c>
      <c r="AX156" s="13" t="s">
        <v>74</v>
      </c>
      <c r="AY156" s="213" t="s">
        <v>129</v>
      </c>
    </row>
    <row r="157" spans="1:65" s="13" customFormat="1" x14ac:dyDescent="0.2">
      <c r="B157" s="203"/>
      <c r="C157" s="204"/>
      <c r="D157" s="198" t="s">
        <v>140</v>
      </c>
      <c r="E157" s="205" t="s">
        <v>1</v>
      </c>
      <c r="F157" s="206" t="s">
        <v>182</v>
      </c>
      <c r="G157" s="204"/>
      <c r="H157" s="207">
        <v>36.200000000000003</v>
      </c>
      <c r="I157" s="208"/>
      <c r="J157" s="204"/>
      <c r="K157" s="204"/>
      <c r="L157" s="209"/>
      <c r="M157" s="210"/>
      <c r="N157" s="211"/>
      <c r="O157" s="211"/>
      <c r="P157" s="211"/>
      <c r="Q157" s="211"/>
      <c r="R157" s="211"/>
      <c r="S157" s="211"/>
      <c r="T157" s="212"/>
      <c r="AT157" s="213" t="s">
        <v>140</v>
      </c>
      <c r="AU157" s="213" t="s">
        <v>84</v>
      </c>
      <c r="AV157" s="13" t="s">
        <v>84</v>
      </c>
      <c r="AW157" s="13" t="s">
        <v>31</v>
      </c>
      <c r="AX157" s="13" t="s">
        <v>74</v>
      </c>
      <c r="AY157" s="213" t="s">
        <v>129</v>
      </c>
    </row>
    <row r="158" spans="1:65" s="13" customFormat="1" x14ac:dyDescent="0.2">
      <c r="B158" s="203"/>
      <c r="C158" s="204"/>
      <c r="D158" s="198" t="s">
        <v>140</v>
      </c>
      <c r="E158" s="205" t="s">
        <v>1</v>
      </c>
      <c r="F158" s="206" t="s">
        <v>168</v>
      </c>
      <c r="G158" s="204"/>
      <c r="H158" s="207">
        <v>129.85</v>
      </c>
      <c r="I158" s="208"/>
      <c r="J158" s="204"/>
      <c r="K158" s="204"/>
      <c r="L158" s="209"/>
      <c r="M158" s="210"/>
      <c r="N158" s="211"/>
      <c r="O158" s="211"/>
      <c r="P158" s="211"/>
      <c r="Q158" s="211"/>
      <c r="R158" s="211"/>
      <c r="S158" s="211"/>
      <c r="T158" s="212"/>
      <c r="AT158" s="213" t="s">
        <v>140</v>
      </c>
      <c r="AU158" s="213" t="s">
        <v>84</v>
      </c>
      <c r="AV158" s="13" t="s">
        <v>84</v>
      </c>
      <c r="AW158" s="13" t="s">
        <v>31</v>
      </c>
      <c r="AX158" s="13" t="s">
        <v>74</v>
      </c>
      <c r="AY158" s="213" t="s">
        <v>129</v>
      </c>
    </row>
    <row r="159" spans="1:65" s="14" customFormat="1" x14ac:dyDescent="0.2">
      <c r="B159" s="214"/>
      <c r="C159" s="215"/>
      <c r="D159" s="198" t="s">
        <v>140</v>
      </c>
      <c r="E159" s="216" t="s">
        <v>1</v>
      </c>
      <c r="F159" s="217" t="s">
        <v>142</v>
      </c>
      <c r="G159" s="215"/>
      <c r="H159" s="218">
        <v>229.35</v>
      </c>
      <c r="I159" s="219"/>
      <c r="J159" s="215"/>
      <c r="K159" s="215"/>
      <c r="L159" s="220"/>
      <c r="M159" s="221"/>
      <c r="N159" s="222"/>
      <c r="O159" s="222"/>
      <c r="P159" s="222"/>
      <c r="Q159" s="222"/>
      <c r="R159" s="222"/>
      <c r="S159" s="222"/>
      <c r="T159" s="223"/>
      <c r="AT159" s="224" t="s">
        <v>140</v>
      </c>
      <c r="AU159" s="224" t="s">
        <v>84</v>
      </c>
      <c r="AV159" s="14" t="s">
        <v>136</v>
      </c>
      <c r="AW159" s="14" t="s">
        <v>31</v>
      </c>
      <c r="AX159" s="14" t="s">
        <v>82</v>
      </c>
      <c r="AY159" s="224" t="s">
        <v>129</v>
      </c>
    </row>
    <row r="160" spans="1:65" s="2" customFormat="1" ht="24.2" customHeight="1" x14ac:dyDescent="0.2">
      <c r="A160" s="33"/>
      <c r="B160" s="34"/>
      <c r="C160" s="185" t="s">
        <v>159</v>
      </c>
      <c r="D160" s="185" t="s">
        <v>131</v>
      </c>
      <c r="E160" s="186" t="s">
        <v>183</v>
      </c>
      <c r="F160" s="187" t="s">
        <v>184</v>
      </c>
      <c r="G160" s="188" t="s">
        <v>185</v>
      </c>
      <c r="H160" s="189">
        <v>22909</v>
      </c>
      <c r="I160" s="190"/>
      <c r="J160" s="191">
        <f>ROUND(I160*H160,2)</f>
        <v>0</v>
      </c>
      <c r="K160" s="187" t="s">
        <v>135</v>
      </c>
      <c r="L160" s="38"/>
      <c r="M160" s="192" t="s">
        <v>1</v>
      </c>
      <c r="N160" s="193" t="s">
        <v>39</v>
      </c>
      <c r="O160" s="70"/>
      <c r="P160" s="194">
        <f>O160*H160</f>
        <v>0</v>
      </c>
      <c r="Q160" s="194">
        <v>0</v>
      </c>
      <c r="R160" s="194">
        <f>Q160*H160</f>
        <v>0</v>
      </c>
      <c r="S160" s="194">
        <v>0</v>
      </c>
      <c r="T160" s="195">
        <f>S160*H160</f>
        <v>0</v>
      </c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R160" s="196" t="s">
        <v>136</v>
      </c>
      <c r="AT160" s="196" t="s">
        <v>131</v>
      </c>
      <c r="AU160" s="196" t="s">
        <v>84</v>
      </c>
      <c r="AY160" s="16" t="s">
        <v>129</v>
      </c>
      <c r="BE160" s="197">
        <f>IF(N160="základní",J160,0)</f>
        <v>0</v>
      </c>
      <c r="BF160" s="197">
        <f>IF(N160="snížená",J160,0)</f>
        <v>0</v>
      </c>
      <c r="BG160" s="197">
        <f>IF(N160="zákl. přenesená",J160,0)</f>
        <v>0</v>
      </c>
      <c r="BH160" s="197">
        <f>IF(N160="sníž. přenesená",J160,0)</f>
        <v>0</v>
      </c>
      <c r="BI160" s="197">
        <f>IF(N160="nulová",J160,0)</f>
        <v>0</v>
      </c>
      <c r="BJ160" s="16" t="s">
        <v>82</v>
      </c>
      <c r="BK160" s="197">
        <f>ROUND(I160*H160,2)</f>
        <v>0</v>
      </c>
      <c r="BL160" s="16" t="s">
        <v>136</v>
      </c>
      <c r="BM160" s="196" t="s">
        <v>186</v>
      </c>
    </row>
    <row r="161" spans="1:65" s="2" customFormat="1" ht="48.75" x14ac:dyDescent="0.2">
      <c r="A161" s="33"/>
      <c r="B161" s="34"/>
      <c r="C161" s="35"/>
      <c r="D161" s="198" t="s">
        <v>138</v>
      </c>
      <c r="E161" s="35"/>
      <c r="F161" s="199" t="s">
        <v>187</v>
      </c>
      <c r="G161" s="35"/>
      <c r="H161" s="35"/>
      <c r="I161" s="200"/>
      <c r="J161" s="35"/>
      <c r="K161" s="35"/>
      <c r="L161" s="38"/>
      <c r="M161" s="201"/>
      <c r="N161" s="202"/>
      <c r="O161" s="70"/>
      <c r="P161" s="70"/>
      <c r="Q161" s="70"/>
      <c r="R161" s="70"/>
      <c r="S161" s="70"/>
      <c r="T161" s="71"/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T161" s="16" t="s">
        <v>138</v>
      </c>
      <c r="AU161" s="16" t="s">
        <v>84</v>
      </c>
    </row>
    <row r="162" spans="1:65" s="2" customFormat="1" ht="19.5" x14ac:dyDescent="0.2">
      <c r="A162" s="33"/>
      <c r="B162" s="34"/>
      <c r="C162" s="35"/>
      <c r="D162" s="198" t="s">
        <v>148</v>
      </c>
      <c r="E162" s="35"/>
      <c r="F162" s="225" t="s">
        <v>188</v>
      </c>
      <c r="G162" s="35"/>
      <c r="H162" s="35"/>
      <c r="I162" s="200"/>
      <c r="J162" s="35"/>
      <c r="K162" s="35"/>
      <c r="L162" s="38"/>
      <c r="M162" s="201"/>
      <c r="N162" s="202"/>
      <c r="O162" s="70"/>
      <c r="P162" s="70"/>
      <c r="Q162" s="70"/>
      <c r="R162" s="70"/>
      <c r="S162" s="70"/>
      <c r="T162" s="71"/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T162" s="16" t="s">
        <v>148</v>
      </c>
      <c r="AU162" s="16" t="s">
        <v>84</v>
      </c>
    </row>
    <row r="163" spans="1:65" s="2" customFormat="1" ht="24.2" customHeight="1" x14ac:dyDescent="0.2">
      <c r="A163" s="33"/>
      <c r="B163" s="34"/>
      <c r="C163" s="185" t="s">
        <v>189</v>
      </c>
      <c r="D163" s="185" t="s">
        <v>131</v>
      </c>
      <c r="E163" s="186" t="s">
        <v>190</v>
      </c>
      <c r="F163" s="187" t="s">
        <v>191</v>
      </c>
      <c r="G163" s="188" t="s">
        <v>185</v>
      </c>
      <c r="H163" s="189">
        <v>21644</v>
      </c>
      <c r="I163" s="190"/>
      <c r="J163" s="191">
        <f>ROUND(I163*H163,2)</f>
        <v>0</v>
      </c>
      <c r="K163" s="187" t="s">
        <v>135</v>
      </c>
      <c r="L163" s="38"/>
      <c r="M163" s="192" t="s">
        <v>1</v>
      </c>
      <c r="N163" s="193" t="s">
        <v>39</v>
      </c>
      <c r="O163" s="70"/>
      <c r="P163" s="194">
        <f>O163*H163</f>
        <v>0</v>
      </c>
      <c r="Q163" s="194">
        <v>0</v>
      </c>
      <c r="R163" s="194">
        <f>Q163*H163</f>
        <v>0</v>
      </c>
      <c r="S163" s="194">
        <v>0</v>
      </c>
      <c r="T163" s="195">
        <f>S163*H163</f>
        <v>0</v>
      </c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R163" s="196" t="s">
        <v>136</v>
      </c>
      <c r="AT163" s="196" t="s">
        <v>131</v>
      </c>
      <c r="AU163" s="196" t="s">
        <v>84</v>
      </c>
      <c r="AY163" s="16" t="s">
        <v>129</v>
      </c>
      <c r="BE163" s="197">
        <f>IF(N163="základní",J163,0)</f>
        <v>0</v>
      </c>
      <c r="BF163" s="197">
        <f>IF(N163="snížená",J163,0)</f>
        <v>0</v>
      </c>
      <c r="BG163" s="197">
        <f>IF(N163="zákl. přenesená",J163,0)</f>
        <v>0</v>
      </c>
      <c r="BH163" s="197">
        <f>IF(N163="sníž. přenesená",J163,0)</f>
        <v>0</v>
      </c>
      <c r="BI163" s="197">
        <f>IF(N163="nulová",J163,0)</f>
        <v>0</v>
      </c>
      <c r="BJ163" s="16" t="s">
        <v>82</v>
      </c>
      <c r="BK163" s="197">
        <f>ROUND(I163*H163,2)</f>
        <v>0</v>
      </c>
      <c r="BL163" s="16" t="s">
        <v>136</v>
      </c>
      <c r="BM163" s="196" t="s">
        <v>192</v>
      </c>
    </row>
    <row r="164" spans="1:65" s="2" customFormat="1" ht="48.75" x14ac:dyDescent="0.2">
      <c r="A164" s="33"/>
      <c r="B164" s="34"/>
      <c r="C164" s="35"/>
      <c r="D164" s="198" t="s">
        <v>138</v>
      </c>
      <c r="E164" s="35"/>
      <c r="F164" s="199" t="s">
        <v>193</v>
      </c>
      <c r="G164" s="35"/>
      <c r="H164" s="35"/>
      <c r="I164" s="200"/>
      <c r="J164" s="35"/>
      <c r="K164" s="35"/>
      <c r="L164" s="38"/>
      <c r="M164" s="201"/>
      <c r="N164" s="202"/>
      <c r="O164" s="70"/>
      <c r="P164" s="70"/>
      <c r="Q164" s="70"/>
      <c r="R164" s="70"/>
      <c r="S164" s="70"/>
      <c r="T164" s="71"/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T164" s="16" t="s">
        <v>138</v>
      </c>
      <c r="AU164" s="16" t="s">
        <v>84</v>
      </c>
    </row>
    <row r="165" spans="1:65" s="2" customFormat="1" ht="19.5" x14ac:dyDescent="0.2">
      <c r="A165" s="33"/>
      <c r="B165" s="34"/>
      <c r="C165" s="35"/>
      <c r="D165" s="198" t="s">
        <v>148</v>
      </c>
      <c r="E165" s="35"/>
      <c r="F165" s="225" t="s">
        <v>188</v>
      </c>
      <c r="G165" s="35"/>
      <c r="H165" s="35"/>
      <c r="I165" s="200"/>
      <c r="J165" s="35"/>
      <c r="K165" s="35"/>
      <c r="L165" s="38"/>
      <c r="M165" s="201"/>
      <c r="N165" s="202"/>
      <c r="O165" s="70"/>
      <c r="P165" s="70"/>
      <c r="Q165" s="70"/>
      <c r="R165" s="70"/>
      <c r="S165" s="70"/>
      <c r="T165" s="71"/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T165" s="16" t="s">
        <v>148</v>
      </c>
      <c r="AU165" s="16" t="s">
        <v>84</v>
      </c>
    </row>
    <row r="166" spans="1:65" s="2" customFormat="1" ht="24.2" customHeight="1" x14ac:dyDescent="0.2">
      <c r="A166" s="33"/>
      <c r="B166" s="34"/>
      <c r="C166" s="185" t="s">
        <v>194</v>
      </c>
      <c r="D166" s="185" t="s">
        <v>131</v>
      </c>
      <c r="E166" s="186" t="s">
        <v>195</v>
      </c>
      <c r="F166" s="187" t="s">
        <v>196</v>
      </c>
      <c r="G166" s="188" t="s">
        <v>185</v>
      </c>
      <c r="H166" s="189">
        <v>23825</v>
      </c>
      <c r="I166" s="190"/>
      <c r="J166" s="191">
        <f>ROUND(I166*H166,2)</f>
        <v>0</v>
      </c>
      <c r="K166" s="187" t="s">
        <v>135</v>
      </c>
      <c r="L166" s="38"/>
      <c r="M166" s="192" t="s">
        <v>1</v>
      </c>
      <c r="N166" s="193" t="s">
        <v>39</v>
      </c>
      <c r="O166" s="70"/>
      <c r="P166" s="194">
        <f>O166*H166</f>
        <v>0</v>
      </c>
      <c r="Q166" s="194">
        <v>0</v>
      </c>
      <c r="R166" s="194">
        <f>Q166*H166</f>
        <v>0</v>
      </c>
      <c r="S166" s="194">
        <v>0</v>
      </c>
      <c r="T166" s="195">
        <f>S166*H166</f>
        <v>0</v>
      </c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R166" s="196" t="s">
        <v>136</v>
      </c>
      <c r="AT166" s="196" t="s">
        <v>131</v>
      </c>
      <c r="AU166" s="196" t="s">
        <v>84</v>
      </c>
      <c r="AY166" s="16" t="s">
        <v>129</v>
      </c>
      <c r="BE166" s="197">
        <f>IF(N166="základní",J166,0)</f>
        <v>0</v>
      </c>
      <c r="BF166" s="197">
        <f>IF(N166="snížená",J166,0)</f>
        <v>0</v>
      </c>
      <c r="BG166" s="197">
        <f>IF(N166="zákl. přenesená",J166,0)</f>
        <v>0</v>
      </c>
      <c r="BH166" s="197">
        <f>IF(N166="sníž. přenesená",J166,0)</f>
        <v>0</v>
      </c>
      <c r="BI166" s="197">
        <f>IF(N166="nulová",J166,0)</f>
        <v>0</v>
      </c>
      <c r="BJ166" s="16" t="s">
        <v>82</v>
      </c>
      <c r="BK166" s="197">
        <f>ROUND(I166*H166,2)</f>
        <v>0</v>
      </c>
      <c r="BL166" s="16" t="s">
        <v>136</v>
      </c>
      <c r="BM166" s="196" t="s">
        <v>197</v>
      </c>
    </row>
    <row r="167" spans="1:65" s="2" customFormat="1" ht="48.75" x14ac:dyDescent="0.2">
      <c r="A167" s="33"/>
      <c r="B167" s="34"/>
      <c r="C167" s="35"/>
      <c r="D167" s="198" t="s">
        <v>138</v>
      </c>
      <c r="E167" s="35"/>
      <c r="F167" s="199" t="s">
        <v>198</v>
      </c>
      <c r="G167" s="35"/>
      <c r="H167" s="35"/>
      <c r="I167" s="200"/>
      <c r="J167" s="35"/>
      <c r="K167" s="35"/>
      <c r="L167" s="38"/>
      <c r="M167" s="201"/>
      <c r="N167" s="202"/>
      <c r="O167" s="70"/>
      <c r="P167" s="70"/>
      <c r="Q167" s="70"/>
      <c r="R167" s="70"/>
      <c r="S167" s="70"/>
      <c r="T167" s="71"/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T167" s="16" t="s">
        <v>138</v>
      </c>
      <c r="AU167" s="16" t="s">
        <v>84</v>
      </c>
    </row>
    <row r="168" spans="1:65" s="2" customFormat="1" ht="24.2" customHeight="1" x14ac:dyDescent="0.2">
      <c r="A168" s="33"/>
      <c r="B168" s="34"/>
      <c r="C168" s="185" t="s">
        <v>199</v>
      </c>
      <c r="D168" s="185" t="s">
        <v>131</v>
      </c>
      <c r="E168" s="186" t="s">
        <v>200</v>
      </c>
      <c r="F168" s="187" t="s">
        <v>201</v>
      </c>
      <c r="G168" s="188" t="s">
        <v>185</v>
      </c>
      <c r="H168" s="189">
        <v>22510</v>
      </c>
      <c r="I168" s="190"/>
      <c r="J168" s="191">
        <f>ROUND(I168*H168,2)</f>
        <v>0</v>
      </c>
      <c r="K168" s="187" t="s">
        <v>135</v>
      </c>
      <c r="L168" s="38"/>
      <c r="M168" s="192" t="s">
        <v>1</v>
      </c>
      <c r="N168" s="193" t="s">
        <v>39</v>
      </c>
      <c r="O168" s="70"/>
      <c r="P168" s="194">
        <f>O168*H168</f>
        <v>0</v>
      </c>
      <c r="Q168" s="194">
        <v>0</v>
      </c>
      <c r="R168" s="194">
        <f>Q168*H168</f>
        <v>0</v>
      </c>
      <c r="S168" s="194">
        <v>0</v>
      </c>
      <c r="T168" s="195">
        <f>S168*H168</f>
        <v>0</v>
      </c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R168" s="196" t="s">
        <v>136</v>
      </c>
      <c r="AT168" s="196" t="s">
        <v>131</v>
      </c>
      <c r="AU168" s="196" t="s">
        <v>84</v>
      </c>
      <c r="AY168" s="16" t="s">
        <v>129</v>
      </c>
      <c r="BE168" s="197">
        <f>IF(N168="základní",J168,0)</f>
        <v>0</v>
      </c>
      <c r="BF168" s="197">
        <f>IF(N168="snížená",J168,0)</f>
        <v>0</v>
      </c>
      <c r="BG168" s="197">
        <f>IF(N168="zákl. přenesená",J168,0)</f>
        <v>0</v>
      </c>
      <c r="BH168" s="197">
        <f>IF(N168="sníž. přenesená",J168,0)</f>
        <v>0</v>
      </c>
      <c r="BI168" s="197">
        <f>IF(N168="nulová",J168,0)</f>
        <v>0</v>
      </c>
      <c r="BJ168" s="16" t="s">
        <v>82</v>
      </c>
      <c r="BK168" s="197">
        <f>ROUND(I168*H168,2)</f>
        <v>0</v>
      </c>
      <c r="BL168" s="16" t="s">
        <v>136</v>
      </c>
      <c r="BM168" s="196" t="s">
        <v>202</v>
      </c>
    </row>
    <row r="169" spans="1:65" s="2" customFormat="1" ht="48.75" x14ac:dyDescent="0.2">
      <c r="A169" s="33"/>
      <c r="B169" s="34"/>
      <c r="C169" s="35"/>
      <c r="D169" s="198" t="s">
        <v>138</v>
      </c>
      <c r="E169" s="35"/>
      <c r="F169" s="199" t="s">
        <v>203</v>
      </c>
      <c r="G169" s="35"/>
      <c r="H169" s="35"/>
      <c r="I169" s="200"/>
      <c r="J169" s="35"/>
      <c r="K169" s="35"/>
      <c r="L169" s="38"/>
      <c r="M169" s="201"/>
      <c r="N169" s="202"/>
      <c r="O169" s="70"/>
      <c r="P169" s="70"/>
      <c r="Q169" s="70"/>
      <c r="R169" s="70"/>
      <c r="S169" s="70"/>
      <c r="T169" s="71"/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T169" s="16" t="s">
        <v>138</v>
      </c>
      <c r="AU169" s="16" t="s">
        <v>84</v>
      </c>
    </row>
    <row r="170" spans="1:65" s="2" customFormat="1" ht="16.5" customHeight="1" x14ac:dyDescent="0.2">
      <c r="A170" s="33"/>
      <c r="B170" s="34"/>
      <c r="C170" s="226" t="s">
        <v>8</v>
      </c>
      <c r="D170" s="226" t="s">
        <v>156</v>
      </c>
      <c r="E170" s="227" t="s">
        <v>204</v>
      </c>
      <c r="F170" s="228" t="s">
        <v>205</v>
      </c>
      <c r="G170" s="229" t="s">
        <v>172</v>
      </c>
      <c r="H170" s="230">
        <v>49.008000000000003</v>
      </c>
      <c r="I170" s="231"/>
      <c r="J170" s="232">
        <f>ROUND(I170*H170,2)</f>
        <v>0</v>
      </c>
      <c r="K170" s="228" t="s">
        <v>1</v>
      </c>
      <c r="L170" s="233"/>
      <c r="M170" s="234" t="s">
        <v>1</v>
      </c>
      <c r="N170" s="235" t="s">
        <v>39</v>
      </c>
      <c r="O170" s="70"/>
      <c r="P170" s="194">
        <f>O170*H170</f>
        <v>0</v>
      </c>
      <c r="Q170" s="194">
        <v>1</v>
      </c>
      <c r="R170" s="194">
        <f>Q170*H170</f>
        <v>49.008000000000003</v>
      </c>
      <c r="S170" s="194">
        <v>0</v>
      </c>
      <c r="T170" s="195">
        <f>S170*H170</f>
        <v>0</v>
      </c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33"/>
      <c r="AR170" s="196" t="s">
        <v>159</v>
      </c>
      <c r="AT170" s="196" t="s">
        <v>156</v>
      </c>
      <c r="AU170" s="196" t="s">
        <v>84</v>
      </c>
      <c r="AY170" s="16" t="s">
        <v>129</v>
      </c>
      <c r="BE170" s="197">
        <f>IF(N170="základní",J170,0)</f>
        <v>0</v>
      </c>
      <c r="BF170" s="197">
        <f>IF(N170="snížená",J170,0)</f>
        <v>0</v>
      </c>
      <c r="BG170" s="197">
        <f>IF(N170="zákl. přenesená",J170,0)</f>
        <v>0</v>
      </c>
      <c r="BH170" s="197">
        <f>IF(N170="sníž. přenesená",J170,0)</f>
        <v>0</v>
      </c>
      <c r="BI170" s="197">
        <f>IF(N170="nulová",J170,0)</f>
        <v>0</v>
      </c>
      <c r="BJ170" s="16" t="s">
        <v>82</v>
      </c>
      <c r="BK170" s="197">
        <f>ROUND(I170*H170,2)</f>
        <v>0</v>
      </c>
      <c r="BL170" s="16" t="s">
        <v>136</v>
      </c>
      <c r="BM170" s="196" t="s">
        <v>206</v>
      </c>
    </row>
    <row r="171" spans="1:65" s="2" customFormat="1" x14ac:dyDescent="0.2">
      <c r="A171" s="33"/>
      <c r="B171" s="34"/>
      <c r="C171" s="35"/>
      <c r="D171" s="198" t="s">
        <v>138</v>
      </c>
      <c r="E171" s="35"/>
      <c r="F171" s="199" t="s">
        <v>207</v>
      </c>
      <c r="G171" s="35"/>
      <c r="H171" s="35"/>
      <c r="I171" s="200"/>
      <c r="J171" s="35"/>
      <c r="K171" s="35"/>
      <c r="L171" s="38"/>
      <c r="M171" s="201"/>
      <c r="N171" s="202"/>
      <c r="O171" s="70"/>
      <c r="P171" s="70"/>
      <c r="Q171" s="70"/>
      <c r="R171" s="70"/>
      <c r="S171" s="70"/>
      <c r="T171" s="71"/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33"/>
      <c r="AT171" s="16" t="s">
        <v>138</v>
      </c>
      <c r="AU171" s="16" t="s">
        <v>84</v>
      </c>
    </row>
    <row r="172" spans="1:65" s="2" customFormat="1" ht="29.25" x14ac:dyDescent="0.2">
      <c r="A172" s="33"/>
      <c r="B172" s="34"/>
      <c r="C172" s="35"/>
      <c r="D172" s="198" t="s">
        <v>148</v>
      </c>
      <c r="E172" s="35"/>
      <c r="F172" s="225" t="s">
        <v>208</v>
      </c>
      <c r="G172" s="35"/>
      <c r="H172" s="35"/>
      <c r="I172" s="200"/>
      <c r="J172" s="35"/>
      <c r="K172" s="35"/>
      <c r="L172" s="38"/>
      <c r="M172" s="201"/>
      <c r="N172" s="202"/>
      <c r="O172" s="70"/>
      <c r="P172" s="70"/>
      <c r="Q172" s="70"/>
      <c r="R172" s="70"/>
      <c r="S172" s="70"/>
      <c r="T172" s="71"/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33"/>
      <c r="AT172" s="16" t="s">
        <v>148</v>
      </c>
      <c r="AU172" s="16" t="s">
        <v>84</v>
      </c>
    </row>
    <row r="173" spans="1:65" s="2" customFormat="1" ht="24.2" customHeight="1" x14ac:dyDescent="0.2">
      <c r="A173" s="33"/>
      <c r="B173" s="34"/>
      <c r="C173" s="226" t="s">
        <v>209</v>
      </c>
      <c r="D173" s="226" t="s">
        <v>156</v>
      </c>
      <c r="E173" s="227" t="s">
        <v>210</v>
      </c>
      <c r="F173" s="228" t="s">
        <v>211</v>
      </c>
      <c r="G173" s="229" t="s">
        <v>212</v>
      </c>
      <c r="H173" s="230">
        <v>12.24</v>
      </c>
      <c r="I173" s="231"/>
      <c r="J173" s="232">
        <f>ROUND(I173*H173,2)</f>
        <v>0</v>
      </c>
      <c r="K173" s="228" t="s">
        <v>1</v>
      </c>
      <c r="L173" s="233"/>
      <c r="M173" s="234" t="s">
        <v>1</v>
      </c>
      <c r="N173" s="235" t="s">
        <v>39</v>
      </c>
      <c r="O173" s="70"/>
      <c r="P173" s="194">
        <f>O173*H173</f>
        <v>0</v>
      </c>
      <c r="Q173" s="194">
        <v>1.7999999999999999E-2</v>
      </c>
      <c r="R173" s="194">
        <f>Q173*H173</f>
        <v>0.22031999999999999</v>
      </c>
      <c r="S173" s="194">
        <v>0</v>
      </c>
      <c r="T173" s="195">
        <f>S173*H173</f>
        <v>0</v>
      </c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33"/>
      <c r="AR173" s="196" t="s">
        <v>159</v>
      </c>
      <c r="AT173" s="196" t="s">
        <v>156</v>
      </c>
      <c r="AU173" s="196" t="s">
        <v>84</v>
      </c>
      <c r="AY173" s="16" t="s">
        <v>129</v>
      </c>
      <c r="BE173" s="197">
        <f>IF(N173="základní",J173,0)</f>
        <v>0</v>
      </c>
      <c r="BF173" s="197">
        <f>IF(N173="snížená",J173,0)</f>
        <v>0</v>
      </c>
      <c r="BG173" s="197">
        <f>IF(N173="zákl. přenesená",J173,0)</f>
        <v>0</v>
      </c>
      <c r="BH173" s="197">
        <f>IF(N173="sníž. přenesená",J173,0)</f>
        <v>0</v>
      </c>
      <c r="BI173" s="197">
        <f>IF(N173="nulová",J173,0)</f>
        <v>0</v>
      </c>
      <c r="BJ173" s="16" t="s">
        <v>82</v>
      </c>
      <c r="BK173" s="197">
        <f>ROUND(I173*H173,2)</f>
        <v>0</v>
      </c>
      <c r="BL173" s="16" t="s">
        <v>136</v>
      </c>
      <c r="BM173" s="196" t="s">
        <v>213</v>
      </c>
    </row>
    <row r="174" spans="1:65" s="2" customFormat="1" x14ac:dyDescent="0.2">
      <c r="A174" s="33"/>
      <c r="B174" s="34"/>
      <c r="C174" s="35"/>
      <c r="D174" s="198" t="s">
        <v>138</v>
      </c>
      <c r="E174" s="35"/>
      <c r="F174" s="199" t="s">
        <v>214</v>
      </c>
      <c r="G174" s="35"/>
      <c r="H174" s="35"/>
      <c r="I174" s="200"/>
      <c r="J174" s="35"/>
      <c r="K174" s="35"/>
      <c r="L174" s="38"/>
      <c r="M174" s="201"/>
      <c r="N174" s="202"/>
      <c r="O174" s="70"/>
      <c r="P174" s="70"/>
      <c r="Q174" s="70"/>
      <c r="R174" s="70"/>
      <c r="S174" s="70"/>
      <c r="T174" s="71"/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33"/>
      <c r="AT174" s="16" t="s">
        <v>138</v>
      </c>
      <c r="AU174" s="16" t="s">
        <v>84</v>
      </c>
    </row>
    <row r="175" spans="1:65" s="2" customFormat="1" ht="24.2" customHeight="1" x14ac:dyDescent="0.2">
      <c r="A175" s="33"/>
      <c r="B175" s="34"/>
      <c r="C175" s="226" t="s">
        <v>215</v>
      </c>
      <c r="D175" s="226" t="s">
        <v>156</v>
      </c>
      <c r="E175" s="227" t="s">
        <v>216</v>
      </c>
      <c r="F175" s="228" t="s">
        <v>214</v>
      </c>
      <c r="G175" s="229" t="s">
        <v>212</v>
      </c>
      <c r="H175" s="230">
        <v>5.68</v>
      </c>
      <c r="I175" s="231"/>
      <c r="J175" s="232">
        <f>ROUND(I175*H175,2)</f>
        <v>0</v>
      </c>
      <c r="K175" s="228" t="s">
        <v>135</v>
      </c>
      <c r="L175" s="233"/>
      <c r="M175" s="234" t="s">
        <v>1</v>
      </c>
      <c r="N175" s="235" t="s">
        <v>39</v>
      </c>
      <c r="O175" s="70"/>
      <c r="P175" s="194">
        <f>O175*H175</f>
        <v>0</v>
      </c>
      <c r="Q175" s="194">
        <v>1.9E-2</v>
      </c>
      <c r="R175" s="194">
        <f>Q175*H175</f>
        <v>0.10791999999999999</v>
      </c>
      <c r="S175" s="194">
        <v>0</v>
      </c>
      <c r="T175" s="195">
        <f>S175*H175</f>
        <v>0</v>
      </c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33"/>
      <c r="AR175" s="196" t="s">
        <v>159</v>
      </c>
      <c r="AT175" s="196" t="s">
        <v>156</v>
      </c>
      <c r="AU175" s="196" t="s">
        <v>84</v>
      </c>
      <c r="AY175" s="16" t="s">
        <v>129</v>
      </c>
      <c r="BE175" s="197">
        <f>IF(N175="základní",J175,0)</f>
        <v>0</v>
      </c>
      <c r="BF175" s="197">
        <f>IF(N175="snížená",J175,0)</f>
        <v>0</v>
      </c>
      <c r="BG175" s="197">
        <f>IF(N175="zákl. přenesená",J175,0)</f>
        <v>0</v>
      </c>
      <c r="BH175" s="197">
        <f>IF(N175="sníž. přenesená",J175,0)</f>
        <v>0</v>
      </c>
      <c r="BI175" s="197">
        <f>IF(N175="nulová",J175,0)</f>
        <v>0</v>
      </c>
      <c r="BJ175" s="16" t="s">
        <v>82</v>
      </c>
      <c r="BK175" s="197">
        <f>ROUND(I175*H175,2)</f>
        <v>0</v>
      </c>
      <c r="BL175" s="16" t="s">
        <v>136</v>
      </c>
      <c r="BM175" s="196" t="s">
        <v>217</v>
      </c>
    </row>
    <row r="176" spans="1:65" s="2" customFormat="1" x14ac:dyDescent="0.2">
      <c r="A176" s="33"/>
      <c r="B176" s="34"/>
      <c r="C176" s="35"/>
      <c r="D176" s="198" t="s">
        <v>138</v>
      </c>
      <c r="E176" s="35"/>
      <c r="F176" s="199" t="s">
        <v>214</v>
      </c>
      <c r="G176" s="35"/>
      <c r="H176" s="35"/>
      <c r="I176" s="200"/>
      <c r="J176" s="35"/>
      <c r="K176" s="35"/>
      <c r="L176" s="38"/>
      <c r="M176" s="201"/>
      <c r="N176" s="202"/>
      <c r="O176" s="70"/>
      <c r="P176" s="70"/>
      <c r="Q176" s="70"/>
      <c r="R176" s="70"/>
      <c r="S176" s="70"/>
      <c r="T176" s="71"/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33"/>
      <c r="AT176" s="16" t="s">
        <v>138</v>
      </c>
      <c r="AU176" s="16" t="s">
        <v>84</v>
      </c>
    </row>
    <row r="177" spans="1:65" s="2" customFormat="1" ht="24.2" customHeight="1" x14ac:dyDescent="0.2">
      <c r="A177" s="33"/>
      <c r="B177" s="34"/>
      <c r="C177" s="226" t="s">
        <v>218</v>
      </c>
      <c r="D177" s="226" t="s">
        <v>156</v>
      </c>
      <c r="E177" s="227" t="s">
        <v>219</v>
      </c>
      <c r="F177" s="228" t="s">
        <v>220</v>
      </c>
      <c r="G177" s="229" t="s">
        <v>212</v>
      </c>
      <c r="H177" s="230">
        <v>45.77</v>
      </c>
      <c r="I177" s="231"/>
      <c r="J177" s="232">
        <f>ROUND(I177*H177,2)</f>
        <v>0</v>
      </c>
      <c r="K177" s="228" t="s">
        <v>1</v>
      </c>
      <c r="L177" s="233"/>
      <c r="M177" s="234" t="s">
        <v>1</v>
      </c>
      <c r="N177" s="235" t="s">
        <v>39</v>
      </c>
      <c r="O177" s="70"/>
      <c r="P177" s="194">
        <f>O177*H177</f>
        <v>0</v>
      </c>
      <c r="Q177" s="194">
        <v>0.02</v>
      </c>
      <c r="R177" s="194">
        <f>Q177*H177</f>
        <v>0.9154000000000001</v>
      </c>
      <c r="S177" s="194">
        <v>0</v>
      </c>
      <c r="T177" s="195">
        <f>S177*H177</f>
        <v>0</v>
      </c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33"/>
      <c r="AR177" s="196" t="s">
        <v>159</v>
      </c>
      <c r="AT177" s="196" t="s">
        <v>156</v>
      </c>
      <c r="AU177" s="196" t="s">
        <v>84</v>
      </c>
      <c r="AY177" s="16" t="s">
        <v>129</v>
      </c>
      <c r="BE177" s="197">
        <f>IF(N177="základní",J177,0)</f>
        <v>0</v>
      </c>
      <c r="BF177" s="197">
        <f>IF(N177="snížená",J177,0)</f>
        <v>0</v>
      </c>
      <c r="BG177" s="197">
        <f>IF(N177="zákl. přenesená",J177,0)</f>
        <v>0</v>
      </c>
      <c r="BH177" s="197">
        <f>IF(N177="sníž. přenesená",J177,0)</f>
        <v>0</v>
      </c>
      <c r="BI177" s="197">
        <f>IF(N177="nulová",J177,0)</f>
        <v>0</v>
      </c>
      <c r="BJ177" s="16" t="s">
        <v>82</v>
      </c>
      <c r="BK177" s="197">
        <f>ROUND(I177*H177,2)</f>
        <v>0</v>
      </c>
      <c r="BL177" s="16" t="s">
        <v>136</v>
      </c>
      <c r="BM177" s="196" t="s">
        <v>221</v>
      </c>
    </row>
    <row r="178" spans="1:65" s="2" customFormat="1" x14ac:dyDescent="0.2">
      <c r="A178" s="33"/>
      <c r="B178" s="34"/>
      <c r="C178" s="35"/>
      <c r="D178" s="198" t="s">
        <v>138</v>
      </c>
      <c r="E178" s="35"/>
      <c r="F178" s="199" t="s">
        <v>214</v>
      </c>
      <c r="G178" s="35"/>
      <c r="H178" s="35"/>
      <c r="I178" s="200"/>
      <c r="J178" s="35"/>
      <c r="K178" s="35"/>
      <c r="L178" s="38"/>
      <c r="M178" s="201"/>
      <c r="N178" s="202"/>
      <c r="O178" s="70"/>
      <c r="P178" s="70"/>
      <c r="Q178" s="70"/>
      <c r="R178" s="70"/>
      <c r="S178" s="70"/>
      <c r="T178" s="71"/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33"/>
      <c r="AT178" s="16" t="s">
        <v>138</v>
      </c>
      <c r="AU178" s="16" t="s">
        <v>84</v>
      </c>
    </row>
    <row r="179" spans="1:65" s="2" customFormat="1" ht="24.2" customHeight="1" x14ac:dyDescent="0.2">
      <c r="A179" s="33"/>
      <c r="B179" s="34"/>
      <c r="C179" s="226" t="s">
        <v>222</v>
      </c>
      <c r="D179" s="226" t="s">
        <v>156</v>
      </c>
      <c r="E179" s="227" t="s">
        <v>223</v>
      </c>
      <c r="F179" s="228" t="s">
        <v>224</v>
      </c>
      <c r="G179" s="229" t="s">
        <v>212</v>
      </c>
      <c r="H179" s="230">
        <v>5.28</v>
      </c>
      <c r="I179" s="231"/>
      <c r="J179" s="232">
        <f>ROUND(I179*H179,2)</f>
        <v>0</v>
      </c>
      <c r="K179" s="228" t="s">
        <v>1</v>
      </c>
      <c r="L179" s="233"/>
      <c r="M179" s="234" t="s">
        <v>1</v>
      </c>
      <c r="N179" s="235" t="s">
        <v>39</v>
      </c>
      <c r="O179" s="70"/>
      <c r="P179" s="194">
        <f>O179*H179</f>
        <v>0</v>
      </c>
      <c r="Q179" s="194">
        <v>2.1999999999999999E-2</v>
      </c>
      <c r="R179" s="194">
        <f>Q179*H179</f>
        <v>0.11616</v>
      </c>
      <c r="S179" s="194">
        <v>0</v>
      </c>
      <c r="T179" s="195">
        <f>S179*H179</f>
        <v>0</v>
      </c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33"/>
      <c r="AR179" s="196" t="s">
        <v>159</v>
      </c>
      <c r="AT179" s="196" t="s">
        <v>156</v>
      </c>
      <c r="AU179" s="196" t="s">
        <v>84</v>
      </c>
      <c r="AY179" s="16" t="s">
        <v>129</v>
      </c>
      <c r="BE179" s="197">
        <f>IF(N179="základní",J179,0)</f>
        <v>0</v>
      </c>
      <c r="BF179" s="197">
        <f>IF(N179="snížená",J179,0)</f>
        <v>0</v>
      </c>
      <c r="BG179" s="197">
        <f>IF(N179="zákl. přenesená",J179,0)</f>
        <v>0</v>
      </c>
      <c r="BH179" s="197">
        <f>IF(N179="sníž. přenesená",J179,0)</f>
        <v>0</v>
      </c>
      <c r="BI179" s="197">
        <f>IF(N179="nulová",J179,0)</f>
        <v>0</v>
      </c>
      <c r="BJ179" s="16" t="s">
        <v>82</v>
      </c>
      <c r="BK179" s="197">
        <f>ROUND(I179*H179,2)</f>
        <v>0</v>
      </c>
      <c r="BL179" s="16" t="s">
        <v>136</v>
      </c>
      <c r="BM179" s="196" t="s">
        <v>225</v>
      </c>
    </row>
    <row r="180" spans="1:65" s="2" customFormat="1" x14ac:dyDescent="0.2">
      <c r="A180" s="33"/>
      <c r="B180" s="34"/>
      <c r="C180" s="35"/>
      <c r="D180" s="198" t="s">
        <v>138</v>
      </c>
      <c r="E180" s="35"/>
      <c r="F180" s="199" t="s">
        <v>214</v>
      </c>
      <c r="G180" s="35"/>
      <c r="H180" s="35"/>
      <c r="I180" s="200"/>
      <c r="J180" s="35"/>
      <c r="K180" s="35"/>
      <c r="L180" s="38"/>
      <c r="M180" s="201"/>
      <c r="N180" s="202"/>
      <c r="O180" s="70"/>
      <c r="P180" s="70"/>
      <c r="Q180" s="70"/>
      <c r="R180" s="70"/>
      <c r="S180" s="70"/>
      <c r="T180" s="71"/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33"/>
      <c r="AT180" s="16" t="s">
        <v>138</v>
      </c>
      <c r="AU180" s="16" t="s">
        <v>84</v>
      </c>
    </row>
    <row r="181" spans="1:65" s="2" customFormat="1" ht="24.2" customHeight="1" x14ac:dyDescent="0.2">
      <c r="A181" s="33"/>
      <c r="B181" s="34"/>
      <c r="C181" s="226" t="s">
        <v>226</v>
      </c>
      <c r="D181" s="226" t="s">
        <v>156</v>
      </c>
      <c r="E181" s="227" t="s">
        <v>227</v>
      </c>
      <c r="F181" s="228" t="s">
        <v>228</v>
      </c>
      <c r="G181" s="229" t="s">
        <v>212</v>
      </c>
      <c r="H181" s="230">
        <v>7.62</v>
      </c>
      <c r="I181" s="231"/>
      <c r="J181" s="232">
        <f>ROUND(I181*H181,2)</f>
        <v>0</v>
      </c>
      <c r="K181" s="228" t="s">
        <v>135</v>
      </c>
      <c r="L181" s="233"/>
      <c r="M181" s="234" t="s">
        <v>1</v>
      </c>
      <c r="N181" s="235" t="s">
        <v>39</v>
      </c>
      <c r="O181" s="70"/>
      <c r="P181" s="194">
        <f>O181*H181</f>
        <v>0</v>
      </c>
      <c r="Q181" s="194">
        <v>2.3E-2</v>
      </c>
      <c r="R181" s="194">
        <f>Q181*H181</f>
        <v>0.17526</v>
      </c>
      <c r="S181" s="194">
        <v>0</v>
      </c>
      <c r="T181" s="195">
        <f>S181*H181</f>
        <v>0</v>
      </c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33"/>
      <c r="AR181" s="196" t="s">
        <v>159</v>
      </c>
      <c r="AT181" s="196" t="s">
        <v>156</v>
      </c>
      <c r="AU181" s="196" t="s">
        <v>84</v>
      </c>
      <c r="AY181" s="16" t="s">
        <v>129</v>
      </c>
      <c r="BE181" s="197">
        <f>IF(N181="základní",J181,0)</f>
        <v>0</v>
      </c>
      <c r="BF181" s="197">
        <f>IF(N181="snížená",J181,0)</f>
        <v>0</v>
      </c>
      <c r="BG181" s="197">
        <f>IF(N181="zákl. přenesená",J181,0)</f>
        <v>0</v>
      </c>
      <c r="BH181" s="197">
        <f>IF(N181="sníž. přenesená",J181,0)</f>
        <v>0</v>
      </c>
      <c r="BI181" s="197">
        <f>IF(N181="nulová",J181,0)</f>
        <v>0</v>
      </c>
      <c r="BJ181" s="16" t="s">
        <v>82</v>
      </c>
      <c r="BK181" s="197">
        <f>ROUND(I181*H181,2)</f>
        <v>0</v>
      </c>
      <c r="BL181" s="16" t="s">
        <v>136</v>
      </c>
      <c r="BM181" s="196" t="s">
        <v>229</v>
      </c>
    </row>
    <row r="182" spans="1:65" s="2" customFormat="1" x14ac:dyDescent="0.2">
      <c r="A182" s="33"/>
      <c r="B182" s="34"/>
      <c r="C182" s="35"/>
      <c r="D182" s="198" t="s">
        <v>138</v>
      </c>
      <c r="E182" s="35"/>
      <c r="F182" s="199" t="s">
        <v>228</v>
      </c>
      <c r="G182" s="35"/>
      <c r="H182" s="35"/>
      <c r="I182" s="200"/>
      <c r="J182" s="35"/>
      <c r="K182" s="35"/>
      <c r="L182" s="38"/>
      <c r="M182" s="201"/>
      <c r="N182" s="202"/>
      <c r="O182" s="70"/>
      <c r="P182" s="70"/>
      <c r="Q182" s="70"/>
      <c r="R182" s="70"/>
      <c r="S182" s="70"/>
      <c r="T182" s="71"/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33"/>
      <c r="AT182" s="16" t="s">
        <v>138</v>
      </c>
      <c r="AU182" s="16" t="s">
        <v>84</v>
      </c>
    </row>
    <row r="183" spans="1:65" s="2" customFormat="1" ht="24.2" customHeight="1" x14ac:dyDescent="0.2">
      <c r="A183" s="33"/>
      <c r="B183" s="34"/>
      <c r="C183" s="226" t="s">
        <v>230</v>
      </c>
      <c r="D183" s="226" t="s">
        <v>156</v>
      </c>
      <c r="E183" s="227" t="s">
        <v>231</v>
      </c>
      <c r="F183" s="228" t="s">
        <v>232</v>
      </c>
      <c r="G183" s="229" t="s">
        <v>212</v>
      </c>
      <c r="H183" s="230">
        <v>1.42</v>
      </c>
      <c r="I183" s="231"/>
      <c r="J183" s="232">
        <f>ROUND(I183*H183,2)</f>
        <v>0</v>
      </c>
      <c r="K183" s="228" t="s">
        <v>1</v>
      </c>
      <c r="L183" s="233"/>
      <c r="M183" s="234" t="s">
        <v>1</v>
      </c>
      <c r="N183" s="235" t="s">
        <v>39</v>
      </c>
      <c r="O183" s="70"/>
      <c r="P183" s="194">
        <f>O183*H183</f>
        <v>0</v>
      </c>
      <c r="Q183" s="194">
        <v>2.4E-2</v>
      </c>
      <c r="R183" s="194">
        <f>Q183*H183</f>
        <v>3.4079999999999999E-2</v>
      </c>
      <c r="S183" s="194">
        <v>0</v>
      </c>
      <c r="T183" s="195">
        <f>S183*H183</f>
        <v>0</v>
      </c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33"/>
      <c r="AR183" s="196" t="s">
        <v>159</v>
      </c>
      <c r="AT183" s="196" t="s">
        <v>156</v>
      </c>
      <c r="AU183" s="196" t="s">
        <v>84</v>
      </c>
      <c r="AY183" s="16" t="s">
        <v>129</v>
      </c>
      <c r="BE183" s="197">
        <f>IF(N183="základní",J183,0)</f>
        <v>0</v>
      </c>
      <c r="BF183" s="197">
        <f>IF(N183="snížená",J183,0)</f>
        <v>0</v>
      </c>
      <c r="BG183" s="197">
        <f>IF(N183="zákl. přenesená",J183,0)</f>
        <v>0</v>
      </c>
      <c r="BH183" s="197">
        <f>IF(N183="sníž. přenesená",J183,0)</f>
        <v>0</v>
      </c>
      <c r="BI183" s="197">
        <f>IF(N183="nulová",J183,0)</f>
        <v>0</v>
      </c>
      <c r="BJ183" s="16" t="s">
        <v>82</v>
      </c>
      <c r="BK183" s="197">
        <f>ROUND(I183*H183,2)</f>
        <v>0</v>
      </c>
      <c r="BL183" s="16" t="s">
        <v>136</v>
      </c>
      <c r="BM183" s="196" t="s">
        <v>233</v>
      </c>
    </row>
    <row r="184" spans="1:65" s="2" customFormat="1" x14ac:dyDescent="0.2">
      <c r="A184" s="33"/>
      <c r="B184" s="34"/>
      <c r="C184" s="35"/>
      <c r="D184" s="198" t="s">
        <v>138</v>
      </c>
      <c r="E184" s="35"/>
      <c r="F184" s="199" t="s">
        <v>228</v>
      </c>
      <c r="G184" s="35"/>
      <c r="H184" s="35"/>
      <c r="I184" s="200"/>
      <c r="J184" s="35"/>
      <c r="K184" s="35"/>
      <c r="L184" s="38"/>
      <c r="M184" s="201"/>
      <c r="N184" s="202"/>
      <c r="O184" s="70"/>
      <c r="P184" s="70"/>
      <c r="Q184" s="70"/>
      <c r="R184" s="70"/>
      <c r="S184" s="70"/>
      <c r="T184" s="71"/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33"/>
      <c r="AT184" s="16" t="s">
        <v>138</v>
      </c>
      <c r="AU184" s="16" t="s">
        <v>84</v>
      </c>
    </row>
    <row r="185" spans="1:65" s="2" customFormat="1" ht="24.2" customHeight="1" x14ac:dyDescent="0.2">
      <c r="A185" s="33"/>
      <c r="B185" s="34"/>
      <c r="C185" s="226" t="s">
        <v>234</v>
      </c>
      <c r="D185" s="226" t="s">
        <v>156</v>
      </c>
      <c r="E185" s="227" t="s">
        <v>235</v>
      </c>
      <c r="F185" s="228" t="s">
        <v>236</v>
      </c>
      <c r="G185" s="229" t="s">
        <v>212</v>
      </c>
      <c r="H185" s="230">
        <v>0.66</v>
      </c>
      <c r="I185" s="231"/>
      <c r="J185" s="232">
        <f>ROUND(I185*H185,2)</f>
        <v>0</v>
      </c>
      <c r="K185" s="228" t="s">
        <v>1</v>
      </c>
      <c r="L185" s="233"/>
      <c r="M185" s="234" t="s">
        <v>1</v>
      </c>
      <c r="N185" s="235" t="s">
        <v>39</v>
      </c>
      <c r="O185" s="70"/>
      <c r="P185" s="194">
        <f>O185*H185</f>
        <v>0</v>
      </c>
      <c r="Q185" s="194">
        <v>2.5999999999999999E-2</v>
      </c>
      <c r="R185" s="194">
        <f>Q185*H185</f>
        <v>1.7160000000000002E-2</v>
      </c>
      <c r="S185" s="194">
        <v>0</v>
      </c>
      <c r="T185" s="195">
        <f>S185*H185</f>
        <v>0</v>
      </c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33"/>
      <c r="AR185" s="196" t="s">
        <v>159</v>
      </c>
      <c r="AT185" s="196" t="s">
        <v>156</v>
      </c>
      <c r="AU185" s="196" t="s">
        <v>84</v>
      </c>
      <c r="AY185" s="16" t="s">
        <v>129</v>
      </c>
      <c r="BE185" s="197">
        <f>IF(N185="základní",J185,0)</f>
        <v>0</v>
      </c>
      <c r="BF185" s="197">
        <f>IF(N185="snížená",J185,0)</f>
        <v>0</v>
      </c>
      <c r="BG185" s="197">
        <f>IF(N185="zákl. přenesená",J185,0)</f>
        <v>0</v>
      </c>
      <c r="BH185" s="197">
        <f>IF(N185="sníž. přenesená",J185,0)</f>
        <v>0</v>
      </c>
      <c r="BI185" s="197">
        <f>IF(N185="nulová",J185,0)</f>
        <v>0</v>
      </c>
      <c r="BJ185" s="16" t="s">
        <v>82</v>
      </c>
      <c r="BK185" s="197">
        <f>ROUND(I185*H185,2)</f>
        <v>0</v>
      </c>
      <c r="BL185" s="16" t="s">
        <v>136</v>
      </c>
      <c r="BM185" s="196" t="s">
        <v>237</v>
      </c>
    </row>
    <row r="186" spans="1:65" s="2" customFormat="1" x14ac:dyDescent="0.2">
      <c r="A186" s="33"/>
      <c r="B186" s="34"/>
      <c r="C186" s="35"/>
      <c r="D186" s="198" t="s">
        <v>138</v>
      </c>
      <c r="E186" s="35"/>
      <c r="F186" s="199" t="s">
        <v>228</v>
      </c>
      <c r="G186" s="35"/>
      <c r="H186" s="35"/>
      <c r="I186" s="200"/>
      <c r="J186" s="35"/>
      <c r="K186" s="35"/>
      <c r="L186" s="38"/>
      <c r="M186" s="201"/>
      <c r="N186" s="202"/>
      <c r="O186" s="70"/>
      <c r="P186" s="70"/>
      <c r="Q186" s="70"/>
      <c r="R186" s="70"/>
      <c r="S186" s="70"/>
      <c r="T186" s="71"/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33"/>
      <c r="AT186" s="16" t="s">
        <v>138</v>
      </c>
      <c r="AU186" s="16" t="s">
        <v>84</v>
      </c>
    </row>
    <row r="187" spans="1:65" s="2" customFormat="1" ht="24.2" customHeight="1" x14ac:dyDescent="0.2">
      <c r="A187" s="33"/>
      <c r="B187" s="34"/>
      <c r="C187" s="226" t="s">
        <v>238</v>
      </c>
      <c r="D187" s="226" t="s">
        <v>156</v>
      </c>
      <c r="E187" s="227" t="s">
        <v>239</v>
      </c>
      <c r="F187" s="228" t="s">
        <v>240</v>
      </c>
      <c r="G187" s="229" t="s">
        <v>212</v>
      </c>
      <c r="H187" s="230">
        <v>5.0999999999999996</v>
      </c>
      <c r="I187" s="231"/>
      <c r="J187" s="232">
        <f>ROUND(I187*H187,2)</f>
        <v>0</v>
      </c>
      <c r="K187" s="228" t="s">
        <v>1</v>
      </c>
      <c r="L187" s="233"/>
      <c r="M187" s="234" t="s">
        <v>1</v>
      </c>
      <c r="N187" s="235" t="s">
        <v>39</v>
      </c>
      <c r="O187" s="70"/>
      <c r="P187" s="194">
        <f>O187*H187</f>
        <v>0</v>
      </c>
      <c r="Q187" s="194">
        <v>2.7E-2</v>
      </c>
      <c r="R187" s="194">
        <f>Q187*H187</f>
        <v>0.13769999999999999</v>
      </c>
      <c r="S187" s="194">
        <v>0</v>
      </c>
      <c r="T187" s="195">
        <f>S187*H187</f>
        <v>0</v>
      </c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33"/>
      <c r="AR187" s="196" t="s">
        <v>159</v>
      </c>
      <c r="AT187" s="196" t="s">
        <v>156</v>
      </c>
      <c r="AU187" s="196" t="s">
        <v>84</v>
      </c>
      <c r="AY187" s="16" t="s">
        <v>129</v>
      </c>
      <c r="BE187" s="197">
        <f>IF(N187="základní",J187,0)</f>
        <v>0</v>
      </c>
      <c r="BF187" s="197">
        <f>IF(N187="snížená",J187,0)</f>
        <v>0</v>
      </c>
      <c r="BG187" s="197">
        <f>IF(N187="zákl. přenesená",J187,0)</f>
        <v>0</v>
      </c>
      <c r="BH187" s="197">
        <f>IF(N187="sníž. přenesená",J187,0)</f>
        <v>0</v>
      </c>
      <c r="BI187" s="197">
        <f>IF(N187="nulová",J187,0)</f>
        <v>0</v>
      </c>
      <c r="BJ187" s="16" t="s">
        <v>82</v>
      </c>
      <c r="BK187" s="197">
        <f>ROUND(I187*H187,2)</f>
        <v>0</v>
      </c>
      <c r="BL187" s="16" t="s">
        <v>136</v>
      </c>
      <c r="BM187" s="196" t="s">
        <v>241</v>
      </c>
    </row>
    <row r="188" spans="1:65" s="2" customFormat="1" x14ac:dyDescent="0.2">
      <c r="A188" s="33"/>
      <c r="B188" s="34"/>
      <c r="C188" s="35"/>
      <c r="D188" s="198" t="s">
        <v>138</v>
      </c>
      <c r="E188" s="35"/>
      <c r="F188" s="199" t="s">
        <v>228</v>
      </c>
      <c r="G188" s="35"/>
      <c r="H188" s="35"/>
      <c r="I188" s="200"/>
      <c r="J188" s="35"/>
      <c r="K188" s="35"/>
      <c r="L188" s="38"/>
      <c r="M188" s="201"/>
      <c r="N188" s="202"/>
      <c r="O188" s="70"/>
      <c r="P188" s="70"/>
      <c r="Q188" s="70"/>
      <c r="R188" s="70"/>
      <c r="S188" s="70"/>
      <c r="T188" s="71"/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33"/>
      <c r="AT188" s="16" t="s">
        <v>138</v>
      </c>
      <c r="AU188" s="16" t="s">
        <v>84</v>
      </c>
    </row>
    <row r="189" spans="1:65" s="2" customFormat="1" ht="24.2" customHeight="1" x14ac:dyDescent="0.2">
      <c r="A189" s="33"/>
      <c r="B189" s="34"/>
      <c r="C189" s="226" t="s">
        <v>7</v>
      </c>
      <c r="D189" s="226" t="s">
        <v>156</v>
      </c>
      <c r="E189" s="227" t="s">
        <v>242</v>
      </c>
      <c r="F189" s="228" t="s">
        <v>243</v>
      </c>
      <c r="G189" s="229" t="s">
        <v>212</v>
      </c>
      <c r="H189" s="230">
        <v>3.68</v>
      </c>
      <c r="I189" s="231"/>
      <c r="J189" s="232">
        <f>ROUND(I189*H189,2)</f>
        <v>0</v>
      </c>
      <c r="K189" s="228" t="s">
        <v>1</v>
      </c>
      <c r="L189" s="233"/>
      <c r="M189" s="234" t="s">
        <v>1</v>
      </c>
      <c r="N189" s="235" t="s">
        <v>39</v>
      </c>
      <c r="O189" s="70"/>
      <c r="P189" s="194">
        <f>O189*H189</f>
        <v>0</v>
      </c>
      <c r="Q189" s="194">
        <v>3.2000000000000001E-2</v>
      </c>
      <c r="R189" s="194">
        <f>Q189*H189</f>
        <v>0.11776</v>
      </c>
      <c r="S189" s="194">
        <v>0</v>
      </c>
      <c r="T189" s="195">
        <f>S189*H189</f>
        <v>0</v>
      </c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33"/>
      <c r="AR189" s="196" t="s">
        <v>159</v>
      </c>
      <c r="AT189" s="196" t="s">
        <v>156</v>
      </c>
      <c r="AU189" s="196" t="s">
        <v>84</v>
      </c>
      <c r="AY189" s="16" t="s">
        <v>129</v>
      </c>
      <c r="BE189" s="197">
        <f>IF(N189="základní",J189,0)</f>
        <v>0</v>
      </c>
      <c r="BF189" s="197">
        <f>IF(N189="snížená",J189,0)</f>
        <v>0</v>
      </c>
      <c r="BG189" s="197">
        <f>IF(N189="zákl. přenesená",J189,0)</f>
        <v>0</v>
      </c>
      <c r="BH189" s="197">
        <f>IF(N189="sníž. přenesená",J189,0)</f>
        <v>0</v>
      </c>
      <c r="BI189" s="197">
        <f>IF(N189="nulová",J189,0)</f>
        <v>0</v>
      </c>
      <c r="BJ189" s="16" t="s">
        <v>82</v>
      </c>
      <c r="BK189" s="197">
        <f>ROUND(I189*H189,2)</f>
        <v>0</v>
      </c>
      <c r="BL189" s="16" t="s">
        <v>136</v>
      </c>
      <c r="BM189" s="196" t="s">
        <v>244</v>
      </c>
    </row>
    <row r="190" spans="1:65" s="2" customFormat="1" x14ac:dyDescent="0.2">
      <c r="A190" s="33"/>
      <c r="B190" s="34"/>
      <c r="C190" s="35"/>
      <c r="D190" s="198" t="s">
        <v>138</v>
      </c>
      <c r="E190" s="35"/>
      <c r="F190" s="199" t="s">
        <v>228</v>
      </c>
      <c r="G190" s="35"/>
      <c r="H190" s="35"/>
      <c r="I190" s="200"/>
      <c r="J190" s="35"/>
      <c r="K190" s="35"/>
      <c r="L190" s="38"/>
      <c r="M190" s="201"/>
      <c r="N190" s="202"/>
      <c r="O190" s="70"/>
      <c r="P190" s="70"/>
      <c r="Q190" s="70"/>
      <c r="R190" s="70"/>
      <c r="S190" s="70"/>
      <c r="T190" s="71"/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33"/>
      <c r="AT190" s="16" t="s">
        <v>138</v>
      </c>
      <c r="AU190" s="16" t="s">
        <v>84</v>
      </c>
    </row>
    <row r="191" spans="1:65" s="2" customFormat="1" ht="24.2" customHeight="1" x14ac:dyDescent="0.2">
      <c r="A191" s="33"/>
      <c r="B191" s="34"/>
      <c r="C191" s="226" t="s">
        <v>245</v>
      </c>
      <c r="D191" s="226" t="s">
        <v>156</v>
      </c>
      <c r="E191" s="227" t="s">
        <v>246</v>
      </c>
      <c r="F191" s="228" t="s">
        <v>247</v>
      </c>
      <c r="G191" s="229" t="s">
        <v>212</v>
      </c>
      <c r="H191" s="230">
        <v>3.2</v>
      </c>
      <c r="I191" s="231"/>
      <c r="J191" s="232">
        <f>ROUND(I191*H191,2)</f>
        <v>0</v>
      </c>
      <c r="K191" s="228" t="s">
        <v>1</v>
      </c>
      <c r="L191" s="233"/>
      <c r="M191" s="234" t="s">
        <v>1</v>
      </c>
      <c r="N191" s="235" t="s">
        <v>39</v>
      </c>
      <c r="O191" s="70"/>
      <c r="P191" s="194">
        <f>O191*H191</f>
        <v>0</v>
      </c>
      <c r="Q191" s="194">
        <v>3.5999999999999997E-2</v>
      </c>
      <c r="R191" s="194">
        <f>Q191*H191</f>
        <v>0.1152</v>
      </c>
      <c r="S191" s="194">
        <v>0</v>
      </c>
      <c r="T191" s="195">
        <f>S191*H191</f>
        <v>0</v>
      </c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33"/>
      <c r="AR191" s="196" t="s">
        <v>159</v>
      </c>
      <c r="AT191" s="196" t="s">
        <v>156</v>
      </c>
      <c r="AU191" s="196" t="s">
        <v>84</v>
      </c>
      <c r="AY191" s="16" t="s">
        <v>129</v>
      </c>
      <c r="BE191" s="197">
        <f>IF(N191="základní",J191,0)</f>
        <v>0</v>
      </c>
      <c r="BF191" s="197">
        <f>IF(N191="snížená",J191,0)</f>
        <v>0</v>
      </c>
      <c r="BG191" s="197">
        <f>IF(N191="zákl. přenesená",J191,0)</f>
        <v>0</v>
      </c>
      <c r="BH191" s="197">
        <f>IF(N191="sníž. přenesená",J191,0)</f>
        <v>0</v>
      </c>
      <c r="BI191" s="197">
        <f>IF(N191="nulová",J191,0)</f>
        <v>0</v>
      </c>
      <c r="BJ191" s="16" t="s">
        <v>82</v>
      </c>
      <c r="BK191" s="197">
        <f>ROUND(I191*H191,2)</f>
        <v>0</v>
      </c>
      <c r="BL191" s="16" t="s">
        <v>136</v>
      </c>
      <c r="BM191" s="196" t="s">
        <v>248</v>
      </c>
    </row>
    <row r="192" spans="1:65" s="2" customFormat="1" x14ac:dyDescent="0.2">
      <c r="A192" s="33"/>
      <c r="B192" s="34"/>
      <c r="C192" s="35"/>
      <c r="D192" s="198" t="s">
        <v>138</v>
      </c>
      <c r="E192" s="35"/>
      <c r="F192" s="199" t="s">
        <v>228</v>
      </c>
      <c r="G192" s="35"/>
      <c r="H192" s="35"/>
      <c r="I192" s="200"/>
      <c r="J192" s="35"/>
      <c r="K192" s="35"/>
      <c r="L192" s="38"/>
      <c r="M192" s="201"/>
      <c r="N192" s="202"/>
      <c r="O192" s="70"/>
      <c r="P192" s="70"/>
      <c r="Q192" s="70"/>
      <c r="R192" s="70"/>
      <c r="S192" s="70"/>
      <c r="T192" s="71"/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33"/>
      <c r="AT192" s="16" t="s">
        <v>138</v>
      </c>
      <c r="AU192" s="16" t="s">
        <v>84</v>
      </c>
    </row>
    <row r="193" spans="1:65" s="2" customFormat="1" ht="33" customHeight="1" x14ac:dyDescent="0.2">
      <c r="A193" s="33"/>
      <c r="B193" s="34"/>
      <c r="C193" s="185" t="s">
        <v>249</v>
      </c>
      <c r="D193" s="185" t="s">
        <v>131</v>
      </c>
      <c r="E193" s="186" t="s">
        <v>250</v>
      </c>
      <c r="F193" s="187" t="s">
        <v>251</v>
      </c>
      <c r="G193" s="188" t="s">
        <v>134</v>
      </c>
      <c r="H193" s="189">
        <v>36.465000000000003</v>
      </c>
      <c r="I193" s="190"/>
      <c r="J193" s="191">
        <f>ROUND(I193*H193,2)</f>
        <v>0</v>
      </c>
      <c r="K193" s="187" t="s">
        <v>135</v>
      </c>
      <c r="L193" s="38"/>
      <c r="M193" s="192" t="s">
        <v>1</v>
      </c>
      <c r="N193" s="193" t="s">
        <v>39</v>
      </c>
      <c r="O193" s="70"/>
      <c r="P193" s="194">
        <f>O193*H193</f>
        <v>0</v>
      </c>
      <c r="Q193" s="194">
        <v>0.93369999999999997</v>
      </c>
      <c r="R193" s="194">
        <f>Q193*H193</f>
        <v>34.0473705</v>
      </c>
      <c r="S193" s="194">
        <v>0</v>
      </c>
      <c r="T193" s="195">
        <f>S193*H193</f>
        <v>0</v>
      </c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33"/>
      <c r="AR193" s="196" t="s">
        <v>136</v>
      </c>
      <c r="AT193" s="196" t="s">
        <v>131</v>
      </c>
      <c r="AU193" s="196" t="s">
        <v>84</v>
      </c>
      <c r="AY193" s="16" t="s">
        <v>129</v>
      </c>
      <c r="BE193" s="197">
        <f>IF(N193="základní",J193,0)</f>
        <v>0</v>
      </c>
      <c r="BF193" s="197">
        <f>IF(N193="snížená",J193,0)</f>
        <v>0</v>
      </c>
      <c r="BG193" s="197">
        <f>IF(N193="zákl. přenesená",J193,0)</f>
        <v>0</v>
      </c>
      <c r="BH193" s="197">
        <f>IF(N193="sníž. přenesená",J193,0)</f>
        <v>0</v>
      </c>
      <c r="BI193" s="197">
        <f>IF(N193="nulová",J193,0)</f>
        <v>0</v>
      </c>
      <c r="BJ193" s="16" t="s">
        <v>82</v>
      </c>
      <c r="BK193" s="197">
        <f>ROUND(I193*H193,2)</f>
        <v>0</v>
      </c>
      <c r="BL193" s="16" t="s">
        <v>136</v>
      </c>
      <c r="BM193" s="196" t="s">
        <v>252</v>
      </c>
    </row>
    <row r="194" spans="1:65" s="2" customFormat="1" ht="29.25" x14ac:dyDescent="0.2">
      <c r="A194" s="33"/>
      <c r="B194" s="34"/>
      <c r="C194" s="35"/>
      <c r="D194" s="198" t="s">
        <v>138</v>
      </c>
      <c r="E194" s="35"/>
      <c r="F194" s="199" t="s">
        <v>253</v>
      </c>
      <c r="G194" s="35"/>
      <c r="H194" s="35"/>
      <c r="I194" s="200"/>
      <c r="J194" s="35"/>
      <c r="K194" s="35"/>
      <c r="L194" s="38"/>
      <c r="M194" s="201"/>
      <c r="N194" s="202"/>
      <c r="O194" s="70"/>
      <c r="P194" s="70"/>
      <c r="Q194" s="70"/>
      <c r="R194" s="70"/>
      <c r="S194" s="70"/>
      <c r="T194" s="71"/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33"/>
      <c r="AT194" s="16" t="s">
        <v>138</v>
      </c>
      <c r="AU194" s="16" t="s">
        <v>84</v>
      </c>
    </row>
    <row r="195" spans="1:65" s="13" customFormat="1" x14ac:dyDescent="0.2">
      <c r="B195" s="203"/>
      <c r="C195" s="204"/>
      <c r="D195" s="198" t="s">
        <v>140</v>
      </c>
      <c r="E195" s="205" t="s">
        <v>1</v>
      </c>
      <c r="F195" s="206" t="s">
        <v>141</v>
      </c>
      <c r="G195" s="204"/>
      <c r="H195" s="207">
        <v>36.465000000000003</v>
      </c>
      <c r="I195" s="208"/>
      <c r="J195" s="204"/>
      <c r="K195" s="204"/>
      <c r="L195" s="209"/>
      <c r="M195" s="210"/>
      <c r="N195" s="211"/>
      <c r="O195" s="211"/>
      <c r="P195" s="211"/>
      <c r="Q195" s="211"/>
      <c r="R195" s="211"/>
      <c r="S195" s="211"/>
      <c r="T195" s="212"/>
      <c r="AT195" s="213" t="s">
        <v>140</v>
      </c>
      <c r="AU195" s="213" t="s">
        <v>84</v>
      </c>
      <c r="AV195" s="13" t="s">
        <v>84</v>
      </c>
      <c r="AW195" s="13" t="s">
        <v>31</v>
      </c>
      <c r="AX195" s="13" t="s">
        <v>74</v>
      </c>
      <c r="AY195" s="213" t="s">
        <v>129</v>
      </c>
    </row>
    <row r="196" spans="1:65" s="14" customFormat="1" x14ac:dyDescent="0.2">
      <c r="B196" s="214"/>
      <c r="C196" s="215"/>
      <c r="D196" s="198" t="s">
        <v>140</v>
      </c>
      <c r="E196" s="216" t="s">
        <v>1</v>
      </c>
      <c r="F196" s="217" t="s">
        <v>142</v>
      </c>
      <c r="G196" s="215"/>
      <c r="H196" s="218">
        <v>36.465000000000003</v>
      </c>
      <c r="I196" s="219"/>
      <c r="J196" s="215"/>
      <c r="K196" s="215"/>
      <c r="L196" s="220"/>
      <c r="M196" s="221"/>
      <c r="N196" s="222"/>
      <c r="O196" s="222"/>
      <c r="P196" s="222"/>
      <c r="Q196" s="222"/>
      <c r="R196" s="222"/>
      <c r="S196" s="222"/>
      <c r="T196" s="223"/>
      <c r="AT196" s="224" t="s">
        <v>140</v>
      </c>
      <c r="AU196" s="224" t="s">
        <v>84</v>
      </c>
      <c r="AV196" s="14" t="s">
        <v>136</v>
      </c>
      <c r="AW196" s="14" t="s">
        <v>31</v>
      </c>
      <c r="AX196" s="14" t="s">
        <v>82</v>
      </c>
      <c r="AY196" s="224" t="s">
        <v>129</v>
      </c>
    </row>
    <row r="197" spans="1:65" s="12" customFormat="1" ht="22.9" customHeight="1" x14ac:dyDescent="0.2">
      <c r="B197" s="169"/>
      <c r="C197" s="170"/>
      <c r="D197" s="171" t="s">
        <v>73</v>
      </c>
      <c r="E197" s="183" t="s">
        <v>163</v>
      </c>
      <c r="F197" s="183" t="s">
        <v>254</v>
      </c>
      <c r="G197" s="170"/>
      <c r="H197" s="170"/>
      <c r="I197" s="173"/>
      <c r="J197" s="184">
        <f>BK197</f>
        <v>0</v>
      </c>
      <c r="K197" s="170"/>
      <c r="L197" s="175"/>
      <c r="M197" s="176"/>
      <c r="N197" s="177"/>
      <c r="O197" s="177"/>
      <c r="P197" s="178">
        <f>SUM(P198:P227)</f>
        <v>0</v>
      </c>
      <c r="Q197" s="177"/>
      <c r="R197" s="178">
        <f>SUM(R198:R227)</f>
        <v>19.487791950000002</v>
      </c>
      <c r="S197" s="177"/>
      <c r="T197" s="179">
        <f>SUM(T198:T227)</f>
        <v>22.41</v>
      </c>
      <c r="AR197" s="180" t="s">
        <v>82</v>
      </c>
      <c r="AT197" s="181" t="s">
        <v>73</v>
      </c>
      <c r="AU197" s="181" t="s">
        <v>82</v>
      </c>
      <c r="AY197" s="180" t="s">
        <v>129</v>
      </c>
      <c r="BK197" s="182">
        <f>SUM(BK198:BK227)</f>
        <v>0</v>
      </c>
    </row>
    <row r="198" spans="1:65" s="2" customFormat="1" ht="24.2" customHeight="1" x14ac:dyDescent="0.2">
      <c r="A198" s="33"/>
      <c r="B198" s="34"/>
      <c r="C198" s="185" t="s">
        <v>255</v>
      </c>
      <c r="D198" s="185" t="s">
        <v>131</v>
      </c>
      <c r="E198" s="186" t="s">
        <v>256</v>
      </c>
      <c r="F198" s="187" t="s">
        <v>257</v>
      </c>
      <c r="G198" s="188" t="s">
        <v>258</v>
      </c>
      <c r="H198" s="189">
        <v>133</v>
      </c>
      <c r="I198" s="190"/>
      <c r="J198" s="191">
        <f>ROUND(I198*H198,2)</f>
        <v>0</v>
      </c>
      <c r="K198" s="187" t="s">
        <v>135</v>
      </c>
      <c r="L198" s="38"/>
      <c r="M198" s="192" t="s">
        <v>1</v>
      </c>
      <c r="N198" s="193" t="s">
        <v>39</v>
      </c>
      <c r="O198" s="70"/>
      <c r="P198" s="194">
        <f>O198*H198</f>
        <v>0</v>
      </c>
      <c r="Q198" s="194">
        <v>5.8299999999999997E-4</v>
      </c>
      <c r="R198" s="194">
        <f>Q198*H198</f>
        <v>7.7538999999999997E-2</v>
      </c>
      <c r="S198" s="194">
        <v>0.16600000000000001</v>
      </c>
      <c r="T198" s="195">
        <f>S198*H198</f>
        <v>22.077999999999999</v>
      </c>
      <c r="U198" s="33"/>
      <c r="V198" s="33"/>
      <c r="W198" s="33"/>
      <c r="X198" s="33"/>
      <c r="Y198" s="33"/>
      <c r="Z198" s="33"/>
      <c r="AA198" s="33"/>
      <c r="AB198" s="33"/>
      <c r="AC198" s="33"/>
      <c r="AD198" s="33"/>
      <c r="AE198" s="33"/>
      <c r="AR198" s="196" t="s">
        <v>136</v>
      </c>
      <c r="AT198" s="196" t="s">
        <v>131</v>
      </c>
      <c r="AU198" s="196" t="s">
        <v>84</v>
      </c>
      <c r="AY198" s="16" t="s">
        <v>129</v>
      </c>
      <c r="BE198" s="197">
        <f>IF(N198="základní",J198,0)</f>
        <v>0</v>
      </c>
      <c r="BF198" s="197">
        <f>IF(N198="snížená",J198,0)</f>
        <v>0</v>
      </c>
      <c r="BG198" s="197">
        <f>IF(N198="zákl. přenesená",J198,0)</f>
        <v>0</v>
      </c>
      <c r="BH198" s="197">
        <f>IF(N198="sníž. přenesená",J198,0)</f>
        <v>0</v>
      </c>
      <c r="BI198" s="197">
        <f>IF(N198="nulová",J198,0)</f>
        <v>0</v>
      </c>
      <c r="BJ198" s="16" t="s">
        <v>82</v>
      </c>
      <c r="BK198" s="197">
        <f>ROUND(I198*H198,2)</f>
        <v>0</v>
      </c>
      <c r="BL198" s="16" t="s">
        <v>136</v>
      </c>
      <c r="BM198" s="196" t="s">
        <v>259</v>
      </c>
    </row>
    <row r="199" spans="1:65" s="2" customFormat="1" ht="19.5" x14ac:dyDescent="0.2">
      <c r="A199" s="33"/>
      <c r="B199" s="34"/>
      <c r="C199" s="35"/>
      <c r="D199" s="198" t="s">
        <v>138</v>
      </c>
      <c r="E199" s="35"/>
      <c r="F199" s="199" t="s">
        <v>260</v>
      </c>
      <c r="G199" s="35"/>
      <c r="H199" s="35"/>
      <c r="I199" s="200"/>
      <c r="J199" s="35"/>
      <c r="K199" s="35"/>
      <c r="L199" s="38"/>
      <c r="M199" s="201"/>
      <c r="N199" s="202"/>
      <c r="O199" s="70"/>
      <c r="P199" s="70"/>
      <c r="Q199" s="70"/>
      <c r="R199" s="70"/>
      <c r="S199" s="70"/>
      <c r="T199" s="71"/>
      <c r="U199" s="33"/>
      <c r="V199" s="33"/>
      <c r="W199" s="33"/>
      <c r="X199" s="33"/>
      <c r="Y199" s="33"/>
      <c r="Z199" s="33"/>
      <c r="AA199" s="33"/>
      <c r="AB199" s="33"/>
      <c r="AC199" s="33"/>
      <c r="AD199" s="33"/>
      <c r="AE199" s="33"/>
      <c r="AT199" s="16" t="s">
        <v>138</v>
      </c>
      <c r="AU199" s="16" t="s">
        <v>84</v>
      </c>
    </row>
    <row r="200" spans="1:65" s="2" customFormat="1" ht="29.25" x14ac:dyDescent="0.2">
      <c r="A200" s="33"/>
      <c r="B200" s="34"/>
      <c r="C200" s="35"/>
      <c r="D200" s="198" t="s">
        <v>148</v>
      </c>
      <c r="E200" s="35"/>
      <c r="F200" s="225" t="s">
        <v>261</v>
      </c>
      <c r="G200" s="35"/>
      <c r="H200" s="35"/>
      <c r="I200" s="200"/>
      <c r="J200" s="35"/>
      <c r="K200" s="35"/>
      <c r="L200" s="38"/>
      <c r="M200" s="201"/>
      <c r="N200" s="202"/>
      <c r="O200" s="70"/>
      <c r="P200" s="70"/>
      <c r="Q200" s="70"/>
      <c r="R200" s="70"/>
      <c r="S200" s="70"/>
      <c r="T200" s="71"/>
      <c r="U200" s="33"/>
      <c r="V200" s="33"/>
      <c r="W200" s="33"/>
      <c r="X200" s="33"/>
      <c r="Y200" s="33"/>
      <c r="Z200" s="33"/>
      <c r="AA200" s="33"/>
      <c r="AB200" s="33"/>
      <c r="AC200" s="33"/>
      <c r="AD200" s="33"/>
      <c r="AE200" s="33"/>
      <c r="AT200" s="16" t="s">
        <v>148</v>
      </c>
      <c r="AU200" s="16" t="s">
        <v>84</v>
      </c>
    </row>
    <row r="201" spans="1:65" s="2" customFormat="1" ht="33" customHeight="1" x14ac:dyDescent="0.2">
      <c r="A201" s="33"/>
      <c r="B201" s="34"/>
      <c r="C201" s="185" t="s">
        <v>262</v>
      </c>
      <c r="D201" s="185" t="s">
        <v>131</v>
      </c>
      <c r="E201" s="186" t="s">
        <v>263</v>
      </c>
      <c r="F201" s="187" t="s">
        <v>264</v>
      </c>
      <c r="G201" s="188" t="s">
        <v>258</v>
      </c>
      <c r="H201" s="189">
        <v>95</v>
      </c>
      <c r="I201" s="190"/>
      <c r="J201" s="191">
        <f>ROUND(I201*H201,2)</f>
        <v>0</v>
      </c>
      <c r="K201" s="187" t="s">
        <v>135</v>
      </c>
      <c r="L201" s="38"/>
      <c r="M201" s="192" t="s">
        <v>1</v>
      </c>
      <c r="N201" s="193" t="s">
        <v>39</v>
      </c>
      <c r="O201" s="70"/>
      <c r="P201" s="194">
        <f>O201*H201</f>
        <v>0</v>
      </c>
      <c r="Q201" s="194">
        <v>2.1120000000000002E-3</v>
      </c>
      <c r="R201" s="194">
        <f>Q201*H201</f>
        <v>0.20064000000000001</v>
      </c>
      <c r="S201" s="194">
        <v>0</v>
      </c>
      <c r="T201" s="195">
        <f>S201*H201</f>
        <v>0</v>
      </c>
      <c r="U201" s="33"/>
      <c r="V201" s="33"/>
      <c r="W201" s="33"/>
      <c r="X201" s="33"/>
      <c r="Y201" s="33"/>
      <c r="Z201" s="33"/>
      <c r="AA201" s="33"/>
      <c r="AB201" s="33"/>
      <c r="AC201" s="33"/>
      <c r="AD201" s="33"/>
      <c r="AE201" s="33"/>
      <c r="AR201" s="196" t="s">
        <v>136</v>
      </c>
      <c r="AT201" s="196" t="s">
        <v>131</v>
      </c>
      <c r="AU201" s="196" t="s">
        <v>84</v>
      </c>
      <c r="AY201" s="16" t="s">
        <v>129</v>
      </c>
      <c r="BE201" s="197">
        <f>IF(N201="základní",J201,0)</f>
        <v>0</v>
      </c>
      <c r="BF201" s="197">
        <f>IF(N201="snížená",J201,0)</f>
        <v>0</v>
      </c>
      <c r="BG201" s="197">
        <f>IF(N201="zákl. přenesená",J201,0)</f>
        <v>0</v>
      </c>
      <c r="BH201" s="197">
        <f>IF(N201="sníž. přenesená",J201,0)</f>
        <v>0</v>
      </c>
      <c r="BI201" s="197">
        <f>IF(N201="nulová",J201,0)</f>
        <v>0</v>
      </c>
      <c r="BJ201" s="16" t="s">
        <v>82</v>
      </c>
      <c r="BK201" s="197">
        <f>ROUND(I201*H201,2)</f>
        <v>0</v>
      </c>
      <c r="BL201" s="16" t="s">
        <v>136</v>
      </c>
      <c r="BM201" s="196" t="s">
        <v>265</v>
      </c>
    </row>
    <row r="202" spans="1:65" s="2" customFormat="1" ht="19.5" x14ac:dyDescent="0.2">
      <c r="A202" s="33"/>
      <c r="B202" s="34"/>
      <c r="C202" s="35"/>
      <c r="D202" s="198" t="s">
        <v>138</v>
      </c>
      <c r="E202" s="35"/>
      <c r="F202" s="199" t="s">
        <v>266</v>
      </c>
      <c r="G202" s="35"/>
      <c r="H202" s="35"/>
      <c r="I202" s="200"/>
      <c r="J202" s="35"/>
      <c r="K202" s="35"/>
      <c r="L202" s="38"/>
      <c r="M202" s="201"/>
      <c r="N202" s="202"/>
      <c r="O202" s="70"/>
      <c r="P202" s="70"/>
      <c r="Q202" s="70"/>
      <c r="R202" s="70"/>
      <c r="S202" s="70"/>
      <c r="T202" s="71"/>
      <c r="U202" s="33"/>
      <c r="V202" s="33"/>
      <c r="W202" s="33"/>
      <c r="X202" s="33"/>
      <c r="Y202" s="33"/>
      <c r="Z202" s="33"/>
      <c r="AA202" s="33"/>
      <c r="AB202" s="33"/>
      <c r="AC202" s="33"/>
      <c r="AD202" s="33"/>
      <c r="AE202" s="33"/>
      <c r="AT202" s="16" t="s">
        <v>138</v>
      </c>
      <c r="AU202" s="16" t="s">
        <v>84</v>
      </c>
    </row>
    <row r="203" spans="1:65" s="2" customFormat="1" ht="24.2" customHeight="1" x14ac:dyDescent="0.2">
      <c r="A203" s="33"/>
      <c r="B203" s="34"/>
      <c r="C203" s="185" t="s">
        <v>267</v>
      </c>
      <c r="D203" s="185" t="s">
        <v>131</v>
      </c>
      <c r="E203" s="186" t="s">
        <v>268</v>
      </c>
      <c r="F203" s="187" t="s">
        <v>269</v>
      </c>
      <c r="G203" s="188" t="s">
        <v>258</v>
      </c>
      <c r="H203" s="189">
        <v>30</v>
      </c>
      <c r="I203" s="190"/>
      <c r="J203" s="191">
        <f>ROUND(I203*H203,2)</f>
        <v>0</v>
      </c>
      <c r="K203" s="187" t="s">
        <v>135</v>
      </c>
      <c r="L203" s="38"/>
      <c r="M203" s="192" t="s">
        <v>1</v>
      </c>
      <c r="N203" s="193" t="s">
        <v>39</v>
      </c>
      <c r="O203" s="70"/>
      <c r="P203" s="194">
        <f>O203*H203</f>
        <v>0</v>
      </c>
      <c r="Q203" s="194">
        <v>1.3768499999999999E-2</v>
      </c>
      <c r="R203" s="194">
        <f>Q203*H203</f>
        <v>0.41305500000000001</v>
      </c>
      <c r="S203" s="194">
        <v>0</v>
      </c>
      <c r="T203" s="195">
        <f>S203*H203</f>
        <v>0</v>
      </c>
      <c r="U203" s="33"/>
      <c r="V203" s="33"/>
      <c r="W203" s="33"/>
      <c r="X203" s="33"/>
      <c r="Y203" s="33"/>
      <c r="Z203" s="33"/>
      <c r="AA203" s="33"/>
      <c r="AB203" s="33"/>
      <c r="AC203" s="33"/>
      <c r="AD203" s="33"/>
      <c r="AE203" s="33"/>
      <c r="AR203" s="196" t="s">
        <v>136</v>
      </c>
      <c r="AT203" s="196" t="s">
        <v>131</v>
      </c>
      <c r="AU203" s="196" t="s">
        <v>84</v>
      </c>
      <c r="AY203" s="16" t="s">
        <v>129</v>
      </c>
      <c r="BE203" s="197">
        <f>IF(N203="základní",J203,0)</f>
        <v>0</v>
      </c>
      <c r="BF203" s="197">
        <f>IF(N203="snížená",J203,0)</f>
        <v>0</v>
      </c>
      <c r="BG203" s="197">
        <f>IF(N203="zákl. přenesená",J203,0)</f>
        <v>0</v>
      </c>
      <c r="BH203" s="197">
        <f>IF(N203="sníž. přenesená",J203,0)</f>
        <v>0</v>
      </c>
      <c r="BI203" s="197">
        <f>IF(N203="nulová",J203,0)</f>
        <v>0</v>
      </c>
      <c r="BJ203" s="16" t="s">
        <v>82</v>
      </c>
      <c r="BK203" s="197">
        <f>ROUND(I203*H203,2)</f>
        <v>0</v>
      </c>
      <c r="BL203" s="16" t="s">
        <v>136</v>
      </c>
      <c r="BM203" s="196" t="s">
        <v>270</v>
      </c>
    </row>
    <row r="204" spans="1:65" s="2" customFormat="1" ht="19.5" x14ac:dyDescent="0.2">
      <c r="A204" s="33"/>
      <c r="B204" s="34"/>
      <c r="C204" s="35"/>
      <c r="D204" s="198" t="s">
        <v>138</v>
      </c>
      <c r="E204" s="35"/>
      <c r="F204" s="199" t="s">
        <v>271</v>
      </c>
      <c r="G204" s="35"/>
      <c r="H204" s="35"/>
      <c r="I204" s="200"/>
      <c r="J204" s="35"/>
      <c r="K204" s="35"/>
      <c r="L204" s="38"/>
      <c r="M204" s="201"/>
      <c r="N204" s="202"/>
      <c r="O204" s="70"/>
      <c r="P204" s="70"/>
      <c r="Q204" s="70"/>
      <c r="R204" s="70"/>
      <c r="S204" s="70"/>
      <c r="T204" s="71"/>
      <c r="U204" s="33"/>
      <c r="V204" s="33"/>
      <c r="W204" s="33"/>
      <c r="X204" s="33"/>
      <c r="Y204" s="33"/>
      <c r="Z204" s="33"/>
      <c r="AA204" s="33"/>
      <c r="AB204" s="33"/>
      <c r="AC204" s="33"/>
      <c r="AD204" s="33"/>
      <c r="AE204" s="33"/>
      <c r="AT204" s="16" t="s">
        <v>138</v>
      </c>
      <c r="AU204" s="16" t="s">
        <v>84</v>
      </c>
    </row>
    <row r="205" spans="1:65" s="2" customFormat="1" ht="24.2" customHeight="1" x14ac:dyDescent="0.2">
      <c r="A205" s="33"/>
      <c r="B205" s="34"/>
      <c r="C205" s="226" t="s">
        <v>272</v>
      </c>
      <c r="D205" s="226" t="s">
        <v>156</v>
      </c>
      <c r="E205" s="227" t="s">
        <v>273</v>
      </c>
      <c r="F205" s="228" t="s">
        <v>274</v>
      </c>
      <c r="G205" s="229" t="s">
        <v>258</v>
      </c>
      <c r="H205" s="230">
        <v>254</v>
      </c>
      <c r="I205" s="243"/>
      <c r="J205" s="232">
        <f>ROUND(I205*H205,2)</f>
        <v>0</v>
      </c>
      <c r="K205" s="228" t="s">
        <v>135</v>
      </c>
      <c r="L205" s="233"/>
      <c r="M205" s="234" t="s">
        <v>1</v>
      </c>
      <c r="N205" s="235" t="s">
        <v>39</v>
      </c>
      <c r="O205" s="70"/>
      <c r="P205" s="194">
        <f>O205*H205</f>
        <v>0</v>
      </c>
      <c r="Q205" s="194">
        <v>1.15E-2</v>
      </c>
      <c r="R205" s="194">
        <f>Q205*H205</f>
        <v>2.9209999999999998</v>
      </c>
      <c r="S205" s="194">
        <v>0</v>
      </c>
      <c r="T205" s="195">
        <f>S205*H205</f>
        <v>0</v>
      </c>
      <c r="U205" s="33"/>
      <c r="V205" s="33"/>
      <c r="W205" s="33"/>
      <c r="X205" s="33"/>
      <c r="Y205" s="33"/>
      <c r="Z205" s="33"/>
      <c r="AA205" s="33"/>
      <c r="AB205" s="33"/>
      <c r="AC205" s="33"/>
      <c r="AD205" s="33"/>
      <c r="AE205" s="33"/>
      <c r="AR205" s="196" t="s">
        <v>159</v>
      </c>
      <c r="AT205" s="196" t="s">
        <v>156</v>
      </c>
      <c r="AU205" s="196" t="s">
        <v>84</v>
      </c>
      <c r="AY205" s="16" t="s">
        <v>129</v>
      </c>
      <c r="BE205" s="197">
        <f>IF(N205="základní",J205,0)</f>
        <v>0</v>
      </c>
      <c r="BF205" s="197">
        <f>IF(N205="snížená",J205,0)</f>
        <v>0</v>
      </c>
      <c r="BG205" s="197">
        <f>IF(N205="zákl. přenesená",J205,0)</f>
        <v>0</v>
      </c>
      <c r="BH205" s="197">
        <f>IF(N205="sníž. přenesená",J205,0)</f>
        <v>0</v>
      </c>
      <c r="BI205" s="197">
        <f>IF(N205="nulová",J205,0)</f>
        <v>0</v>
      </c>
      <c r="BJ205" s="16" t="s">
        <v>82</v>
      </c>
      <c r="BK205" s="197">
        <f>ROUND(I205*H205,2)</f>
        <v>0</v>
      </c>
      <c r="BL205" s="16" t="s">
        <v>136</v>
      </c>
      <c r="BM205" s="196" t="s">
        <v>275</v>
      </c>
    </row>
    <row r="206" spans="1:65" s="2" customFormat="1" x14ac:dyDescent="0.2">
      <c r="A206" s="33"/>
      <c r="B206" s="34"/>
      <c r="C206" s="35"/>
      <c r="D206" s="198" t="s">
        <v>138</v>
      </c>
      <c r="E206" s="35"/>
      <c r="F206" s="199" t="s">
        <v>274</v>
      </c>
      <c r="G206" s="35"/>
      <c r="H206" s="35"/>
      <c r="I206" s="200"/>
      <c r="J206" s="35"/>
      <c r="K206" s="35"/>
      <c r="L206" s="38"/>
      <c r="M206" s="201"/>
      <c r="N206" s="202"/>
      <c r="O206" s="70"/>
      <c r="P206" s="70"/>
      <c r="Q206" s="70"/>
      <c r="R206" s="70"/>
      <c r="S206" s="70"/>
      <c r="T206" s="71"/>
      <c r="U206" s="33"/>
      <c r="V206" s="33"/>
      <c r="W206" s="33"/>
      <c r="X206" s="33"/>
      <c r="Y206" s="33"/>
      <c r="Z206" s="33"/>
      <c r="AA206" s="33"/>
      <c r="AB206" s="33"/>
      <c r="AC206" s="33"/>
      <c r="AD206" s="33"/>
      <c r="AE206" s="33"/>
      <c r="AT206" s="16" t="s">
        <v>138</v>
      </c>
      <c r="AU206" s="16" t="s">
        <v>84</v>
      </c>
    </row>
    <row r="207" spans="1:65" s="2" customFormat="1" ht="19.5" x14ac:dyDescent="0.2">
      <c r="A207" s="33"/>
      <c r="B207" s="34"/>
      <c r="C207" s="35"/>
      <c r="D207" s="198" t="s">
        <v>148</v>
      </c>
      <c r="E207" s="35"/>
      <c r="F207" s="225" t="s">
        <v>276</v>
      </c>
      <c r="G207" s="35"/>
      <c r="H207" s="35"/>
      <c r="I207" s="200"/>
      <c r="J207" s="35"/>
      <c r="K207" s="35"/>
      <c r="L207" s="38"/>
      <c r="M207" s="201"/>
      <c r="N207" s="202"/>
      <c r="O207" s="70"/>
      <c r="P207" s="70"/>
      <c r="Q207" s="70"/>
      <c r="R207" s="70"/>
      <c r="S207" s="70"/>
      <c r="T207" s="71"/>
      <c r="U207" s="33"/>
      <c r="V207" s="33"/>
      <c r="W207" s="33"/>
      <c r="X207" s="33"/>
      <c r="Y207" s="33"/>
      <c r="Z207" s="33"/>
      <c r="AA207" s="33"/>
      <c r="AB207" s="33"/>
      <c r="AC207" s="33"/>
      <c r="AD207" s="33"/>
      <c r="AE207" s="33"/>
      <c r="AT207" s="16" t="s">
        <v>148</v>
      </c>
      <c r="AU207" s="16" t="s">
        <v>84</v>
      </c>
    </row>
    <row r="208" spans="1:65" s="2" customFormat="1" ht="33" customHeight="1" x14ac:dyDescent="0.2">
      <c r="A208" s="33"/>
      <c r="B208" s="34"/>
      <c r="C208" s="185" t="s">
        <v>277</v>
      </c>
      <c r="D208" s="185" t="s">
        <v>131</v>
      </c>
      <c r="E208" s="186" t="s">
        <v>278</v>
      </c>
      <c r="F208" s="187" t="s">
        <v>279</v>
      </c>
      <c r="G208" s="188" t="s">
        <v>258</v>
      </c>
      <c r="H208" s="189">
        <v>95</v>
      </c>
      <c r="I208" s="190"/>
      <c r="J208" s="191">
        <f>ROUND(I208*H208,2)</f>
        <v>0</v>
      </c>
      <c r="K208" s="187" t="s">
        <v>135</v>
      </c>
      <c r="L208" s="38"/>
      <c r="M208" s="192" t="s">
        <v>1</v>
      </c>
      <c r="N208" s="193" t="s">
        <v>39</v>
      </c>
      <c r="O208" s="70"/>
      <c r="P208" s="194">
        <f>O208*H208</f>
        <v>0</v>
      </c>
      <c r="Q208" s="194">
        <v>2.6556499999999999E-3</v>
      </c>
      <c r="R208" s="194">
        <f>Q208*H208</f>
        <v>0.25228675</v>
      </c>
      <c r="S208" s="194">
        <v>0</v>
      </c>
      <c r="T208" s="195">
        <f>S208*H208</f>
        <v>0</v>
      </c>
      <c r="U208" s="33"/>
      <c r="V208" s="33"/>
      <c r="W208" s="33"/>
      <c r="X208" s="33"/>
      <c r="Y208" s="33"/>
      <c r="Z208" s="33"/>
      <c r="AA208" s="33"/>
      <c r="AB208" s="33"/>
      <c r="AC208" s="33"/>
      <c r="AD208" s="33"/>
      <c r="AE208" s="33"/>
      <c r="AR208" s="196" t="s">
        <v>136</v>
      </c>
      <c r="AT208" s="196" t="s">
        <v>131</v>
      </c>
      <c r="AU208" s="196" t="s">
        <v>84</v>
      </c>
      <c r="AY208" s="16" t="s">
        <v>129</v>
      </c>
      <c r="BE208" s="197">
        <f>IF(N208="základní",J208,0)</f>
        <v>0</v>
      </c>
      <c r="BF208" s="197">
        <f>IF(N208="snížená",J208,0)</f>
        <v>0</v>
      </c>
      <c r="BG208" s="197">
        <f>IF(N208="zákl. přenesená",J208,0)</f>
        <v>0</v>
      </c>
      <c r="BH208" s="197">
        <f>IF(N208="sníž. přenesená",J208,0)</f>
        <v>0</v>
      </c>
      <c r="BI208" s="197">
        <f>IF(N208="nulová",J208,0)</f>
        <v>0</v>
      </c>
      <c r="BJ208" s="16" t="s">
        <v>82</v>
      </c>
      <c r="BK208" s="197">
        <f>ROUND(I208*H208,2)</f>
        <v>0</v>
      </c>
      <c r="BL208" s="16" t="s">
        <v>136</v>
      </c>
      <c r="BM208" s="196" t="s">
        <v>280</v>
      </c>
    </row>
    <row r="209" spans="1:65" s="2" customFormat="1" ht="19.5" x14ac:dyDescent="0.2">
      <c r="A209" s="33"/>
      <c r="B209" s="34"/>
      <c r="C209" s="35"/>
      <c r="D209" s="198" t="s">
        <v>138</v>
      </c>
      <c r="E209" s="35"/>
      <c r="F209" s="199" t="s">
        <v>281</v>
      </c>
      <c r="G209" s="35"/>
      <c r="H209" s="35"/>
      <c r="I209" s="200"/>
      <c r="J209" s="35"/>
      <c r="K209" s="35"/>
      <c r="L209" s="38"/>
      <c r="M209" s="201"/>
      <c r="N209" s="202"/>
      <c r="O209" s="70"/>
      <c r="P209" s="70"/>
      <c r="Q209" s="70"/>
      <c r="R209" s="70"/>
      <c r="S209" s="70"/>
      <c r="T209" s="71"/>
      <c r="U209" s="33"/>
      <c r="V209" s="33"/>
      <c r="W209" s="33"/>
      <c r="X209" s="33"/>
      <c r="Y209" s="33"/>
      <c r="Z209" s="33"/>
      <c r="AA209" s="33"/>
      <c r="AB209" s="33"/>
      <c r="AC209" s="33"/>
      <c r="AD209" s="33"/>
      <c r="AE209" s="33"/>
      <c r="AT209" s="16" t="s">
        <v>138</v>
      </c>
      <c r="AU209" s="16" t="s">
        <v>84</v>
      </c>
    </row>
    <row r="210" spans="1:65" s="2" customFormat="1" ht="24.2" customHeight="1" x14ac:dyDescent="0.2">
      <c r="A210" s="33"/>
      <c r="B210" s="34"/>
      <c r="C210" s="226" t="s">
        <v>282</v>
      </c>
      <c r="D210" s="226" t="s">
        <v>156</v>
      </c>
      <c r="E210" s="227" t="s">
        <v>283</v>
      </c>
      <c r="F210" s="228" t="s">
        <v>284</v>
      </c>
      <c r="G210" s="229" t="s">
        <v>285</v>
      </c>
      <c r="H210" s="230">
        <v>14.227</v>
      </c>
      <c r="I210" s="231"/>
      <c r="J210" s="232">
        <f>ROUND(I210*H210,2)</f>
        <v>0</v>
      </c>
      <c r="K210" s="228" t="s">
        <v>135</v>
      </c>
      <c r="L210" s="233"/>
      <c r="M210" s="234" t="s">
        <v>1</v>
      </c>
      <c r="N210" s="235" t="s">
        <v>39</v>
      </c>
      <c r="O210" s="70"/>
      <c r="P210" s="194">
        <f>O210*H210</f>
        <v>0</v>
      </c>
      <c r="Q210" s="194">
        <v>0.81499999999999995</v>
      </c>
      <c r="R210" s="194">
        <f>Q210*H210</f>
        <v>11.595004999999999</v>
      </c>
      <c r="S210" s="194">
        <v>0</v>
      </c>
      <c r="T210" s="195">
        <f>S210*H210</f>
        <v>0</v>
      </c>
      <c r="U210" s="33"/>
      <c r="V210" s="33"/>
      <c r="W210" s="33"/>
      <c r="X210" s="33"/>
      <c r="Y210" s="33"/>
      <c r="Z210" s="33"/>
      <c r="AA210" s="33"/>
      <c r="AB210" s="33"/>
      <c r="AC210" s="33"/>
      <c r="AD210" s="33"/>
      <c r="AE210" s="33"/>
      <c r="AR210" s="196" t="s">
        <v>159</v>
      </c>
      <c r="AT210" s="196" t="s">
        <v>156</v>
      </c>
      <c r="AU210" s="196" t="s">
        <v>84</v>
      </c>
      <c r="AY210" s="16" t="s">
        <v>129</v>
      </c>
      <c r="BE210" s="197">
        <f>IF(N210="základní",J210,0)</f>
        <v>0</v>
      </c>
      <c r="BF210" s="197">
        <f>IF(N210="snížená",J210,0)</f>
        <v>0</v>
      </c>
      <c r="BG210" s="197">
        <f>IF(N210="zákl. přenesená",J210,0)</f>
        <v>0</v>
      </c>
      <c r="BH210" s="197">
        <f>IF(N210="sníž. přenesená",J210,0)</f>
        <v>0</v>
      </c>
      <c r="BI210" s="197">
        <f>IF(N210="nulová",J210,0)</f>
        <v>0</v>
      </c>
      <c r="BJ210" s="16" t="s">
        <v>82</v>
      </c>
      <c r="BK210" s="197">
        <f>ROUND(I210*H210,2)</f>
        <v>0</v>
      </c>
      <c r="BL210" s="16" t="s">
        <v>136</v>
      </c>
      <c r="BM210" s="196" t="s">
        <v>286</v>
      </c>
    </row>
    <row r="211" spans="1:65" s="2" customFormat="1" x14ac:dyDescent="0.2">
      <c r="A211" s="33"/>
      <c r="B211" s="34"/>
      <c r="C211" s="35"/>
      <c r="D211" s="198" t="s">
        <v>138</v>
      </c>
      <c r="E211" s="35"/>
      <c r="F211" s="199" t="s">
        <v>284</v>
      </c>
      <c r="G211" s="35"/>
      <c r="H211" s="35"/>
      <c r="I211" s="200"/>
      <c r="J211" s="35"/>
      <c r="K211" s="35"/>
      <c r="L211" s="38"/>
      <c r="M211" s="201"/>
      <c r="N211" s="202"/>
      <c r="O211" s="70"/>
      <c r="P211" s="70"/>
      <c r="Q211" s="70"/>
      <c r="R211" s="70"/>
      <c r="S211" s="70"/>
      <c r="T211" s="71"/>
      <c r="U211" s="33"/>
      <c r="V211" s="33"/>
      <c r="W211" s="33"/>
      <c r="X211" s="33"/>
      <c r="Y211" s="33"/>
      <c r="Z211" s="33"/>
      <c r="AA211" s="33"/>
      <c r="AB211" s="33"/>
      <c r="AC211" s="33"/>
      <c r="AD211" s="33"/>
      <c r="AE211" s="33"/>
      <c r="AT211" s="16" t="s">
        <v>138</v>
      </c>
      <c r="AU211" s="16" t="s">
        <v>84</v>
      </c>
    </row>
    <row r="212" spans="1:65" s="13" customFormat="1" x14ac:dyDescent="0.2">
      <c r="B212" s="203"/>
      <c r="C212" s="204"/>
      <c r="D212" s="198" t="s">
        <v>140</v>
      </c>
      <c r="E212" s="205" t="s">
        <v>1</v>
      </c>
      <c r="F212" s="206" t="s">
        <v>287</v>
      </c>
      <c r="G212" s="204"/>
      <c r="H212" s="207">
        <v>14.227</v>
      </c>
      <c r="I212" s="208"/>
      <c r="J212" s="204"/>
      <c r="K212" s="204"/>
      <c r="L212" s="209"/>
      <c r="M212" s="210"/>
      <c r="N212" s="211"/>
      <c r="O212" s="211"/>
      <c r="P212" s="211"/>
      <c r="Q212" s="211"/>
      <c r="R212" s="211"/>
      <c r="S212" s="211"/>
      <c r="T212" s="212"/>
      <c r="AT212" s="213" t="s">
        <v>140</v>
      </c>
      <c r="AU212" s="213" t="s">
        <v>84</v>
      </c>
      <c r="AV212" s="13" t="s">
        <v>84</v>
      </c>
      <c r="AW212" s="13" t="s">
        <v>31</v>
      </c>
      <c r="AX212" s="13" t="s">
        <v>74</v>
      </c>
      <c r="AY212" s="213" t="s">
        <v>129</v>
      </c>
    </row>
    <row r="213" spans="1:65" s="14" customFormat="1" x14ac:dyDescent="0.2">
      <c r="B213" s="214"/>
      <c r="C213" s="215"/>
      <c r="D213" s="198" t="s">
        <v>140</v>
      </c>
      <c r="E213" s="216" t="s">
        <v>1</v>
      </c>
      <c r="F213" s="217" t="s">
        <v>142</v>
      </c>
      <c r="G213" s="215"/>
      <c r="H213" s="218">
        <v>14.227</v>
      </c>
      <c r="I213" s="219"/>
      <c r="J213" s="215"/>
      <c r="K213" s="215"/>
      <c r="L213" s="220"/>
      <c r="M213" s="221"/>
      <c r="N213" s="222"/>
      <c r="O213" s="222"/>
      <c r="P213" s="222"/>
      <c r="Q213" s="222"/>
      <c r="R213" s="222"/>
      <c r="S213" s="222"/>
      <c r="T213" s="223"/>
      <c r="AT213" s="224" t="s">
        <v>140</v>
      </c>
      <c r="AU213" s="224" t="s">
        <v>84</v>
      </c>
      <c r="AV213" s="14" t="s">
        <v>136</v>
      </c>
      <c r="AW213" s="14" t="s">
        <v>31</v>
      </c>
      <c r="AX213" s="14" t="s">
        <v>82</v>
      </c>
      <c r="AY213" s="224" t="s">
        <v>129</v>
      </c>
    </row>
    <row r="214" spans="1:65" s="2" customFormat="1" ht="24.2" customHeight="1" x14ac:dyDescent="0.2">
      <c r="A214" s="33"/>
      <c r="B214" s="34"/>
      <c r="C214" s="185" t="s">
        <v>288</v>
      </c>
      <c r="D214" s="185" t="s">
        <v>131</v>
      </c>
      <c r="E214" s="186" t="s">
        <v>289</v>
      </c>
      <c r="F214" s="187" t="s">
        <v>290</v>
      </c>
      <c r="G214" s="188" t="s">
        <v>258</v>
      </c>
      <c r="H214" s="189">
        <v>30</v>
      </c>
      <c r="I214" s="190"/>
      <c r="J214" s="191">
        <f>ROUND(I214*H214,2)</f>
        <v>0</v>
      </c>
      <c r="K214" s="187" t="s">
        <v>135</v>
      </c>
      <c r="L214" s="38"/>
      <c r="M214" s="192" t="s">
        <v>1</v>
      </c>
      <c r="N214" s="193" t="s">
        <v>39</v>
      </c>
      <c r="O214" s="70"/>
      <c r="P214" s="194">
        <f>O214*H214</f>
        <v>0</v>
      </c>
      <c r="Q214" s="194">
        <v>3.2428999999999999E-3</v>
      </c>
      <c r="R214" s="194">
        <f>Q214*H214</f>
        <v>9.7286999999999998E-2</v>
      </c>
      <c r="S214" s="194">
        <v>0</v>
      </c>
      <c r="T214" s="195">
        <f>S214*H214</f>
        <v>0</v>
      </c>
      <c r="U214" s="33"/>
      <c r="V214" s="33"/>
      <c r="W214" s="33"/>
      <c r="X214" s="33"/>
      <c r="Y214" s="33"/>
      <c r="Z214" s="33"/>
      <c r="AA214" s="33"/>
      <c r="AB214" s="33"/>
      <c r="AC214" s="33"/>
      <c r="AD214" s="33"/>
      <c r="AE214" s="33"/>
      <c r="AR214" s="196" t="s">
        <v>136</v>
      </c>
      <c r="AT214" s="196" t="s">
        <v>131</v>
      </c>
      <c r="AU214" s="196" t="s">
        <v>84</v>
      </c>
      <c r="AY214" s="16" t="s">
        <v>129</v>
      </c>
      <c r="BE214" s="197">
        <f>IF(N214="základní",J214,0)</f>
        <v>0</v>
      </c>
      <c r="BF214" s="197">
        <f>IF(N214="snížená",J214,0)</f>
        <v>0</v>
      </c>
      <c r="BG214" s="197">
        <f>IF(N214="zákl. přenesená",J214,0)</f>
        <v>0</v>
      </c>
      <c r="BH214" s="197">
        <f>IF(N214="sníž. přenesená",J214,0)</f>
        <v>0</v>
      </c>
      <c r="BI214" s="197">
        <f>IF(N214="nulová",J214,0)</f>
        <v>0</v>
      </c>
      <c r="BJ214" s="16" t="s">
        <v>82</v>
      </c>
      <c r="BK214" s="197">
        <f>ROUND(I214*H214,2)</f>
        <v>0</v>
      </c>
      <c r="BL214" s="16" t="s">
        <v>136</v>
      </c>
      <c r="BM214" s="196" t="s">
        <v>291</v>
      </c>
    </row>
    <row r="215" spans="1:65" s="2" customFormat="1" ht="19.5" x14ac:dyDescent="0.2">
      <c r="A215" s="33"/>
      <c r="B215" s="34"/>
      <c r="C215" s="35"/>
      <c r="D215" s="198" t="s">
        <v>138</v>
      </c>
      <c r="E215" s="35"/>
      <c r="F215" s="199" t="s">
        <v>292</v>
      </c>
      <c r="G215" s="35"/>
      <c r="H215" s="35"/>
      <c r="I215" s="200"/>
      <c r="J215" s="35"/>
      <c r="K215" s="35"/>
      <c r="L215" s="38"/>
      <c r="M215" s="201"/>
      <c r="N215" s="202"/>
      <c r="O215" s="70"/>
      <c r="P215" s="70"/>
      <c r="Q215" s="70"/>
      <c r="R215" s="70"/>
      <c r="S215" s="70"/>
      <c r="T215" s="71"/>
      <c r="U215" s="33"/>
      <c r="V215" s="33"/>
      <c r="W215" s="33"/>
      <c r="X215" s="33"/>
      <c r="Y215" s="33"/>
      <c r="Z215" s="33"/>
      <c r="AA215" s="33"/>
      <c r="AB215" s="33"/>
      <c r="AC215" s="33"/>
      <c r="AD215" s="33"/>
      <c r="AE215" s="33"/>
      <c r="AT215" s="16" t="s">
        <v>138</v>
      </c>
      <c r="AU215" s="16" t="s">
        <v>84</v>
      </c>
    </row>
    <row r="216" spans="1:65" s="2" customFormat="1" ht="24.2" customHeight="1" x14ac:dyDescent="0.2">
      <c r="A216" s="33"/>
      <c r="B216" s="34"/>
      <c r="C216" s="226" t="s">
        <v>293</v>
      </c>
      <c r="D216" s="226" t="s">
        <v>156</v>
      </c>
      <c r="E216" s="227" t="s">
        <v>283</v>
      </c>
      <c r="F216" s="228" t="s">
        <v>284</v>
      </c>
      <c r="G216" s="229" t="s">
        <v>285</v>
      </c>
      <c r="H216" s="230">
        <v>4.4930000000000003</v>
      </c>
      <c r="I216" s="231"/>
      <c r="J216" s="232">
        <f>ROUND(I216*H216,2)</f>
        <v>0</v>
      </c>
      <c r="K216" s="228" t="s">
        <v>135</v>
      </c>
      <c r="L216" s="233"/>
      <c r="M216" s="234" t="s">
        <v>1</v>
      </c>
      <c r="N216" s="235" t="s">
        <v>39</v>
      </c>
      <c r="O216" s="70"/>
      <c r="P216" s="194">
        <f>O216*H216</f>
        <v>0</v>
      </c>
      <c r="Q216" s="194">
        <v>0.81499999999999995</v>
      </c>
      <c r="R216" s="194">
        <f>Q216*H216</f>
        <v>3.6617950000000001</v>
      </c>
      <c r="S216" s="194">
        <v>0</v>
      </c>
      <c r="T216" s="195">
        <f>S216*H216</f>
        <v>0</v>
      </c>
      <c r="U216" s="33"/>
      <c r="V216" s="33"/>
      <c r="W216" s="33"/>
      <c r="X216" s="33"/>
      <c r="Y216" s="33"/>
      <c r="Z216" s="33"/>
      <c r="AA216" s="33"/>
      <c r="AB216" s="33"/>
      <c r="AC216" s="33"/>
      <c r="AD216" s="33"/>
      <c r="AE216" s="33"/>
      <c r="AR216" s="196" t="s">
        <v>159</v>
      </c>
      <c r="AT216" s="196" t="s">
        <v>156</v>
      </c>
      <c r="AU216" s="196" t="s">
        <v>84</v>
      </c>
      <c r="AY216" s="16" t="s">
        <v>129</v>
      </c>
      <c r="BE216" s="197">
        <f>IF(N216="základní",J216,0)</f>
        <v>0</v>
      </c>
      <c r="BF216" s="197">
        <f>IF(N216="snížená",J216,0)</f>
        <v>0</v>
      </c>
      <c r="BG216" s="197">
        <f>IF(N216="zákl. přenesená",J216,0)</f>
        <v>0</v>
      </c>
      <c r="BH216" s="197">
        <f>IF(N216="sníž. přenesená",J216,0)</f>
        <v>0</v>
      </c>
      <c r="BI216" s="197">
        <f>IF(N216="nulová",J216,0)</f>
        <v>0</v>
      </c>
      <c r="BJ216" s="16" t="s">
        <v>82</v>
      </c>
      <c r="BK216" s="197">
        <f>ROUND(I216*H216,2)</f>
        <v>0</v>
      </c>
      <c r="BL216" s="16" t="s">
        <v>136</v>
      </c>
      <c r="BM216" s="196" t="s">
        <v>294</v>
      </c>
    </row>
    <row r="217" spans="1:65" s="2" customFormat="1" x14ac:dyDescent="0.2">
      <c r="A217" s="33"/>
      <c r="B217" s="34"/>
      <c r="C217" s="35"/>
      <c r="D217" s="198" t="s">
        <v>138</v>
      </c>
      <c r="E217" s="35"/>
      <c r="F217" s="199" t="s">
        <v>284</v>
      </c>
      <c r="G217" s="35"/>
      <c r="H217" s="35"/>
      <c r="I217" s="200"/>
      <c r="J217" s="35"/>
      <c r="K217" s="35"/>
      <c r="L217" s="38"/>
      <c r="M217" s="201"/>
      <c r="N217" s="202"/>
      <c r="O217" s="70"/>
      <c r="P217" s="70"/>
      <c r="Q217" s="70"/>
      <c r="R217" s="70"/>
      <c r="S217" s="70"/>
      <c r="T217" s="71"/>
      <c r="U217" s="33"/>
      <c r="V217" s="33"/>
      <c r="W217" s="33"/>
      <c r="X217" s="33"/>
      <c r="Y217" s="33"/>
      <c r="Z217" s="33"/>
      <c r="AA217" s="33"/>
      <c r="AB217" s="33"/>
      <c r="AC217" s="33"/>
      <c r="AD217" s="33"/>
      <c r="AE217" s="33"/>
      <c r="AT217" s="16" t="s">
        <v>138</v>
      </c>
      <c r="AU217" s="16" t="s">
        <v>84</v>
      </c>
    </row>
    <row r="218" spans="1:65" s="13" customFormat="1" x14ac:dyDescent="0.2">
      <c r="B218" s="203"/>
      <c r="C218" s="204"/>
      <c r="D218" s="198" t="s">
        <v>140</v>
      </c>
      <c r="E218" s="205" t="s">
        <v>1</v>
      </c>
      <c r="F218" s="206" t="s">
        <v>295</v>
      </c>
      <c r="G218" s="204"/>
      <c r="H218" s="207">
        <v>4.4930000000000003</v>
      </c>
      <c r="I218" s="208"/>
      <c r="J218" s="204"/>
      <c r="K218" s="204"/>
      <c r="L218" s="209"/>
      <c r="M218" s="210"/>
      <c r="N218" s="211"/>
      <c r="O218" s="211"/>
      <c r="P218" s="211"/>
      <c r="Q218" s="211"/>
      <c r="R218" s="211"/>
      <c r="S218" s="211"/>
      <c r="T218" s="212"/>
      <c r="AT218" s="213" t="s">
        <v>140</v>
      </c>
      <c r="AU218" s="213" t="s">
        <v>84</v>
      </c>
      <c r="AV218" s="13" t="s">
        <v>84</v>
      </c>
      <c r="AW218" s="13" t="s">
        <v>31</v>
      </c>
      <c r="AX218" s="13" t="s">
        <v>74</v>
      </c>
      <c r="AY218" s="213" t="s">
        <v>129</v>
      </c>
    </row>
    <row r="219" spans="1:65" s="14" customFormat="1" x14ac:dyDescent="0.2">
      <c r="B219" s="214"/>
      <c r="C219" s="215"/>
      <c r="D219" s="198" t="s">
        <v>140</v>
      </c>
      <c r="E219" s="216" t="s">
        <v>1</v>
      </c>
      <c r="F219" s="217" t="s">
        <v>142</v>
      </c>
      <c r="G219" s="215"/>
      <c r="H219" s="218">
        <v>4.4930000000000003</v>
      </c>
      <c r="I219" s="219"/>
      <c r="J219" s="215"/>
      <c r="K219" s="215"/>
      <c r="L219" s="220"/>
      <c r="M219" s="221"/>
      <c r="N219" s="222"/>
      <c r="O219" s="222"/>
      <c r="P219" s="222"/>
      <c r="Q219" s="222"/>
      <c r="R219" s="222"/>
      <c r="S219" s="222"/>
      <c r="T219" s="223"/>
      <c r="AT219" s="224" t="s">
        <v>140</v>
      </c>
      <c r="AU219" s="224" t="s">
        <v>84</v>
      </c>
      <c r="AV219" s="14" t="s">
        <v>136</v>
      </c>
      <c r="AW219" s="14" t="s">
        <v>31</v>
      </c>
      <c r="AX219" s="14" t="s">
        <v>82</v>
      </c>
      <c r="AY219" s="224" t="s">
        <v>129</v>
      </c>
    </row>
    <row r="220" spans="1:65" s="2" customFormat="1" ht="21.75" customHeight="1" x14ac:dyDescent="0.2">
      <c r="A220" s="33"/>
      <c r="B220" s="34"/>
      <c r="C220" s="185" t="s">
        <v>296</v>
      </c>
      <c r="D220" s="185" t="s">
        <v>131</v>
      </c>
      <c r="E220" s="186" t="s">
        <v>297</v>
      </c>
      <c r="F220" s="187" t="s">
        <v>298</v>
      </c>
      <c r="G220" s="188" t="s">
        <v>258</v>
      </c>
      <c r="H220" s="189">
        <v>2</v>
      </c>
      <c r="I220" s="190"/>
      <c r="J220" s="191">
        <f>ROUND(I220*H220,2)</f>
        <v>0</v>
      </c>
      <c r="K220" s="187" t="s">
        <v>135</v>
      </c>
      <c r="L220" s="38"/>
      <c r="M220" s="192" t="s">
        <v>1</v>
      </c>
      <c r="N220" s="193" t="s">
        <v>39</v>
      </c>
      <c r="O220" s="70"/>
      <c r="P220" s="194">
        <f>O220*H220</f>
        <v>0</v>
      </c>
      <c r="Q220" s="194">
        <v>2.124E-3</v>
      </c>
      <c r="R220" s="194">
        <f>Q220*H220</f>
        <v>4.248E-3</v>
      </c>
      <c r="S220" s="194">
        <v>0</v>
      </c>
      <c r="T220" s="195">
        <f>S220*H220</f>
        <v>0</v>
      </c>
      <c r="U220" s="33"/>
      <c r="V220" s="33"/>
      <c r="W220" s="33"/>
      <c r="X220" s="33"/>
      <c r="Y220" s="33"/>
      <c r="Z220" s="33"/>
      <c r="AA220" s="33"/>
      <c r="AB220" s="33"/>
      <c r="AC220" s="33"/>
      <c r="AD220" s="33"/>
      <c r="AE220" s="33"/>
      <c r="AR220" s="196" t="s">
        <v>136</v>
      </c>
      <c r="AT220" s="196" t="s">
        <v>131</v>
      </c>
      <c r="AU220" s="196" t="s">
        <v>84</v>
      </c>
      <c r="AY220" s="16" t="s">
        <v>129</v>
      </c>
      <c r="BE220" s="197">
        <f>IF(N220="základní",J220,0)</f>
        <v>0</v>
      </c>
      <c r="BF220" s="197">
        <f>IF(N220="snížená",J220,0)</f>
        <v>0</v>
      </c>
      <c r="BG220" s="197">
        <f>IF(N220="zákl. přenesená",J220,0)</f>
        <v>0</v>
      </c>
      <c r="BH220" s="197">
        <f>IF(N220="sníž. přenesená",J220,0)</f>
        <v>0</v>
      </c>
      <c r="BI220" s="197">
        <f>IF(N220="nulová",J220,0)</f>
        <v>0</v>
      </c>
      <c r="BJ220" s="16" t="s">
        <v>82</v>
      </c>
      <c r="BK220" s="197">
        <f>ROUND(I220*H220,2)</f>
        <v>0</v>
      </c>
      <c r="BL220" s="16" t="s">
        <v>136</v>
      </c>
      <c r="BM220" s="196" t="s">
        <v>299</v>
      </c>
    </row>
    <row r="221" spans="1:65" s="2" customFormat="1" ht="19.5" x14ac:dyDescent="0.2">
      <c r="A221" s="33"/>
      <c r="B221" s="34"/>
      <c r="C221" s="35"/>
      <c r="D221" s="198" t="s">
        <v>138</v>
      </c>
      <c r="E221" s="35"/>
      <c r="F221" s="199" t="s">
        <v>300</v>
      </c>
      <c r="G221" s="35"/>
      <c r="H221" s="35"/>
      <c r="I221" s="200"/>
      <c r="J221" s="35"/>
      <c r="K221" s="35"/>
      <c r="L221" s="38"/>
      <c r="M221" s="201"/>
      <c r="N221" s="202"/>
      <c r="O221" s="70"/>
      <c r="P221" s="70"/>
      <c r="Q221" s="70"/>
      <c r="R221" s="70"/>
      <c r="S221" s="70"/>
      <c r="T221" s="71"/>
      <c r="U221" s="33"/>
      <c r="V221" s="33"/>
      <c r="W221" s="33"/>
      <c r="X221" s="33"/>
      <c r="Y221" s="33"/>
      <c r="Z221" s="33"/>
      <c r="AA221" s="33"/>
      <c r="AB221" s="33"/>
      <c r="AC221" s="33"/>
      <c r="AD221" s="33"/>
      <c r="AE221" s="33"/>
      <c r="AT221" s="16" t="s">
        <v>138</v>
      </c>
      <c r="AU221" s="16" t="s">
        <v>84</v>
      </c>
    </row>
    <row r="222" spans="1:65" s="2" customFormat="1" ht="21.75" customHeight="1" x14ac:dyDescent="0.2">
      <c r="A222" s="33"/>
      <c r="B222" s="34"/>
      <c r="C222" s="185" t="s">
        <v>301</v>
      </c>
      <c r="D222" s="185" t="s">
        <v>131</v>
      </c>
      <c r="E222" s="186" t="s">
        <v>302</v>
      </c>
      <c r="F222" s="187" t="s">
        <v>303</v>
      </c>
      <c r="G222" s="188" t="s">
        <v>258</v>
      </c>
      <c r="H222" s="189">
        <v>2</v>
      </c>
      <c r="I222" s="190"/>
      <c r="J222" s="191">
        <f>ROUND(I222*H222,2)</f>
        <v>0</v>
      </c>
      <c r="K222" s="187" t="s">
        <v>135</v>
      </c>
      <c r="L222" s="38"/>
      <c r="M222" s="192" t="s">
        <v>1</v>
      </c>
      <c r="N222" s="193" t="s">
        <v>39</v>
      </c>
      <c r="O222" s="70"/>
      <c r="P222" s="194">
        <f>O222*H222</f>
        <v>0</v>
      </c>
      <c r="Q222" s="194">
        <v>4.7451000000000004E-3</v>
      </c>
      <c r="R222" s="194">
        <f>Q222*H222</f>
        <v>9.4902000000000007E-3</v>
      </c>
      <c r="S222" s="194">
        <v>0</v>
      </c>
      <c r="T222" s="195">
        <f>S222*H222</f>
        <v>0</v>
      </c>
      <c r="U222" s="33"/>
      <c r="V222" s="33"/>
      <c r="W222" s="33"/>
      <c r="X222" s="33"/>
      <c r="Y222" s="33"/>
      <c r="Z222" s="33"/>
      <c r="AA222" s="33"/>
      <c r="AB222" s="33"/>
      <c r="AC222" s="33"/>
      <c r="AD222" s="33"/>
      <c r="AE222" s="33"/>
      <c r="AR222" s="196" t="s">
        <v>136</v>
      </c>
      <c r="AT222" s="196" t="s">
        <v>131</v>
      </c>
      <c r="AU222" s="196" t="s">
        <v>84</v>
      </c>
      <c r="AY222" s="16" t="s">
        <v>129</v>
      </c>
      <c r="BE222" s="197">
        <f>IF(N222="základní",J222,0)</f>
        <v>0</v>
      </c>
      <c r="BF222" s="197">
        <f>IF(N222="snížená",J222,0)</f>
        <v>0</v>
      </c>
      <c r="BG222" s="197">
        <f>IF(N222="zákl. přenesená",J222,0)</f>
        <v>0</v>
      </c>
      <c r="BH222" s="197">
        <f>IF(N222="sníž. přenesená",J222,0)</f>
        <v>0</v>
      </c>
      <c r="BI222" s="197">
        <f>IF(N222="nulová",J222,0)</f>
        <v>0</v>
      </c>
      <c r="BJ222" s="16" t="s">
        <v>82</v>
      </c>
      <c r="BK222" s="197">
        <f>ROUND(I222*H222,2)</f>
        <v>0</v>
      </c>
      <c r="BL222" s="16" t="s">
        <v>136</v>
      </c>
      <c r="BM222" s="196" t="s">
        <v>304</v>
      </c>
    </row>
    <row r="223" spans="1:65" s="2" customFormat="1" ht="19.5" x14ac:dyDescent="0.2">
      <c r="A223" s="33"/>
      <c r="B223" s="34"/>
      <c r="C223" s="35"/>
      <c r="D223" s="198" t="s">
        <v>138</v>
      </c>
      <c r="E223" s="35"/>
      <c r="F223" s="199" t="s">
        <v>305</v>
      </c>
      <c r="G223" s="35"/>
      <c r="H223" s="35"/>
      <c r="I223" s="200"/>
      <c r="J223" s="35"/>
      <c r="K223" s="35"/>
      <c r="L223" s="38"/>
      <c r="M223" s="201"/>
      <c r="N223" s="202"/>
      <c r="O223" s="70"/>
      <c r="P223" s="70"/>
      <c r="Q223" s="70"/>
      <c r="R223" s="70"/>
      <c r="S223" s="70"/>
      <c r="T223" s="71"/>
      <c r="U223" s="33"/>
      <c r="V223" s="33"/>
      <c r="W223" s="33"/>
      <c r="X223" s="33"/>
      <c r="Y223" s="33"/>
      <c r="Z223" s="33"/>
      <c r="AA223" s="33"/>
      <c r="AB223" s="33"/>
      <c r="AC223" s="33"/>
      <c r="AD223" s="33"/>
      <c r="AE223" s="33"/>
      <c r="AT223" s="16" t="s">
        <v>138</v>
      </c>
      <c r="AU223" s="16" t="s">
        <v>84</v>
      </c>
    </row>
    <row r="224" spans="1:65" s="2" customFormat="1" ht="24.2" customHeight="1" x14ac:dyDescent="0.2">
      <c r="A224" s="33"/>
      <c r="B224" s="34"/>
      <c r="C224" s="226" t="s">
        <v>306</v>
      </c>
      <c r="D224" s="226" t="s">
        <v>156</v>
      </c>
      <c r="E224" s="227" t="s">
        <v>307</v>
      </c>
      <c r="F224" s="228" t="s">
        <v>308</v>
      </c>
      <c r="G224" s="229" t="s">
        <v>285</v>
      </c>
      <c r="H224" s="230">
        <v>0.312</v>
      </c>
      <c r="I224" s="231"/>
      <c r="J224" s="232">
        <f>ROUND(I224*H224,2)</f>
        <v>0</v>
      </c>
      <c r="K224" s="228" t="s">
        <v>135</v>
      </c>
      <c r="L224" s="233"/>
      <c r="M224" s="234" t="s">
        <v>1</v>
      </c>
      <c r="N224" s="235" t="s">
        <v>39</v>
      </c>
      <c r="O224" s="70"/>
      <c r="P224" s="194">
        <f>O224*H224</f>
        <v>0</v>
      </c>
      <c r="Q224" s="194">
        <v>0.81499999999999995</v>
      </c>
      <c r="R224" s="194">
        <f>Q224*H224</f>
        <v>0.25428000000000001</v>
      </c>
      <c r="S224" s="194">
        <v>0</v>
      </c>
      <c r="T224" s="195">
        <f>S224*H224</f>
        <v>0</v>
      </c>
      <c r="U224" s="33"/>
      <c r="V224" s="33"/>
      <c r="W224" s="33"/>
      <c r="X224" s="33"/>
      <c r="Y224" s="33"/>
      <c r="Z224" s="33"/>
      <c r="AA224" s="33"/>
      <c r="AB224" s="33"/>
      <c r="AC224" s="33"/>
      <c r="AD224" s="33"/>
      <c r="AE224" s="33"/>
      <c r="AR224" s="196" t="s">
        <v>159</v>
      </c>
      <c r="AT224" s="196" t="s">
        <v>156</v>
      </c>
      <c r="AU224" s="196" t="s">
        <v>84</v>
      </c>
      <c r="AY224" s="16" t="s">
        <v>129</v>
      </c>
      <c r="BE224" s="197">
        <f>IF(N224="základní",J224,0)</f>
        <v>0</v>
      </c>
      <c r="BF224" s="197">
        <f>IF(N224="snížená",J224,0)</f>
        <v>0</v>
      </c>
      <c r="BG224" s="197">
        <f>IF(N224="zákl. přenesená",J224,0)</f>
        <v>0</v>
      </c>
      <c r="BH224" s="197">
        <f>IF(N224="sníž. přenesená",J224,0)</f>
        <v>0</v>
      </c>
      <c r="BI224" s="197">
        <f>IF(N224="nulová",J224,0)</f>
        <v>0</v>
      </c>
      <c r="BJ224" s="16" t="s">
        <v>82</v>
      </c>
      <c r="BK224" s="197">
        <f>ROUND(I224*H224,2)</f>
        <v>0</v>
      </c>
      <c r="BL224" s="16" t="s">
        <v>136</v>
      </c>
      <c r="BM224" s="196" t="s">
        <v>309</v>
      </c>
    </row>
    <row r="225" spans="1:65" s="2" customFormat="1" x14ac:dyDescent="0.2">
      <c r="A225" s="33"/>
      <c r="B225" s="34"/>
      <c r="C225" s="35"/>
      <c r="D225" s="198" t="s">
        <v>138</v>
      </c>
      <c r="E225" s="35"/>
      <c r="F225" s="199" t="s">
        <v>308</v>
      </c>
      <c r="G225" s="35"/>
      <c r="H225" s="35"/>
      <c r="I225" s="200"/>
      <c r="J225" s="35"/>
      <c r="K225" s="35"/>
      <c r="L225" s="38"/>
      <c r="M225" s="201"/>
      <c r="N225" s="202"/>
      <c r="O225" s="70"/>
      <c r="P225" s="70"/>
      <c r="Q225" s="70"/>
      <c r="R225" s="70"/>
      <c r="S225" s="70"/>
      <c r="T225" s="71"/>
      <c r="U225" s="33"/>
      <c r="V225" s="33"/>
      <c r="W225" s="33"/>
      <c r="X225" s="33"/>
      <c r="Y225" s="33"/>
      <c r="Z225" s="33"/>
      <c r="AA225" s="33"/>
      <c r="AB225" s="33"/>
      <c r="AC225" s="33"/>
      <c r="AD225" s="33"/>
      <c r="AE225" s="33"/>
      <c r="AT225" s="16" t="s">
        <v>138</v>
      </c>
      <c r="AU225" s="16" t="s">
        <v>84</v>
      </c>
    </row>
    <row r="226" spans="1:65" s="2" customFormat="1" ht="24.2" customHeight="1" x14ac:dyDescent="0.2">
      <c r="A226" s="33"/>
      <c r="B226" s="34"/>
      <c r="C226" s="185" t="s">
        <v>310</v>
      </c>
      <c r="D226" s="185" t="s">
        <v>131</v>
      </c>
      <c r="E226" s="186" t="s">
        <v>311</v>
      </c>
      <c r="F226" s="187" t="s">
        <v>312</v>
      </c>
      <c r="G226" s="188" t="s">
        <v>258</v>
      </c>
      <c r="H226" s="189">
        <v>2</v>
      </c>
      <c r="I226" s="190"/>
      <c r="J226" s="191">
        <f>ROUND(I226*H226,2)</f>
        <v>0</v>
      </c>
      <c r="K226" s="187" t="s">
        <v>135</v>
      </c>
      <c r="L226" s="38"/>
      <c r="M226" s="192" t="s">
        <v>1</v>
      </c>
      <c r="N226" s="193" t="s">
        <v>39</v>
      </c>
      <c r="O226" s="70"/>
      <c r="P226" s="194">
        <f>O226*H226</f>
        <v>0</v>
      </c>
      <c r="Q226" s="194">
        <v>5.8299999999999997E-4</v>
      </c>
      <c r="R226" s="194">
        <f>Q226*H226</f>
        <v>1.1659999999999999E-3</v>
      </c>
      <c r="S226" s="194">
        <v>0.16600000000000001</v>
      </c>
      <c r="T226" s="195">
        <f>S226*H226</f>
        <v>0.33200000000000002</v>
      </c>
      <c r="U226" s="33"/>
      <c r="V226" s="33"/>
      <c r="W226" s="33"/>
      <c r="X226" s="33"/>
      <c r="Y226" s="33"/>
      <c r="Z226" s="33"/>
      <c r="AA226" s="33"/>
      <c r="AB226" s="33"/>
      <c r="AC226" s="33"/>
      <c r="AD226" s="33"/>
      <c r="AE226" s="33"/>
      <c r="AR226" s="196" t="s">
        <v>136</v>
      </c>
      <c r="AT226" s="196" t="s">
        <v>131</v>
      </c>
      <c r="AU226" s="196" t="s">
        <v>84</v>
      </c>
      <c r="AY226" s="16" t="s">
        <v>129</v>
      </c>
      <c r="BE226" s="197">
        <f>IF(N226="základní",J226,0)</f>
        <v>0</v>
      </c>
      <c r="BF226" s="197">
        <f>IF(N226="snížená",J226,0)</f>
        <v>0</v>
      </c>
      <c r="BG226" s="197">
        <f>IF(N226="zákl. přenesená",J226,0)</f>
        <v>0</v>
      </c>
      <c r="BH226" s="197">
        <f>IF(N226="sníž. přenesená",J226,0)</f>
        <v>0</v>
      </c>
      <c r="BI226" s="197">
        <f>IF(N226="nulová",J226,0)</f>
        <v>0</v>
      </c>
      <c r="BJ226" s="16" t="s">
        <v>82</v>
      </c>
      <c r="BK226" s="197">
        <f>ROUND(I226*H226,2)</f>
        <v>0</v>
      </c>
      <c r="BL226" s="16" t="s">
        <v>136</v>
      </c>
      <c r="BM226" s="196" t="s">
        <v>313</v>
      </c>
    </row>
    <row r="227" spans="1:65" s="2" customFormat="1" x14ac:dyDescent="0.2">
      <c r="A227" s="33"/>
      <c r="B227" s="34"/>
      <c r="C227" s="35"/>
      <c r="D227" s="198" t="s">
        <v>138</v>
      </c>
      <c r="E227" s="35"/>
      <c r="F227" s="199" t="s">
        <v>314</v>
      </c>
      <c r="G227" s="35"/>
      <c r="H227" s="35"/>
      <c r="I227" s="200"/>
      <c r="J227" s="35"/>
      <c r="K227" s="35"/>
      <c r="L227" s="38"/>
      <c r="M227" s="201"/>
      <c r="N227" s="202"/>
      <c r="O227" s="70"/>
      <c r="P227" s="70"/>
      <c r="Q227" s="70"/>
      <c r="R227" s="70"/>
      <c r="S227" s="70"/>
      <c r="T227" s="71"/>
      <c r="U227" s="33"/>
      <c r="V227" s="33"/>
      <c r="W227" s="33"/>
      <c r="X227" s="33"/>
      <c r="Y227" s="33"/>
      <c r="Z227" s="33"/>
      <c r="AA227" s="33"/>
      <c r="AB227" s="33"/>
      <c r="AC227" s="33"/>
      <c r="AD227" s="33"/>
      <c r="AE227" s="33"/>
      <c r="AT227" s="16" t="s">
        <v>138</v>
      </c>
      <c r="AU227" s="16" t="s">
        <v>84</v>
      </c>
    </row>
    <row r="228" spans="1:65" s="12" customFormat="1" ht="22.9" customHeight="1" x14ac:dyDescent="0.2">
      <c r="B228" s="169"/>
      <c r="C228" s="170"/>
      <c r="D228" s="171" t="s">
        <v>73</v>
      </c>
      <c r="E228" s="183" t="s">
        <v>169</v>
      </c>
      <c r="F228" s="183" t="s">
        <v>315</v>
      </c>
      <c r="G228" s="170"/>
      <c r="H228" s="170"/>
      <c r="I228" s="173"/>
      <c r="J228" s="184">
        <f>BK228</f>
        <v>0</v>
      </c>
      <c r="K228" s="170"/>
      <c r="L228" s="175"/>
      <c r="M228" s="176"/>
      <c r="N228" s="177"/>
      <c r="O228" s="177"/>
      <c r="P228" s="178">
        <f>SUM(P229:P240)</f>
        <v>0</v>
      </c>
      <c r="Q228" s="177"/>
      <c r="R228" s="178">
        <f>SUM(R229:R240)</f>
        <v>228.08300305</v>
      </c>
      <c r="S228" s="177"/>
      <c r="T228" s="179">
        <f>SUM(T229:T240)</f>
        <v>260.96979999999996</v>
      </c>
      <c r="AR228" s="180" t="s">
        <v>82</v>
      </c>
      <c r="AT228" s="181" t="s">
        <v>73</v>
      </c>
      <c r="AU228" s="181" t="s">
        <v>82</v>
      </c>
      <c r="AY228" s="180" t="s">
        <v>129</v>
      </c>
      <c r="BK228" s="182">
        <f>SUM(BK229:BK240)</f>
        <v>0</v>
      </c>
    </row>
    <row r="229" spans="1:65" s="2" customFormat="1" ht="33" customHeight="1" x14ac:dyDescent="0.2">
      <c r="A229" s="33"/>
      <c r="B229" s="34"/>
      <c r="C229" s="185" t="s">
        <v>316</v>
      </c>
      <c r="D229" s="185" t="s">
        <v>131</v>
      </c>
      <c r="E229" s="186" t="s">
        <v>317</v>
      </c>
      <c r="F229" s="187" t="s">
        <v>318</v>
      </c>
      <c r="G229" s="188" t="s">
        <v>134</v>
      </c>
      <c r="H229" s="189">
        <v>2288.3000000000002</v>
      </c>
      <c r="I229" s="190"/>
      <c r="J229" s="191">
        <f>ROUND(I229*H229,2)</f>
        <v>0</v>
      </c>
      <c r="K229" s="187" t="s">
        <v>135</v>
      </c>
      <c r="L229" s="38"/>
      <c r="M229" s="192" t="s">
        <v>1</v>
      </c>
      <c r="N229" s="193" t="s">
        <v>39</v>
      </c>
      <c r="O229" s="70"/>
      <c r="P229" s="194">
        <f>O229*H229</f>
        <v>0</v>
      </c>
      <c r="Q229" s="194">
        <v>6.5699999999999995E-2</v>
      </c>
      <c r="R229" s="194">
        <f>Q229*H229</f>
        <v>150.34130999999999</v>
      </c>
      <c r="S229" s="194">
        <v>7.4999999999999997E-2</v>
      </c>
      <c r="T229" s="195">
        <f>S229*H229</f>
        <v>171.6225</v>
      </c>
      <c r="U229" s="33"/>
      <c r="V229" s="33"/>
      <c r="W229" s="33"/>
      <c r="X229" s="33"/>
      <c r="Y229" s="33"/>
      <c r="Z229" s="33"/>
      <c r="AA229" s="33"/>
      <c r="AB229" s="33"/>
      <c r="AC229" s="33"/>
      <c r="AD229" s="33"/>
      <c r="AE229" s="33"/>
      <c r="AR229" s="196" t="s">
        <v>136</v>
      </c>
      <c r="AT229" s="196" t="s">
        <v>131</v>
      </c>
      <c r="AU229" s="196" t="s">
        <v>84</v>
      </c>
      <c r="AY229" s="16" t="s">
        <v>129</v>
      </c>
      <c r="BE229" s="197">
        <f>IF(N229="základní",J229,0)</f>
        <v>0</v>
      </c>
      <c r="BF229" s="197">
        <f>IF(N229="snížená",J229,0)</f>
        <v>0</v>
      </c>
      <c r="BG229" s="197">
        <f>IF(N229="zákl. přenesená",J229,0)</f>
        <v>0</v>
      </c>
      <c r="BH229" s="197">
        <f>IF(N229="sníž. přenesená",J229,0)</f>
        <v>0</v>
      </c>
      <c r="BI229" s="197">
        <f>IF(N229="nulová",J229,0)</f>
        <v>0</v>
      </c>
      <c r="BJ229" s="16" t="s">
        <v>82</v>
      </c>
      <c r="BK229" s="197">
        <f>ROUND(I229*H229,2)</f>
        <v>0</v>
      </c>
      <c r="BL229" s="16" t="s">
        <v>136</v>
      </c>
      <c r="BM229" s="196" t="s">
        <v>319</v>
      </c>
    </row>
    <row r="230" spans="1:65" s="2" customFormat="1" ht="29.25" x14ac:dyDescent="0.2">
      <c r="A230" s="33"/>
      <c r="B230" s="34"/>
      <c r="C230" s="35"/>
      <c r="D230" s="198" t="s">
        <v>138</v>
      </c>
      <c r="E230" s="35"/>
      <c r="F230" s="199" t="s">
        <v>320</v>
      </c>
      <c r="G230" s="35"/>
      <c r="H230" s="35"/>
      <c r="I230" s="200"/>
      <c r="J230" s="35"/>
      <c r="K230" s="35"/>
      <c r="L230" s="38"/>
      <c r="M230" s="201"/>
      <c r="N230" s="202"/>
      <c r="O230" s="70"/>
      <c r="P230" s="70"/>
      <c r="Q230" s="70"/>
      <c r="R230" s="70"/>
      <c r="S230" s="70"/>
      <c r="T230" s="71"/>
      <c r="U230" s="33"/>
      <c r="V230" s="33"/>
      <c r="W230" s="33"/>
      <c r="X230" s="33"/>
      <c r="Y230" s="33"/>
      <c r="Z230" s="33"/>
      <c r="AA230" s="33"/>
      <c r="AB230" s="33"/>
      <c r="AC230" s="33"/>
      <c r="AD230" s="33"/>
      <c r="AE230" s="33"/>
      <c r="AT230" s="16" t="s">
        <v>138</v>
      </c>
      <c r="AU230" s="16" t="s">
        <v>84</v>
      </c>
    </row>
    <row r="231" spans="1:65" s="2" customFormat="1" ht="19.5" x14ac:dyDescent="0.2">
      <c r="A231" s="33"/>
      <c r="B231" s="34"/>
      <c r="C231" s="35"/>
      <c r="D231" s="198" t="s">
        <v>148</v>
      </c>
      <c r="E231" s="35"/>
      <c r="F231" s="225" t="s">
        <v>321</v>
      </c>
      <c r="G231" s="35"/>
      <c r="H231" s="35"/>
      <c r="I231" s="200"/>
      <c r="J231" s="35"/>
      <c r="K231" s="35"/>
      <c r="L231" s="38"/>
      <c r="M231" s="201"/>
      <c r="N231" s="202"/>
      <c r="O231" s="70"/>
      <c r="P231" s="70"/>
      <c r="Q231" s="70"/>
      <c r="R231" s="70"/>
      <c r="S231" s="70"/>
      <c r="T231" s="71"/>
      <c r="U231" s="33"/>
      <c r="V231" s="33"/>
      <c r="W231" s="33"/>
      <c r="X231" s="33"/>
      <c r="Y231" s="33"/>
      <c r="Z231" s="33"/>
      <c r="AA231" s="33"/>
      <c r="AB231" s="33"/>
      <c r="AC231" s="33"/>
      <c r="AD231" s="33"/>
      <c r="AE231" s="33"/>
      <c r="AT231" s="16" t="s">
        <v>148</v>
      </c>
      <c r="AU231" s="16" t="s">
        <v>84</v>
      </c>
    </row>
    <row r="232" spans="1:65" s="2" customFormat="1" ht="33" customHeight="1" x14ac:dyDescent="0.2">
      <c r="A232" s="33"/>
      <c r="B232" s="34"/>
      <c r="C232" s="185" t="s">
        <v>322</v>
      </c>
      <c r="D232" s="185" t="s">
        <v>131</v>
      </c>
      <c r="E232" s="186" t="s">
        <v>317</v>
      </c>
      <c r="F232" s="187" t="s">
        <v>318</v>
      </c>
      <c r="G232" s="188" t="s">
        <v>134</v>
      </c>
      <c r="H232" s="189">
        <v>987</v>
      </c>
      <c r="I232" s="190"/>
      <c r="J232" s="191">
        <f>ROUND(I232*H232,2)</f>
        <v>0</v>
      </c>
      <c r="K232" s="187" t="s">
        <v>135</v>
      </c>
      <c r="L232" s="38"/>
      <c r="M232" s="192" t="s">
        <v>1</v>
      </c>
      <c r="N232" s="193" t="s">
        <v>39</v>
      </c>
      <c r="O232" s="70"/>
      <c r="P232" s="194">
        <f>O232*H232</f>
        <v>0</v>
      </c>
      <c r="Q232" s="194">
        <v>6.5699999999999995E-2</v>
      </c>
      <c r="R232" s="194">
        <f>Q232*H232</f>
        <v>64.8459</v>
      </c>
      <c r="S232" s="194">
        <v>7.4999999999999997E-2</v>
      </c>
      <c r="T232" s="195">
        <f>S232*H232</f>
        <v>74.024999999999991</v>
      </c>
      <c r="U232" s="33"/>
      <c r="V232" s="33"/>
      <c r="W232" s="33"/>
      <c r="X232" s="33"/>
      <c r="Y232" s="33"/>
      <c r="Z232" s="33"/>
      <c r="AA232" s="33"/>
      <c r="AB232" s="33"/>
      <c r="AC232" s="33"/>
      <c r="AD232" s="33"/>
      <c r="AE232" s="33"/>
      <c r="AR232" s="196" t="s">
        <v>136</v>
      </c>
      <c r="AT232" s="196" t="s">
        <v>131</v>
      </c>
      <c r="AU232" s="196" t="s">
        <v>84</v>
      </c>
      <c r="AY232" s="16" t="s">
        <v>129</v>
      </c>
      <c r="BE232" s="197">
        <f>IF(N232="základní",J232,0)</f>
        <v>0</v>
      </c>
      <c r="BF232" s="197">
        <f>IF(N232="snížená",J232,0)</f>
        <v>0</v>
      </c>
      <c r="BG232" s="197">
        <f>IF(N232="zákl. přenesená",J232,0)</f>
        <v>0</v>
      </c>
      <c r="BH232" s="197">
        <f>IF(N232="sníž. přenesená",J232,0)</f>
        <v>0</v>
      </c>
      <c r="BI232" s="197">
        <f>IF(N232="nulová",J232,0)</f>
        <v>0</v>
      </c>
      <c r="BJ232" s="16" t="s">
        <v>82</v>
      </c>
      <c r="BK232" s="197">
        <f>ROUND(I232*H232,2)</f>
        <v>0</v>
      </c>
      <c r="BL232" s="16" t="s">
        <v>136</v>
      </c>
      <c r="BM232" s="196" t="s">
        <v>323</v>
      </c>
    </row>
    <row r="233" spans="1:65" s="2" customFormat="1" ht="29.25" x14ac:dyDescent="0.2">
      <c r="A233" s="33"/>
      <c r="B233" s="34"/>
      <c r="C233" s="35"/>
      <c r="D233" s="198" t="s">
        <v>138</v>
      </c>
      <c r="E233" s="35"/>
      <c r="F233" s="199" t="s">
        <v>320</v>
      </c>
      <c r="G233" s="35"/>
      <c r="H233" s="35"/>
      <c r="I233" s="200"/>
      <c r="J233" s="35"/>
      <c r="K233" s="35"/>
      <c r="L233" s="38"/>
      <c r="M233" s="201"/>
      <c r="N233" s="202"/>
      <c r="O233" s="70"/>
      <c r="P233" s="70"/>
      <c r="Q233" s="70"/>
      <c r="R233" s="70"/>
      <c r="S233" s="70"/>
      <c r="T233" s="71"/>
      <c r="U233" s="33"/>
      <c r="V233" s="33"/>
      <c r="W233" s="33"/>
      <c r="X233" s="33"/>
      <c r="Y233" s="33"/>
      <c r="Z233" s="33"/>
      <c r="AA233" s="33"/>
      <c r="AB233" s="33"/>
      <c r="AC233" s="33"/>
      <c r="AD233" s="33"/>
      <c r="AE233" s="33"/>
      <c r="AT233" s="16" t="s">
        <v>138</v>
      </c>
      <c r="AU233" s="16" t="s">
        <v>84</v>
      </c>
    </row>
    <row r="234" spans="1:65" s="2" customFormat="1" ht="19.5" x14ac:dyDescent="0.2">
      <c r="A234" s="33"/>
      <c r="B234" s="34"/>
      <c r="C234" s="35"/>
      <c r="D234" s="198" t="s">
        <v>148</v>
      </c>
      <c r="E234" s="35"/>
      <c r="F234" s="225" t="s">
        <v>324</v>
      </c>
      <c r="G234" s="35"/>
      <c r="H234" s="35"/>
      <c r="I234" s="200"/>
      <c r="J234" s="35"/>
      <c r="K234" s="35"/>
      <c r="L234" s="38"/>
      <c r="M234" s="201"/>
      <c r="N234" s="202"/>
      <c r="O234" s="70"/>
      <c r="P234" s="70"/>
      <c r="Q234" s="70"/>
      <c r="R234" s="70"/>
      <c r="S234" s="70"/>
      <c r="T234" s="71"/>
      <c r="U234" s="33"/>
      <c r="V234" s="33"/>
      <c r="W234" s="33"/>
      <c r="X234" s="33"/>
      <c r="Y234" s="33"/>
      <c r="Z234" s="33"/>
      <c r="AA234" s="33"/>
      <c r="AB234" s="33"/>
      <c r="AC234" s="33"/>
      <c r="AD234" s="33"/>
      <c r="AE234" s="33"/>
      <c r="AT234" s="16" t="s">
        <v>148</v>
      </c>
      <c r="AU234" s="16" t="s">
        <v>84</v>
      </c>
    </row>
    <row r="235" spans="1:65" s="2" customFormat="1" ht="33" customHeight="1" x14ac:dyDescent="0.2">
      <c r="A235" s="33"/>
      <c r="B235" s="34"/>
      <c r="C235" s="185" t="s">
        <v>325</v>
      </c>
      <c r="D235" s="185" t="s">
        <v>131</v>
      </c>
      <c r="E235" s="186" t="s">
        <v>326</v>
      </c>
      <c r="F235" s="187" t="s">
        <v>327</v>
      </c>
      <c r="G235" s="188" t="s">
        <v>134</v>
      </c>
      <c r="H235" s="189">
        <v>259.7</v>
      </c>
      <c r="I235" s="190"/>
      <c r="J235" s="191">
        <f>ROUND(I235*H235,2)</f>
        <v>0</v>
      </c>
      <c r="K235" s="187" t="s">
        <v>135</v>
      </c>
      <c r="L235" s="38"/>
      <c r="M235" s="192" t="s">
        <v>1</v>
      </c>
      <c r="N235" s="193" t="s">
        <v>39</v>
      </c>
      <c r="O235" s="70"/>
      <c r="P235" s="194">
        <f>O235*H235</f>
        <v>0</v>
      </c>
      <c r="Q235" s="194">
        <v>4.9656499999999999E-2</v>
      </c>
      <c r="R235" s="194">
        <f>Q235*H235</f>
        <v>12.89579305</v>
      </c>
      <c r="S235" s="194">
        <v>5.8999999999999997E-2</v>
      </c>
      <c r="T235" s="195">
        <f>S235*H235</f>
        <v>15.322299999999998</v>
      </c>
      <c r="U235" s="33"/>
      <c r="V235" s="33"/>
      <c r="W235" s="33"/>
      <c r="X235" s="33"/>
      <c r="Y235" s="33"/>
      <c r="Z235" s="33"/>
      <c r="AA235" s="33"/>
      <c r="AB235" s="33"/>
      <c r="AC235" s="33"/>
      <c r="AD235" s="33"/>
      <c r="AE235" s="33"/>
      <c r="AR235" s="196" t="s">
        <v>136</v>
      </c>
      <c r="AT235" s="196" t="s">
        <v>131</v>
      </c>
      <c r="AU235" s="196" t="s">
        <v>84</v>
      </c>
      <c r="AY235" s="16" t="s">
        <v>129</v>
      </c>
      <c r="BE235" s="197">
        <f>IF(N235="základní",J235,0)</f>
        <v>0</v>
      </c>
      <c r="BF235" s="197">
        <f>IF(N235="snížená",J235,0)</f>
        <v>0</v>
      </c>
      <c r="BG235" s="197">
        <f>IF(N235="zákl. přenesená",J235,0)</f>
        <v>0</v>
      </c>
      <c r="BH235" s="197">
        <f>IF(N235="sníž. přenesená",J235,0)</f>
        <v>0</v>
      </c>
      <c r="BI235" s="197">
        <f>IF(N235="nulová",J235,0)</f>
        <v>0</v>
      </c>
      <c r="BJ235" s="16" t="s">
        <v>82</v>
      </c>
      <c r="BK235" s="197">
        <f>ROUND(I235*H235,2)</f>
        <v>0</v>
      </c>
      <c r="BL235" s="16" t="s">
        <v>136</v>
      </c>
      <c r="BM235" s="196" t="s">
        <v>328</v>
      </c>
    </row>
    <row r="236" spans="1:65" s="2" customFormat="1" ht="29.25" x14ac:dyDescent="0.2">
      <c r="A236" s="33"/>
      <c r="B236" s="34"/>
      <c r="C236" s="35"/>
      <c r="D236" s="198" t="s">
        <v>138</v>
      </c>
      <c r="E236" s="35"/>
      <c r="F236" s="199" t="s">
        <v>329</v>
      </c>
      <c r="G236" s="35"/>
      <c r="H236" s="35"/>
      <c r="I236" s="200"/>
      <c r="J236" s="35"/>
      <c r="K236" s="35"/>
      <c r="L236" s="38"/>
      <c r="M236" s="201"/>
      <c r="N236" s="202"/>
      <c r="O236" s="70"/>
      <c r="P236" s="70"/>
      <c r="Q236" s="70"/>
      <c r="R236" s="70"/>
      <c r="S236" s="70"/>
      <c r="T236" s="71"/>
      <c r="U236" s="33"/>
      <c r="V236" s="33"/>
      <c r="W236" s="33"/>
      <c r="X236" s="33"/>
      <c r="Y236" s="33"/>
      <c r="Z236" s="33"/>
      <c r="AA236" s="33"/>
      <c r="AB236" s="33"/>
      <c r="AC236" s="33"/>
      <c r="AD236" s="33"/>
      <c r="AE236" s="33"/>
      <c r="AT236" s="16" t="s">
        <v>138</v>
      </c>
      <c r="AU236" s="16" t="s">
        <v>84</v>
      </c>
    </row>
    <row r="237" spans="1:65" s="2" customFormat="1" ht="19.5" x14ac:dyDescent="0.2">
      <c r="A237" s="33"/>
      <c r="B237" s="34"/>
      <c r="C237" s="35"/>
      <c r="D237" s="198" t="s">
        <v>148</v>
      </c>
      <c r="E237" s="35"/>
      <c r="F237" s="225" t="s">
        <v>330</v>
      </c>
      <c r="G237" s="35"/>
      <c r="H237" s="35"/>
      <c r="I237" s="200"/>
      <c r="J237" s="35"/>
      <c r="K237" s="35"/>
      <c r="L237" s="38"/>
      <c r="M237" s="201"/>
      <c r="N237" s="202"/>
      <c r="O237" s="70"/>
      <c r="P237" s="70"/>
      <c r="Q237" s="70"/>
      <c r="R237" s="70"/>
      <c r="S237" s="70"/>
      <c r="T237" s="71"/>
      <c r="U237" s="33"/>
      <c r="V237" s="33"/>
      <c r="W237" s="33"/>
      <c r="X237" s="33"/>
      <c r="Y237" s="33"/>
      <c r="Z237" s="33"/>
      <c r="AA237" s="33"/>
      <c r="AB237" s="33"/>
      <c r="AC237" s="33"/>
      <c r="AD237" s="33"/>
      <c r="AE237" s="33"/>
      <c r="AT237" s="16" t="s">
        <v>148</v>
      </c>
      <c r="AU237" s="16" t="s">
        <v>84</v>
      </c>
    </row>
    <row r="238" spans="1:65" s="2" customFormat="1" ht="24.2" customHeight="1" x14ac:dyDescent="0.2">
      <c r="A238" s="33"/>
      <c r="B238" s="34"/>
      <c r="C238" s="185" t="s">
        <v>331</v>
      </c>
      <c r="D238" s="185" t="s">
        <v>131</v>
      </c>
      <c r="E238" s="186" t="s">
        <v>332</v>
      </c>
      <c r="F238" s="187" t="s">
        <v>333</v>
      </c>
      <c r="G238" s="188" t="s">
        <v>145</v>
      </c>
      <c r="H238" s="189">
        <v>655.9</v>
      </c>
      <c r="I238" s="190"/>
      <c r="J238" s="191">
        <f>ROUND(I238*H238,2)</f>
        <v>0</v>
      </c>
      <c r="K238" s="187" t="s">
        <v>135</v>
      </c>
      <c r="L238" s="38"/>
      <c r="M238" s="192" t="s">
        <v>1</v>
      </c>
      <c r="N238" s="193" t="s">
        <v>39</v>
      </c>
      <c r="O238" s="70"/>
      <c r="P238" s="194">
        <f>O238*H238</f>
        <v>0</v>
      </c>
      <c r="Q238" s="194">
        <v>0</v>
      </c>
      <c r="R238" s="194">
        <f>Q238*H238</f>
        <v>0</v>
      </c>
      <c r="S238" s="194">
        <v>0</v>
      </c>
      <c r="T238" s="195">
        <f>S238*H238</f>
        <v>0</v>
      </c>
      <c r="U238" s="33"/>
      <c r="V238" s="33"/>
      <c r="W238" s="33"/>
      <c r="X238" s="33"/>
      <c r="Y238" s="33"/>
      <c r="Z238" s="33"/>
      <c r="AA238" s="33"/>
      <c r="AB238" s="33"/>
      <c r="AC238" s="33"/>
      <c r="AD238" s="33"/>
      <c r="AE238" s="33"/>
      <c r="AR238" s="196" t="s">
        <v>136</v>
      </c>
      <c r="AT238" s="196" t="s">
        <v>131</v>
      </c>
      <c r="AU238" s="196" t="s">
        <v>84</v>
      </c>
      <c r="AY238" s="16" t="s">
        <v>129</v>
      </c>
      <c r="BE238" s="197">
        <f>IF(N238="základní",J238,0)</f>
        <v>0</v>
      </c>
      <c r="BF238" s="197">
        <f>IF(N238="snížená",J238,0)</f>
        <v>0</v>
      </c>
      <c r="BG238" s="197">
        <f>IF(N238="zákl. přenesená",J238,0)</f>
        <v>0</v>
      </c>
      <c r="BH238" s="197">
        <f>IF(N238="sníž. přenesená",J238,0)</f>
        <v>0</v>
      </c>
      <c r="BI238" s="197">
        <f>IF(N238="nulová",J238,0)</f>
        <v>0</v>
      </c>
      <c r="BJ238" s="16" t="s">
        <v>82</v>
      </c>
      <c r="BK238" s="197">
        <f>ROUND(I238*H238,2)</f>
        <v>0</v>
      </c>
      <c r="BL238" s="16" t="s">
        <v>136</v>
      </c>
      <c r="BM238" s="196" t="s">
        <v>334</v>
      </c>
    </row>
    <row r="239" spans="1:65" s="2" customFormat="1" ht="19.5" x14ac:dyDescent="0.2">
      <c r="A239" s="33"/>
      <c r="B239" s="34"/>
      <c r="C239" s="35"/>
      <c r="D239" s="198" t="s">
        <v>138</v>
      </c>
      <c r="E239" s="35"/>
      <c r="F239" s="199" t="s">
        <v>335</v>
      </c>
      <c r="G239" s="35"/>
      <c r="H239" s="35"/>
      <c r="I239" s="200"/>
      <c r="J239" s="35"/>
      <c r="K239" s="35"/>
      <c r="L239" s="38"/>
      <c r="M239" s="201"/>
      <c r="N239" s="202"/>
      <c r="O239" s="70"/>
      <c r="P239" s="70"/>
      <c r="Q239" s="70"/>
      <c r="R239" s="70"/>
      <c r="S239" s="70"/>
      <c r="T239" s="71"/>
      <c r="U239" s="33"/>
      <c r="V239" s="33"/>
      <c r="W239" s="33"/>
      <c r="X239" s="33"/>
      <c r="Y239" s="33"/>
      <c r="Z239" s="33"/>
      <c r="AA239" s="33"/>
      <c r="AB239" s="33"/>
      <c r="AC239" s="33"/>
      <c r="AD239" s="33"/>
      <c r="AE239" s="33"/>
      <c r="AT239" s="16" t="s">
        <v>138</v>
      </c>
      <c r="AU239" s="16" t="s">
        <v>84</v>
      </c>
    </row>
    <row r="240" spans="1:65" s="2" customFormat="1" ht="19.5" x14ac:dyDescent="0.2">
      <c r="A240" s="33"/>
      <c r="B240" s="34"/>
      <c r="C240" s="35"/>
      <c r="D240" s="198" t="s">
        <v>148</v>
      </c>
      <c r="E240" s="35"/>
      <c r="F240" s="225" t="s">
        <v>336</v>
      </c>
      <c r="G240" s="35"/>
      <c r="H240" s="35"/>
      <c r="I240" s="200"/>
      <c r="J240" s="35"/>
      <c r="K240" s="35"/>
      <c r="L240" s="38"/>
      <c r="M240" s="201"/>
      <c r="N240" s="202"/>
      <c r="O240" s="70"/>
      <c r="P240" s="70"/>
      <c r="Q240" s="70"/>
      <c r="R240" s="70"/>
      <c r="S240" s="70"/>
      <c r="T240" s="71"/>
      <c r="U240" s="33"/>
      <c r="V240" s="33"/>
      <c r="W240" s="33"/>
      <c r="X240" s="33"/>
      <c r="Y240" s="33"/>
      <c r="Z240" s="33"/>
      <c r="AA240" s="33"/>
      <c r="AB240" s="33"/>
      <c r="AC240" s="33"/>
      <c r="AD240" s="33"/>
      <c r="AE240" s="33"/>
      <c r="AT240" s="16" t="s">
        <v>148</v>
      </c>
      <c r="AU240" s="16" t="s">
        <v>84</v>
      </c>
    </row>
    <row r="241" spans="1:65" s="12" customFormat="1" ht="22.9" customHeight="1" x14ac:dyDescent="0.2">
      <c r="B241" s="169"/>
      <c r="C241" s="170"/>
      <c r="D241" s="171" t="s">
        <v>73</v>
      </c>
      <c r="E241" s="183" t="s">
        <v>189</v>
      </c>
      <c r="F241" s="183" t="s">
        <v>337</v>
      </c>
      <c r="G241" s="170"/>
      <c r="H241" s="170"/>
      <c r="I241" s="173"/>
      <c r="J241" s="184">
        <f>BK241</f>
        <v>0</v>
      </c>
      <c r="K241" s="170"/>
      <c r="L241" s="175"/>
      <c r="M241" s="176"/>
      <c r="N241" s="177"/>
      <c r="O241" s="177"/>
      <c r="P241" s="178">
        <f>SUM(P242:P310)</f>
        <v>0</v>
      </c>
      <c r="Q241" s="177"/>
      <c r="R241" s="178">
        <f>SUM(R242:R310)</f>
        <v>1885.6366821900001</v>
      </c>
      <c r="S241" s="177"/>
      <c r="T241" s="179">
        <f>SUM(T242:T310)</f>
        <v>48.37715</v>
      </c>
      <c r="AR241" s="180" t="s">
        <v>82</v>
      </c>
      <c r="AT241" s="181" t="s">
        <v>73</v>
      </c>
      <c r="AU241" s="181" t="s">
        <v>82</v>
      </c>
      <c r="AY241" s="180" t="s">
        <v>129</v>
      </c>
      <c r="BK241" s="182">
        <f>SUM(BK242:BK310)</f>
        <v>0</v>
      </c>
    </row>
    <row r="242" spans="1:65" s="2" customFormat="1" ht="33" customHeight="1" x14ac:dyDescent="0.2">
      <c r="A242" s="33"/>
      <c r="B242" s="34"/>
      <c r="C242" s="185" t="s">
        <v>338</v>
      </c>
      <c r="D242" s="185" t="s">
        <v>131</v>
      </c>
      <c r="E242" s="186" t="s">
        <v>339</v>
      </c>
      <c r="F242" s="187" t="s">
        <v>340</v>
      </c>
      <c r="G242" s="188" t="s">
        <v>145</v>
      </c>
      <c r="H242" s="189">
        <v>94.5</v>
      </c>
      <c r="I242" s="190"/>
      <c r="J242" s="191">
        <f>ROUND(I242*H242,2)</f>
        <v>0</v>
      </c>
      <c r="K242" s="187" t="s">
        <v>135</v>
      </c>
      <c r="L242" s="38"/>
      <c r="M242" s="192" t="s">
        <v>1</v>
      </c>
      <c r="N242" s="193" t="s">
        <v>39</v>
      </c>
      <c r="O242" s="70"/>
      <c r="P242" s="194">
        <f>O242*H242</f>
        <v>0</v>
      </c>
      <c r="Q242" s="194">
        <v>0</v>
      </c>
      <c r="R242" s="194">
        <f>Q242*H242</f>
        <v>0</v>
      </c>
      <c r="S242" s="194">
        <v>6.4000000000000001E-2</v>
      </c>
      <c r="T242" s="195">
        <f>S242*H242</f>
        <v>6.048</v>
      </c>
      <c r="U242" s="33"/>
      <c r="V242" s="33"/>
      <c r="W242" s="33"/>
      <c r="X242" s="33"/>
      <c r="Y242" s="33"/>
      <c r="Z242" s="33"/>
      <c r="AA242" s="33"/>
      <c r="AB242" s="33"/>
      <c r="AC242" s="33"/>
      <c r="AD242" s="33"/>
      <c r="AE242" s="33"/>
      <c r="AR242" s="196" t="s">
        <v>136</v>
      </c>
      <c r="AT242" s="196" t="s">
        <v>131</v>
      </c>
      <c r="AU242" s="196" t="s">
        <v>84</v>
      </c>
      <c r="AY242" s="16" t="s">
        <v>129</v>
      </c>
      <c r="BE242" s="197">
        <f>IF(N242="základní",J242,0)</f>
        <v>0</v>
      </c>
      <c r="BF242" s="197">
        <f>IF(N242="snížená",J242,0)</f>
        <v>0</v>
      </c>
      <c r="BG242" s="197">
        <f>IF(N242="zákl. přenesená",J242,0)</f>
        <v>0</v>
      </c>
      <c r="BH242" s="197">
        <f>IF(N242="sníž. přenesená",J242,0)</f>
        <v>0</v>
      </c>
      <c r="BI242" s="197">
        <f>IF(N242="nulová",J242,0)</f>
        <v>0</v>
      </c>
      <c r="BJ242" s="16" t="s">
        <v>82</v>
      </c>
      <c r="BK242" s="197">
        <f>ROUND(I242*H242,2)</f>
        <v>0</v>
      </c>
      <c r="BL242" s="16" t="s">
        <v>136</v>
      </c>
      <c r="BM242" s="196" t="s">
        <v>341</v>
      </c>
    </row>
    <row r="243" spans="1:65" s="2" customFormat="1" ht="19.5" x14ac:dyDescent="0.2">
      <c r="A243" s="33"/>
      <c r="B243" s="34"/>
      <c r="C243" s="35"/>
      <c r="D243" s="198" t="s">
        <v>138</v>
      </c>
      <c r="E243" s="35"/>
      <c r="F243" s="199" t="s">
        <v>342</v>
      </c>
      <c r="G243" s="35"/>
      <c r="H243" s="35"/>
      <c r="I243" s="200"/>
      <c r="J243" s="35"/>
      <c r="K243" s="35"/>
      <c r="L243" s="38"/>
      <c r="M243" s="201"/>
      <c r="N243" s="202"/>
      <c r="O243" s="70"/>
      <c r="P243" s="70"/>
      <c r="Q243" s="70"/>
      <c r="R243" s="70"/>
      <c r="S243" s="70"/>
      <c r="T243" s="71"/>
      <c r="U243" s="33"/>
      <c r="V243" s="33"/>
      <c r="W243" s="33"/>
      <c r="X243" s="33"/>
      <c r="Y243" s="33"/>
      <c r="Z243" s="33"/>
      <c r="AA243" s="33"/>
      <c r="AB243" s="33"/>
      <c r="AC243" s="33"/>
      <c r="AD243" s="33"/>
      <c r="AE243" s="33"/>
      <c r="AT243" s="16" t="s">
        <v>138</v>
      </c>
      <c r="AU243" s="16" t="s">
        <v>84</v>
      </c>
    </row>
    <row r="244" spans="1:65" s="2" customFormat="1" ht="24.2" customHeight="1" x14ac:dyDescent="0.2">
      <c r="A244" s="33"/>
      <c r="B244" s="34"/>
      <c r="C244" s="185" t="s">
        <v>343</v>
      </c>
      <c r="D244" s="185" t="s">
        <v>131</v>
      </c>
      <c r="E244" s="186" t="s">
        <v>344</v>
      </c>
      <c r="F244" s="187" t="s">
        <v>345</v>
      </c>
      <c r="G244" s="188" t="s">
        <v>145</v>
      </c>
      <c r="H244" s="189">
        <v>74.5</v>
      </c>
      <c r="I244" s="190"/>
      <c r="J244" s="191">
        <f>ROUND(I244*H244,2)</f>
        <v>0</v>
      </c>
      <c r="K244" s="187" t="s">
        <v>1</v>
      </c>
      <c r="L244" s="38"/>
      <c r="M244" s="192" t="s">
        <v>1</v>
      </c>
      <c r="N244" s="193" t="s">
        <v>39</v>
      </c>
      <c r="O244" s="70"/>
      <c r="P244" s="194">
        <f>O244*H244</f>
        <v>0</v>
      </c>
      <c r="Q244" s="194">
        <v>0</v>
      </c>
      <c r="R244" s="194">
        <f>Q244*H244</f>
        <v>0</v>
      </c>
      <c r="S244" s="194">
        <v>0</v>
      </c>
      <c r="T244" s="195">
        <f>S244*H244</f>
        <v>0</v>
      </c>
      <c r="U244" s="33"/>
      <c r="V244" s="33"/>
      <c r="W244" s="33"/>
      <c r="X244" s="33"/>
      <c r="Y244" s="33"/>
      <c r="Z244" s="33"/>
      <c r="AA244" s="33"/>
      <c r="AB244" s="33"/>
      <c r="AC244" s="33"/>
      <c r="AD244" s="33"/>
      <c r="AE244" s="33"/>
      <c r="AR244" s="196" t="s">
        <v>136</v>
      </c>
      <c r="AT244" s="196" t="s">
        <v>131</v>
      </c>
      <c r="AU244" s="196" t="s">
        <v>84</v>
      </c>
      <c r="AY244" s="16" t="s">
        <v>129</v>
      </c>
      <c r="BE244" s="197">
        <f>IF(N244="základní",J244,0)</f>
        <v>0</v>
      </c>
      <c r="BF244" s="197">
        <f>IF(N244="snížená",J244,0)</f>
        <v>0</v>
      </c>
      <c r="BG244" s="197">
        <f>IF(N244="zákl. přenesená",J244,0)</f>
        <v>0</v>
      </c>
      <c r="BH244" s="197">
        <f>IF(N244="sníž. přenesená",J244,0)</f>
        <v>0</v>
      </c>
      <c r="BI244" s="197">
        <f>IF(N244="nulová",J244,0)</f>
        <v>0</v>
      </c>
      <c r="BJ244" s="16" t="s">
        <v>82</v>
      </c>
      <c r="BK244" s="197">
        <f>ROUND(I244*H244,2)</f>
        <v>0</v>
      </c>
      <c r="BL244" s="16" t="s">
        <v>136</v>
      </c>
      <c r="BM244" s="196" t="s">
        <v>346</v>
      </c>
    </row>
    <row r="245" spans="1:65" s="2" customFormat="1" ht="19.5" x14ac:dyDescent="0.2">
      <c r="A245" s="33"/>
      <c r="B245" s="34"/>
      <c r="C245" s="35"/>
      <c r="D245" s="198" t="s">
        <v>138</v>
      </c>
      <c r="E245" s="35"/>
      <c r="F245" s="199" t="s">
        <v>347</v>
      </c>
      <c r="G245" s="35"/>
      <c r="H245" s="35"/>
      <c r="I245" s="200"/>
      <c r="J245" s="35"/>
      <c r="K245" s="35"/>
      <c r="L245" s="38"/>
      <c r="M245" s="201"/>
      <c r="N245" s="202"/>
      <c r="O245" s="70"/>
      <c r="P245" s="70"/>
      <c r="Q245" s="70"/>
      <c r="R245" s="70"/>
      <c r="S245" s="70"/>
      <c r="T245" s="71"/>
      <c r="U245" s="33"/>
      <c r="V245" s="33"/>
      <c r="W245" s="33"/>
      <c r="X245" s="33"/>
      <c r="Y245" s="33"/>
      <c r="Z245" s="33"/>
      <c r="AA245" s="33"/>
      <c r="AB245" s="33"/>
      <c r="AC245" s="33"/>
      <c r="AD245" s="33"/>
      <c r="AE245" s="33"/>
      <c r="AT245" s="16" t="s">
        <v>138</v>
      </c>
      <c r="AU245" s="16" t="s">
        <v>84</v>
      </c>
    </row>
    <row r="246" spans="1:65" s="2" customFormat="1" ht="24.2" customHeight="1" x14ac:dyDescent="0.2">
      <c r="A246" s="33"/>
      <c r="B246" s="34"/>
      <c r="C246" s="185" t="s">
        <v>348</v>
      </c>
      <c r="D246" s="185" t="s">
        <v>131</v>
      </c>
      <c r="E246" s="186" t="s">
        <v>349</v>
      </c>
      <c r="F246" s="187" t="s">
        <v>350</v>
      </c>
      <c r="G246" s="188" t="s">
        <v>145</v>
      </c>
      <c r="H246" s="189">
        <v>94.5</v>
      </c>
      <c r="I246" s="190"/>
      <c r="J246" s="191">
        <f>ROUND(I246*H246,2)</f>
        <v>0</v>
      </c>
      <c r="K246" s="187" t="s">
        <v>135</v>
      </c>
      <c r="L246" s="38"/>
      <c r="M246" s="192" t="s">
        <v>1</v>
      </c>
      <c r="N246" s="193" t="s">
        <v>39</v>
      </c>
      <c r="O246" s="70"/>
      <c r="P246" s="194">
        <f>O246*H246</f>
        <v>0</v>
      </c>
      <c r="Q246" s="194">
        <v>2.2274199999999999E-3</v>
      </c>
      <c r="R246" s="194">
        <f>Q246*H246</f>
        <v>0.21049118999999999</v>
      </c>
      <c r="S246" s="194">
        <v>0</v>
      </c>
      <c r="T246" s="195">
        <f>S246*H246</f>
        <v>0</v>
      </c>
      <c r="U246" s="33"/>
      <c r="V246" s="33"/>
      <c r="W246" s="33"/>
      <c r="X246" s="33"/>
      <c r="Y246" s="33"/>
      <c r="Z246" s="33"/>
      <c r="AA246" s="33"/>
      <c r="AB246" s="33"/>
      <c r="AC246" s="33"/>
      <c r="AD246" s="33"/>
      <c r="AE246" s="33"/>
      <c r="AR246" s="196" t="s">
        <v>136</v>
      </c>
      <c r="AT246" s="196" t="s">
        <v>131</v>
      </c>
      <c r="AU246" s="196" t="s">
        <v>84</v>
      </c>
      <c r="AY246" s="16" t="s">
        <v>129</v>
      </c>
      <c r="BE246" s="197">
        <f>IF(N246="základní",J246,0)</f>
        <v>0</v>
      </c>
      <c r="BF246" s="197">
        <f>IF(N246="snížená",J246,0)</f>
        <v>0</v>
      </c>
      <c r="BG246" s="197">
        <f>IF(N246="zákl. přenesená",J246,0)</f>
        <v>0</v>
      </c>
      <c r="BH246" s="197">
        <f>IF(N246="sníž. přenesená",J246,0)</f>
        <v>0</v>
      </c>
      <c r="BI246" s="197">
        <f>IF(N246="nulová",J246,0)</f>
        <v>0</v>
      </c>
      <c r="BJ246" s="16" t="s">
        <v>82</v>
      </c>
      <c r="BK246" s="197">
        <f>ROUND(I246*H246,2)</f>
        <v>0</v>
      </c>
      <c r="BL246" s="16" t="s">
        <v>136</v>
      </c>
      <c r="BM246" s="196" t="s">
        <v>351</v>
      </c>
    </row>
    <row r="247" spans="1:65" s="2" customFormat="1" ht="19.5" x14ac:dyDescent="0.2">
      <c r="A247" s="33"/>
      <c r="B247" s="34"/>
      <c r="C247" s="35"/>
      <c r="D247" s="198" t="s">
        <v>138</v>
      </c>
      <c r="E247" s="35"/>
      <c r="F247" s="199" t="s">
        <v>352</v>
      </c>
      <c r="G247" s="35"/>
      <c r="H247" s="35"/>
      <c r="I247" s="200"/>
      <c r="J247" s="35"/>
      <c r="K247" s="35"/>
      <c r="L247" s="38"/>
      <c r="M247" s="201"/>
      <c r="N247" s="202"/>
      <c r="O247" s="70"/>
      <c r="P247" s="70"/>
      <c r="Q247" s="70"/>
      <c r="R247" s="70"/>
      <c r="S247" s="70"/>
      <c r="T247" s="71"/>
      <c r="U247" s="33"/>
      <c r="V247" s="33"/>
      <c r="W247" s="33"/>
      <c r="X247" s="33"/>
      <c r="Y247" s="33"/>
      <c r="Z247" s="33"/>
      <c r="AA247" s="33"/>
      <c r="AB247" s="33"/>
      <c r="AC247" s="33"/>
      <c r="AD247" s="33"/>
      <c r="AE247" s="33"/>
      <c r="AT247" s="16" t="s">
        <v>138</v>
      </c>
      <c r="AU247" s="16" t="s">
        <v>84</v>
      </c>
    </row>
    <row r="248" spans="1:65" s="2" customFormat="1" ht="29.25" x14ac:dyDescent="0.2">
      <c r="A248" s="33"/>
      <c r="B248" s="34"/>
      <c r="C248" s="35"/>
      <c r="D248" s="198" t="s">
        <v>148</v>
      </c>
      <c r="E248" s="35"/>
      <c r="F248" s="225" t="s">
        <v>353</v>
      </c>
      <c r="G248" s="35"/>
      <c r="H248" s="35"/>
      <c r="I248" s="200"/>
      <c r="J248" s="35"/>
      <c r="K248" s="35"/>
      <c r="L248" s="38"/>
      <c r="M248" s="201"/>
      <c r="N248" s="202"/>
      <c r="O248" s="70"/>
      <c r="P248" s="70"/>
      <c r="Q248" s="70"/>
      <c r="R248" s="70"/>
      <c r="S248" s="70"/>
      <c r="T248" s="71"/>
      <c r="U248" s="33"/>
      <c r="V248" s="33"/>
      <c r="W248" s="33"/>
      <c r="X248" s="33"/>
      <c r="Y248" s="33"/>
      <c r="Z248" s="33"/>
      <c r="AA248" s="33"/>
      <c r="AB248" s="33"/>
      <c r="AC248" s="33"/>
      <c r="AD248" s="33"/>
      <c r="AE248" s="33"/>
      <c r="AT248" s="16" t="s">
        <v>148</v>
      </c>
      <c r="AU248" s="16" t="s">
        <v>84</v>
      </c>
    </row>
    <row r="249" spans="1:65" s="2" customFormat="1" ht="24.2" customHeight="1" x14ac:dyDescent="0.2">
      <c r="A249" s="33"/>
      <c r="B249" s="34"/>
      <c r="C249" s="185" t="s">
        <v>354</v>
      </c>
      <c r="D249" s="185" t="s">
        <v>131</v>
      </c>
      <c r="E249" s="186" t="s">
        <v>355</v>
      </c>
      <c r="F249" s="187" t="s">
        <v>356</v>
      </c>
      <c r="G249" s="188" t="s">
        <v>258</v>
      </c>
      <c r="H249" s="189">
        <v>2</v>
      </c>
      <c r="I249" s="190"/>
      <c r="J249" s="191">
        <f>ROUND(I249*H249,2)</f>
        <v>0</v>
      </c>
      <c r="K249" s="187" t="s">
        <v>1</v>
      </c>
      <c r="L249" s="38"/>
      <c r="M249" s="192" t="s">
        <v>1</v>
      </c>
      <c r="N249" s="193" t="s">
        <v>39</v>
      </c>
      <c r="O249" s="70"/>
      <c r="P249" s="194">
        <f>O249*H249</f>
        <v>0</v>
      </c>
      <c r="Q249" s="194">
        <v>6.4900000000000001E-3</v>
      </c>
      <c r="R249" s="194">
        <f>Q249*H249</f>
        <v>1.298E-2</v>
      </c>
      <c r="S249" s="194">
        <v>0</v>
      </c>
      <c r="T249" s="195">
        <f>S249*H249</f>
        <v>0</v>
      </c>
      <c r="U249" s="33"/>
      <c r="V249" s="33"/>
      <c r="W249" s="33"/>
      <c r="X249" s="33"/>
      <c r="Y249" s="33"/>
      <c r="Z249" s="33"/>
      <c r="AA249" s="33"/>
      <c r="AB249" s="33"/>
      <c r="AC249" s="33"/>
      <c r="AD249" s="33"/>
      <c r="AE249" s="33"/>
      <c r="AR249" s="196" t="s">
        <v>136</v>
      </c>
      <c r="AT249" s="196" t="s">
        <v>131</v>
      </c>
      <c r="AU249" s="196" t="s">
        <v>84</v>
      </c>
      <c r="AY249" s="16" t="s">
        <v>129</v>
      </c>
      <c r="BE249" s="197">
        <f>IF(N249="základní",J249,0)</f>
        <v>0</v>
      </c>
      <c r="BF249" s="197">
        <f>IF(N249="snížená",J249,0)</f>
        <v>0</v>
      </c>
      <c r="BG249" s="197">
        <f>IF(N249="zákl. přenesená",J249,0)</f>
        <v>0</v>
      </c>
      <c r="BH249" s="197">
        <f>IF(N249="sníž. přenesená",J249,0)</f>
        <v>0</v>
      </c>
      <c r="BI249" s="197">
        <f>IF(N249="nulová",J249,0)</f>
        <v>0</v>
      </c>
      <c r="BJ249" s="16" t="s">
        <v>82</v>
      </c>
      <c r="BK249" s="197">
        <f>ROUND(I249*H249,2)</f>
        <v>0</v>
      </c>
      <c r="BL249" s="16" t="s">
        <v>136</v>
      </c>
      <c r="BM249" s="196" t="s">
        <v>357</v>
      </c>
    </row>
    <row r="250" spans="1:65" s="2" customFormat="1" ht="19.5" x14ac:dyDescent="0.2">
      <c r="A250" s="33"/>
      <c r="B250" s="34"/>
      <c r="C250" s="35"/>
      <c r="D250" s="198" t="s">
        <v>138</v>
      </c>
      <c r="E250" s="35"/>
      <c r="F250" s="199" t="s">
        <v>358</v>
      </c>
      <c r="G250" s="35"/>
      <c r="H250" s="35"/>
      <c r="I250" s="200"/>
      <c r="J250" s="35"/>
      <c r="K250" s="35"/>
      <c r="L250" s="38"/>
      <c r="M250" s="201"/>
      <c r="N250" s="202"/>
      <c r="O250" s="70"/>
      <c r="P250" s="70"/>
      <c r="Q250" s="70"/>
      <c r="R250" s="70"/>
      <c r="S250" s="70"/>
      <c r="T250" s="71"/>
      <c r="U250" s="33"/>
      <c r="V250" s="33"/>
      <c r="W250" s="33"/>
      <c r="X250" s="33"/>
      <c r="Y250" s="33"/>
      <c r="Z250" s="33"/>
      <c r="AA250" s="33"/>
      <c r="AB250" s="33"/>
      <c r="AC250" s="33"/>
      <c r="AD250" s="33"/>
      <c r="AE250" s="33"/>
      <c r="AT250" s="16" t="s">
        <v>138</v>
      </c>
      <c r="AU250" s="16" t="s">
        <v>84</v>
      </c>
    </row>
    <row r="251" spans="1:65" s="2" customFormat="1" ht="21.75" customHeight="1" x14ac:dyDescent="0.2">
      <c r="A251" s="33"/>
      <c r="B251" s="34"/>
      <c r="C251" s="185" t="s">
        <v>359</v>
      </c>
      <c r="D251" s="185" t="s">
        <v>131</v>
      </c>
      <c r="E251" s="186" t="s">
        <v>360</v>
      </c>
      <c r="F251" s="187" t="s">
        <v>361</v>
      </c>
      <c r="G251" s="188" t="s">
        <v>134</v>
      </c>
      <c r="H251" s="189">
        <v>232.5</v>
      </c>
      <c r="I251" s="190"/>
      <c r="J251" s="191">
        <f>ROUND(I251*H251,2)</f>
        <v>0</v>
      </c>
      <c r="K251" s="187" t="s">
        <v>135</v>
      </c>
      <c r="L251" s="38"/>
      <c r="M251" s="192" t="s">
        <v>1</v>
      </c>
      <c r="N251" s="193" t="s">
        <v>39</v>
      </c>
      <c r="O251" s="70"/>
      <c r="P251" s="194">
        <f>O251*H251</f>
        <v>0</v>
      </c>
      <c r="Q251" s="194">
        <v>0</v>
      </c>
      <c r="R251" s="194">
        <f>Q251*H251</f>
        <v>0</v>
      </c>
      <c r="S251" s="194">
        <v>6.9999999999999999E-4</v>
      </c>
      <c r="T251" s="195">
        <f>S251*H251</f>
        <v>0.16275000000000001</v>
      </c>
      <c r="U251" s="33"/>
      <c r="V251" s="33"/>
      <c r="W251" s="33"/>
      <c r="X251" s="33"/>
      <c r="Y251" s="33"/>
      <c r="Z251" s="33"/>
      <c r="AA251" s="33"/>
      <c r="AB251" s="33"/>
      <c r="AC251" s="33"/>
      <c r="AD251" s="33"/>
      <c r="AE251" s="33"/>
      <c r="AR251" s="196" t="s">
        <v>136</v>
      </c>
      <c r="AT251" s="196" t="s">
        <v>131</v>
      </c>
      <c r="AU251" s="196" t="s">
        <v>84</v>
      </c>
      <c r="AY251" s="16" t="s">
        <v>129</v>
      </c>
      <c r="BE251" s="197">
        <f>IF(N251="základní",J251,0)</f>
        <v>0</v>
      </c>
      <c r="BF251" s="197">
        <f>IF(N251="snížená",J251,0)</f>
        <v>0</v>
      </c>
      <c r="BG251" s="197">
        <f>IF(N251="zákl. přenesená",J251,0)</f>
        <v>0</v>
      </c>
      <c r="BH251" s="197">
        <f>IF(N251="sníž. přenesená",J251,0)</f>
        <v>0</v>
      </c>
      <c r="BI251" s="197">
        <f>IF(N251="nulová",J251,0)</f>
        <v>0</v>
      </c>
      <c r="BJ251" s="16" t="s">
        <v>82</v>
      </c>
      <c r="BK251" s="197">
        <f>ROUND(I251*H251,2)</f>
        <v>0</v>
      </c>
      <c r="BL251" s="16" t="s">
        <v>136</v>
      </c>
      <c r="BM251" s="196" t="s">
        <v>362</v>
      </c>
    </row>
    <row r="252" spans="1:65" s="2" customFormat="1" ht="19.5" x14ac:dyDescent="0.2">
      <c r="A252" s="33"/>
      <c r="B252" s="34"/>
      <c r="C252" s="35"/>
      <c r="D252" s="198" t="s">
        <v>138</v>
      </c>
      <c r="E252" s="35"/>
      <c r="F252" s="199" t="s">
        <v>363</v>
      </c>
      <c r="G252" s="35"/>
      <c r="H252" s="35"/>
      <c r="I252" s="200"/>
      <c r="J252" s="35"/>
      <c r="K252" s="35"/>
      <c r="L252" s="38"/>
      <c r="M252" s="201"/>
      <c r="N252" s="202"/>
      <c r="O252" s="70"/>
      <c r="P252" s="70"/>
      <c r="Q252" s="70"/>
      <c r="R252" s="70"/>
      <c r="S252" s="70"/>
      <c r="T252" s="71"/>
      <c r="U252" s="33"/>
      <c r="V252" s="33"/>
      <c r="W252" s="33"/>
      <c r="X252" s="33"/>
      <c r="Y252" s="33"/>
      <c r="Z252" s="33"/>
      <c r="AA252" s="33"/>
      <c r="AB252" s="33"/>
      <c r="AC252" s="33"/>
      <c r="AD252" s="33"/>
      <c r="AE252" s="33"/>
      <c r="AT252" s="16" t="s">
        <v>138</v>
      </c>
      <c r="AU252" s="16" t="s">
        <v>84</v>
      </c>
    </row>
    <row r="253" spans="1:65" s="13" customFormat="1" x14ac:dyDescent="0.2">
      <c r="B253" s="203"/>
      <c r="C253" s="204"/>
      <c r="D253" s="198" t="s">
        <v>140</v>
      </c>
      <c r="E253" s="205" t="s">
        <v>1</v>
      </c>
      <c r="F253" s="206" t="s">
        <v>364</v>
      </c>
      <c r="G253" s="204"/>
      <c r="H253" s="207">
        <v>85</v>
      </c>
      <c r="I253" s="208"/>
      <c r="J253" s="204"/>
      <c r="K253" s="204"/>
      <c r="L253" s="209"/>
      <c r="M253" s="210"/>
      <c r="N253" s="211"/>
      <c r="O253" s="211"/>
      <c r="P253" s="211"/>
      <c r="Q253" s="211"/>
      <c r="R253" s="211"/>
      <c r="S253" s="211"/>
      <c r="T253" s="212"/>
      <c r="AT253" s="213" t="s">
        <v>140</v>
      </c>
      <c r="AU253" s="213" t="s">
        <v>84</v>
      </c>
      <c r="AV253" s="13" t="s">
        <v>84</v>
      </c>
      <c r="AW253" s="13" t="s">
        <v>31</v>
      </c>
      <c r="AX253" s="13" t="s">
        <v>74</v>
      </c>
      <c r="AY253" s="213" t="s">
        <v>129</v>
      </c>
    </row>
    <row r="254" spans="1:65" s="13" customFormat="1" x14ac:dyDescent="0.2">
      <c r="B254" s="203"/>
      <c r="C254" s="204"/>
      <c r="D254" s="198" t="s">
        <v>140</v>
      </c>
      <c r="E254" s="205" t="s">
        <v>1</v>
      </c>
      <c r="F254" s="206" t="s">
        <v>365</v>
      </c>
      <c r="G254" s="204"/>
      <c r="H254" s="207">
        <v>147.5</v>
      </c>
      <c r="I254" s="208"/>
      <c r="J254" s="204"/>
      <c r="K254" s="204"/>
      <c r="L254" s="209"/>
      <c r="M254" s="210"/>
      <c r="N254" s="211"/>
      <c r="O254" s="211"/>
      <c r="P254" s="211"/>
      <c r="Q254" s="211"/>
      <c r="R254" s="211"/>
      <c r="S254" s="211"/>
      <c r="T254" s="212"/>
      <c r="AT254" s="213" t="s">
        <v>140</v>
      </c>
      <c r="AU254" s="213" t="s">
        <v>84</v>
      </c>
      <c r="AV254" s="13" t="s">
        <v>84</v>
      </c>
      <c r="AW254" s="13" t="s">
        <v>31</v>
      </c>
      <c r="AX254" s="13" t="s">
        <v>74</v>
      </c>
      <c r="AY254" s="213" t="s">
        <v>129</v>
      </c>
    </row>
    <row r="255" spans="1:65" s="14" customFormat="1" x14ac:dyDescent="0.2">
      <c r="B255" s="214"/>
      <c r="C255" s="215"/>
      <c r="D255" s="198" t="s">
        <v>140</v>
      </c>
      <c r="E255" s="216" t="s">
        <v>1</v>
      </c>
      <c r="F255" s="217" t="s">
        <v>142</v>
      </c>
      <c r="G255" s="215"/>
      <c r="H255" s="218">
        <v>232.5</v>
      </c>
      <c r="I255" s="219"/>
      <c r="J255" s="215"/>
      <c r="K255" s="215"/>
      <c r="L255" s="220"/>
      <c r="M255" s="221"/>
      <c r="N255" s="222"/>
      <c r="O255" s="222"/>
      <c r="P255" s="222"/>
      <c r="Q255" s="222"/>
      <c r="R255" s="222"/>
      <c r="S255" s="222"/>
      <c r="T255" s="223"/>
      <c r="AT255" s="224" t="s">
        <v>140</v>
      </c>
      <c r="AU255" s="224" t="s">
        <v>84</v>
      </c>
      <c r="AV255" s="14" t="s">
        <v>136</v>
      </c>
      <c r="AW255" s="14" t="s">
        <v>31</v>
      </c>
      <c r="AX255" s="14" t="s">
        <v>82</v>
      </c>
      <c r="AY255" s="224" t="s">
        <v>129</v>
      </c>
    </row>
    <row r="256" spans="1:65" s="2" customFormat="1" ht="21.75" customHeight="1" x14ac:dyDescent="0.2">
      <c r="A256" s="33"/>
      <c r="B256" s="34"/>
      <c r="C256" s="185" t="s">
        <v>366</v>
      </c>
      <c r="D256" s="185" t="s">
        <v>131</v>
      </c>
      <c r="E256" s="186" t="s">
        <v>367</v>
      </c>
      <c r="F256" s="187" t="s">
        <v>368</v>
      </c>
      <c r="G256" s="188" t="s">
        <v>258</v>
      </c>
      <c r="H256" s="189">
        <v>8</v>
      </c>
      <c r="I256" s="190"/>
      <c r="J256" s="191">
        <f>ROUND(I256*H256,2)</f>
        <v>0</v>
      </c>
      <c r="K256" s="187" t="s">
        <v>135</v>
      </c>
      <c r="L256" s="38"/>
      <c r="M256" s="192" t="s">
        <v>1</v>
      </c>
      <c r="N256" s="193" t="s">
        <v>39</v>
      </c>
      <c r="O256" s="70"/>
      <c r="P256" s="194">
        <f>O256*H256</f>
        <v>0</v>
      </c>
      <c r="Q256" s="194">
        <v>6.0000000000000002E-5</v>
      </c>
      <c r="R256" s="194">
        <f>Q256*H256</f>
        <v>4.8000000000000001E-4</v>
      </c>
      <c r="S256" s="194">
        <v>0</v>
      </c>
      <c r="T256" s="195">
        <f>S256*H256</f>
        <v>0</v>
      </c>
      <c r="U256" s="33"/>
      <c r="V256" s="33"/>
      <c r="W256" s="33"/>
      <c r="X256" s="33"/>
      <c r="Y256" s="33"/>
      <c r="Z256" s="33"/>
      <c r="AA256" s="33"/>
      <c r="AB256" s="33"/>
      <c r="AC256" s="33"/>
      <c r="AD256" s="33"/>
      <c r="AE256" s="33"/>
      <c r="AR256" s="196" t="s">
        <v>136</v>
      </c>
      <c r="AT256" s="196" t="s">
        <v>131</v>
      </c>
      <c r="AU256" s="196" t="s">
        <v>84</v>
      </c>
      <c r="AY256" s="16" t="s">
        <v>129</v>
      </c>
      <c r="BE256" s="197">
        <f>IF(N256="základní",J256,0)</f>
        <v>0</v>
      </c>
      <c r="BF256" s="197">
        <f>IF(N256="snížená",J256,0)</f>
        <v>0</v>
      </c>
      <c r="BG256" s="197">
        <f>IF(N256="zákl. přenesená",J256,0)</f>
        <v>0</v>
      </c>
      <c r="BH256" s="197">
        <f>IF(N256="sníž. přenesená",J256,0)</f>
        <v>0</v>
      </c>
      <c r="BI256" s="197">
        <f>IF(N256="nulová",J256,0)</f>
        <v>0</v>
      </c>
      <c r="BJ256" s="16" t="s">
        <v>82</v>
      </c>
      <c r="BK256" s="197">
        <f>ROUND(I256*H256,2)</f>
        <v>0</v>
      </c>
      <c r="BL256" s="16" t="s">
        <v>136</v>
      </c>
      <c r="BM256" s="196" t="s">
        <v>369</v>
      </c>
    </row>
    <row r="257" spans="1:65" s="2" customFormat="1" ht="19.5" x14ac:dyDescent="0.2">
      <c r="A257" s="33"/>
      <c r="B257" s="34"/>
      <c r="C257" s="35"/>
      <c r="D257" s="198" t="s">
        <v>138</v>
      </c>
      <c r="E257" s="35"/>
      <c r="F257" s="199" t="s">
        <v>370</v>
      </c>
      <c r="G257" s="35"/>
      <c r="H257" s="35"/>
      <c r="I257" s="200"/>
      <c r="J257" s="35"/>
      <c r="K257" s="35"/>
      <c r="L257" s="38"/>
      <c r="M257" s="201"/>
      <c r="N257" s="202"/>
      <c r="O257" s="70"/>
      <c r="P257" s="70"/>
      <c r="Q257" s="70"/>
      <c r="R257" s="70"/>
      <c r="S257" s="70"/>
      <c r="T257" s="71"/>
      <c r="U257" s="33"/>
      <c r="V257" s="33"/>
      <c r="W257" s="33"/>
      <c r="X257" s="33"/>
      <c r="Y257" s="33"/>
      <c r="Z257" s="33"/>
      <c r="AA257" s="33"/>
      <c r="AB257" s="33"/>
      <c r="AC257" s="33"/>
      <c r="AD257" s="33"/>
      <c r="AE257" s="33"/>
      <c r="AT257" s="16" t="s">
        <v>138</v>
      </c>
      <c r="AU257" s="16" t="s">
        <v>84</v>
      </c>
    </row>
    <row r="258" spans="1:65" s="2" customFormat="1" ht="33" customHeight="1" x14ac:dyDescent="0.2">
      <c r="A258" s="33"/>
      <c r="B258" s="34"/>
      <c r="C258" s="185" t="s">
        <v>371</v>
      </c>
      <c r="D258" s="185" t="s">
        <v>131</v>
      </c>
      <c r="E258" s="186" t="s">
        <v>372</v>
      </c>
      <c r="F258" s="187" t="s">
        <v>373</v>
      </c>
      <c r="G258" s="188" t="s">
        <v>134</v>
      </c>
      <c r="H258" s="189">
        <v>2305</v>
      </c>
      <c r="I258" s="190"/>
      <c r="J258" s="191">
        <f>ROUND(I258*H258,2)</f>
        <v>0</v>
      </c>
      <c r="K258" s="187" t="s">
        <v>135</v>
      </c>
      <c r="L258" s="38"/>
      <c r="M258" s="192" t="s">
        <v>1</v>
      </c>
      <c r="N258" s="193" t="s">
        <v>39</v>
      </c>
      <c r="O258" s="70"/>
      <c r="P258" s="194">
        <f>O258*H258</f>
        <v>0</v>
      </c>
      <c r="Q258" s="194">
        <v>0</v>
      </c>
      <c r="R258" s="194">
        <f>Q258*H258</f>
        <v>0</v>
      </c>
      <c r="S258" s="194">
        <v>0</v>
      </c>
      <c r="T258" s="195">
        <f>S258*H258</f>
        <v>0</v>
      </c>
      <c r="U258" s="33"/>
      <c r="V258" s="33"/>
      <c r="W258" s="33"/>
      <c r="X258" s="33"/>
      <c r="Y258" s="33"/>
      <c r="Z258" s="33"/>
      <c r="AA258" s="33"/>
      <c r="AB258" s="33"/>
      <c r="AC258" s="33"/>
      <c r="AD258" s="33"/>
      <c r="AE258" s="33"/>
      <c r="AR258" s="196" t="s">
        <v>136</v>
      </c>
      <c r="AT258" s="196" t="s">
        <v>131</v>
      </c>
      <c r="AU258" s="196" t="s">
        <v>84</v>
      </c>
      <c r="AY258" s="16" t="s">
        <v>129</v>
      </c>
      <c r="BE258" s="197">
        <f>IF(N258="základní",J258,0)</f>
        <v>0</v>
      </c>
      <c r="BF258" s="197">
        <f>IF(N258="snížená",J258,0)</f>
        <v>0</v>
      </c>
      <c r="BG258" s="197">
        <f>IF(N258="zákl. přenesená",J258,0)</f>
        <v>0</v>
      </c>
      <c r="BH258" s="197">
        <f>IF(N258="sníž. přenesená",J258,0)</f>
        <v>0</v>
      </c>
      <c r="BI258" s="197">
        <f>IF(N258="nulová",J258,0)</f>
        <v>0</v>
      </c>
      <c r="BJ258" s="16" t="s">
        <v>82</v>
      </c>
      <c r="BK258" s="197">
        <f>ROUND(I258*H258,2)</f>
        <v>0</v>
      </c>
      <c r="BL258" s="16" t="s">
        <v>136</v>
      </c>
      <c r="BM258" s="196" t="s">
        <v>374</v>
      </c>
    </row>
    <row r="259" spans="1:65" s="2" customFormat="1" ht="29.25" x14ac:dyDescent="0.2">
      <c r="A259" s="33"/>
      <c r="B259" s="34"/>
      <c r="C259" s="35"/>
      <c r="D259" s="198" t="s">
        <v>138</v>
      </c>
      <c r="E259" s="35"/>
      <c r="F259" s="199" t="s">
        <v>375</v>
      </c>
      <c r="G259" s="35"/>
      <c r="H259" s="35"/>
      <c r="I259" s="200"/>
      <c r="J259" s="35"/>
      <c r="K259" s="35"/>
      <c r="L259" s="38"/>
      <c r="M259" s="201"/>
      <c r="N259" s="202"/>
      <c r="O259" s="70"/>
      <c r="P259" s="70"/>
      <c r="Q259" s="70"/>
      <c r="R259" s="70"/>
      <c r="S259" s="70"/>
      <c r="T259" s="71"/>
      <c r="U259" s="33"/>
      <c r="V259" s="33"/>
      <c r="W259" s="33"/>
      <c r="X259" s="33"/>
      <c r="Y259" s="33"/>
      <c r="Z259" s="33"/>
      <c r="AA259" s="33"/>
      <c r="AB259" s="33"/>
      <c r="AC259" s="33"/>
      <c r="AD259" s="33"/>
      <c r="AE259" s="33"/>
      <c r="AT259" s="16" t="s">
        <v>138</v>
      </c>
      <c r="AU259" s="16" t="s">
        <v>84</v>
      </c>
    </row>
    <row r="260" spans="1:65" s="13" customFormat="1" x14ac:dyDescent="0.2">
      <c r="B260" s="203"/>
      <c r="C260" s="204"/>
      <c r="D260" s="198" t="s">
        <v>140</v>
      </c>
      <c r="E260" s="205" t="s">
        <v>1</v>
      </c>
      <c r="F260" s="206" t="s">
        <v>376</v>
      </c>
      <c r="G260" s="204"/>
      <c r="H260" s="207">
        <v>83</v>
      </c>
      <c r="I260" s="208"/>
      <c r="J260" s="204"/>
      <c r="K260" s="204"/>
      <c r="L260" s="209"/>
      <c r="M260" s="210"/>
      <c r="N260" s="211"/>
      <c r="O260" s="211"/>
      <c r="P260" s="211"/>
      <c r="Q260" s="211"/>
      <c r="R260" s="211"/>
      <c r="S260" s="211"/>
      <c r="T260" s="212"/>
      <c r="AT260" s="213" t="s">
        <v>140</v>
      </c>
      <c r="AU260" s="213" t="s">
        <v>84</v>
      </c>
      <c r="AV260" s="13" t="s">
        <v>84</v>
      </c>
      <c r="AW260" s="13" t="s">
        <v>31</v>
      </c>
      <c r="AX260" s="13" t="s">
        <v>74</v>
      </c>
      <c r="AY260" s="213" t="s">
        <v>129</v>
      </c>
    </row>
    <row r="261" spans="1:65" s="13" customFormat="1" x14ac:dyDescent="0.2">
      <c r="B261" s="203"/>
      <c r="C261" s="204"/>
      <c r="D261" s="198" t="s">
        <v>140</v>
      </c>
      <c r="E261" s="205" t="s">
        <v>1</v>
      </c>
      <c r="F261" s="206" t="s">
        <v>377</v>
      </c>
      <c r="G261" s="204"/>
      <c r="H261" s="207">
        <v>50</v>
      </c>
      <c r="I261" s="208"/>
      <c r="J261" s="204"/>
      <c r="K261" s="204"/>
      <c r="L261" s="209"/>
      <c r="M261" s="210"/>
      <c r="N261" s="211"/>
      <c r="O261" s="211"/>
      <c r="P261" s="211"/>
      <c r="Q261" s="211"/>
      <c r="R261" s="211"/>
      <c r="S261" s="211"/>
      <c r="T261" s="212"/>
      <c r="AT261" s="213" t="s">
        <v>140</v>
      </c>
      <c r="AU261" s="213" t="s">
        <v>84</v>
      </c>
      <c r="AV261" s="13" t="s">
        <v>84</v>
      </c>
      <c r="AW261" s="13" t="s">
        <v>31</v>
      </c>
      <c r="AX261" s="13" t="s">
        <v>74</v>
      </c>
      <c r="AY261" s="213" t="s">
        <v>129</v>
      </c>
    </row>
    <row r="262" spans="1:65" s="13" customFormat="1" x14ac:dyDescent="0.2">
      <c r="B262" s="203"/>
      <c r="C262" s="204"/>
      <c r="D262" s="198" t="s">
        <v>140</v>
      </c>
      <c r="E262" s="205" t="s">
        <v>1</v>
      </c>
      <c r="F262" s="206" t="s">
        <v>378</v>
      </c>
      <c r="G262" s="204"/>
      <c r="H262" s="207">
        <v>1332</v>
      </c>
      <c r="I262" s="208"/>
      <c r="J262" s="204"/>
      <c r="K262" s="204"/>
      <c r="L262" s="209"/>
      <c r="M262" s="210"/>
      <c r="N262" s="211"/>
      <c r="O262" s="211"/>
      <c r="P262" s="211"/>
      <c r="Q262" s="211"/>
      <c r="R262" s="211"/>
      <c r="S262" s="211"/>
      <c r="T262" s="212"/>
      <c r="AT262" s="213" t="s">
        <v>140</v>
      </c>
      <c r="AU262" s="213" t="s">
        <v>84</v>
      </c>
      <c r="AV262" s="13" t="s">
        <v>84</v>
      </c>
      <c r="AW262" s="13" t="s">
        <v>31</v>
      </c>
      <c r="AX262" s="13" t="s">
        <v>74</v>
      </c>
      <c r="AY262" s="213" t="s">
        <v>129</v>
      </c>
    </row>
    <row r="263" spans="1:65" s="13" customFormat="1" x14ac:dyDescent="0.2">
      <c r="B263" s="203"/>
      <c r="C263" s="204"/>
      <c r="D263" s="198" t="s">
        <v>140</v>
      </c>
      <c r="E263" s="205" t="s">
        <v>1</v>
      </c>
      <c r="F263" s="206" t="s">
        <v>379</v>
      </c>
      <c r="G263" s="204"/>
      <c r="H263" s="207">
        <v>840</v>
      </c>
      <c r="I263" s="208"/>
      <c r="J263" s="204"/>
      <c r="K263" s="204"/>
      <c r="L263" s="209"/>
      <c r="M263" s="210"/>
      <c r="N263" s="211"/>
      <c r="O263" s="211"/>
      <c r="P263" s="211"/>
      <c r="Q263" s="211"/>
      <c r="R263" s="211"/>
      <c r="S263" s="211"/>
      <c r="T263" s="212"/>
      <c r="AT263" s="213" t="s">
        <v>140</v>
      </c>
      <c r="AU263" s="213" t="s">
        <v>84</v>
      </c>
      <c r="AV263" s="13" t="s">
        <v>84</v>
      </c>
      <c r="AW263" s="13" t="s">
        <v>31</v>
      </c>
      <c r="AX263" s="13" t="s">
        <v>74</v>
      </c>
      <c r="AY263" s="213" t="s">
        <v>129</v>
      </c>
    </row>
    <row r="264" spans="1:65" s="14" customFormat="1" x14ac:dyDescent="0.2">
      <c r="B264" s="214"/>
      <c r="C264" s="215"/>
      <c r="D264" s="198" t="s">
        <v>140</v>
      </c>
      <c r="E264" s="216" t="s">
        <v>1</v>
      </c>
      <c r="F264" s="217" t="s">
        <v>142</v>
      </c>
      <c r="G264" s="215"/>
      <c r="H264" s="218">
        <v>2305</v>
      </c>
      <c r="I264" s="219"/>
      <c r="J264" s="215"/>
      <c r="K264" s="215"/>
      <c r="L264" s="220"/>
      <c r="M264" s="221"/>
      <c r="N264" s="222"/>
      <c r="O264" s="222"/>
      <c r="P264" s="222"/>
      <c r="Q264" s="222"/>
      <c r="R264" s="222"/>
      <c r="S264" s="222"/>
      <c r="T264" s="223"/>
      <c r="AT264" s="224" t="s">
        <v>140</v>
      </c>
      <c r="AU264" s="224" t="s">
        <v>84</v>
      </c>
      <c r="AV264" s="14" t="s">
        <v>136</v>
      </c>
      <c r="AW264" s="14" t="s">
        <v>31</v>
      </c>
      <c r="AX264" s="14" t="s">
        <v>82</v>
      </c>
      <c r="AY264" s="224" t="s">
        <v>129</v>
      </c>
    </row>
    <row r="265" spans="1:65" s="2" customFormat="1" ht="37.9" customHeight="1" x14ac:dyDescent="0.2">
      <c r="A265" s="33"/>
      <c r="B265" s="34"/>
      <c r="C265" s="185" t="s">
        <v>380</v>
      </c>
      <c r="D265" s="185" t="s">
        <v>131</v>
      </c>
      <c r="E265" s="186" t="s">
        <v>381</v>
      </c>
      <c r="F265" s="187" t="s">
        <v>382</v>
      </c>
      <c r="G265" s="188" t="s">
        <v>134</v>
      </c>
      <c r="H265" s="189">
        <v>598941</v>
      </c>
      <c r="I265" s="190"/>
      <c r="J265" s="191">
        <f>ROUND(I265*H265,2)</f>
        <v>0</v>
      </c>
      <c r="K265" s="187" t="s">
        <v>135</v>
      </c>
      <c r="L265" s="38"/>
      <c r="M265" s="192" t="s">
        <v>1</v>
      </c>
      <c r="N265" s="193" t="s">
        <v>39</v>
      </c>
      <c r="O265" s="70"/>
      <c r="P265" s="194">
        <f>O265*H265</f>
        <v>0</v>
      </c>
      <c r="Q265" s="194">
        <v>0</v>
      </c>
      <c r="R265" s="194">
        <f>Q265*H265</f>
        <v>0</v>
      </c>
      <c r="S265" s="194">
        <v>0</v>
      </c>
      <c r="T265" s="195">
        <f>S265*H265</f>
        <v>0</v>
      </c>
      <c r="U265" s="33"/>
      <c r="V265" s="33"/>
      <c r="W265" s="33"/>
      <c r="X265" s="33"/>
      <c r="Y265" s="33"/>
      <c r="Z265" s="33"/>
      <c r="AA265" s="33"/>
      <c r="AB265" s="33"/>
      <c r="AC265" s="33"/>
      <c r="AD265" s="33"/>
      <c r="AE265" s="33"/>
      <c r="AR265" s="196" t="s">
        <v>136</v>
      </c>
      <c r="AT265" s="196" t="s">
        <v>131</v>
      </c>
      <c r="AU265" s="196" t="s">
        <v>84</v>
      </c>
      <c r="AY265" s="16" t="s">
        <v>129</v>
      </c>
      <c r="BE265" s="197">
        <f>IF(N265="základní",J265,0)</f>
        <v>0</v>
      </c>
      <c r="BF265" s="197">
        <f>IF(N265="snížená",J265,0)</f>
        <v>0</v>
      </c>
      <c r="BG265" s="197">
        <f>IF(N265="zákl. přenesená",J265,0)</f>
        <v>0</v>
      </c>
      <c r="BH265" s="197">
        <f>IF(N265="sníž. přenesená",J265,0)</f>
        <v>0</v>
      </c>
      <c r="BI265" s="197">
        <f>IF(N265="nulová",J265,0)</f>
        <v>0</v>
      </c>
      <c r="BJ265" s="16" t="s">
        <v>82</v>
      </c>
      <c r="BK265" s="197">
        <f>ROUND(I265*H265,2)</f>
        <v>0</v>
      </c>
      <c r="BL265" s="16" t="s">
        <v>136</v>
      </c>
      <c r="BM265" s="196" t="s">
        <v>383</v>
      </c>
    </row>
    <row r="266" spans="1:65" s="2" customFormat="1" ht="29.25" x14ac:dyDescent="0.2">
      <c r="A266" s="33"/>
      <c r="B266" s="34"/>
      <c r="C266" s="35"/>
      <c r="D266" s="198" t="s">
        <v>138</v>
      </c>
      <c r="E266" s="35"/>
      <c r="F266" s="199" t="s">
        <v>384</v>
      </c>
      <c r="G266" s="35"/>
      <c r="H266" s="35"/>
      <c r="I266" s="200"/>
      <c r="J266" s="35"/>
      <c r="K266" s="35"/>
      <c r="L266" s="38"/>
      <c r="M266" s="201"/>
      <c r="N266" s="202"/>
      <c r="O266" s="70"/>
      <c r="P266" s="70"/>
      <c r="Q266" s="70"/>
      <c r="R266" s="70"/>
      <c r="S266" s="70"/>
      <c r="T266" s="71"/>
      <c r="U266" s="33"/>
      <c r="V266" s="33"/>
      <c r="W266" s="33"/>
      <c r="X266" s="33"/>
      <c r="Y266" s="33"/>
      <c r="Z266" s="33"/>
      <c r="AA266" s="33"/>
      <c r="AB266" s="33"/>
      <c r="AC266" s="33"/>
      <c r="AD266" s="33"/>
      <c r="AE266" s="33"/>
      <c r="AT266" s="16" t="s">
        <v>138</v>
      </c>
      <c r="AU266" s="16" t="s">
        <v>84</v>
      </c>
    </row>
    <row r="267" spans="1:65" s="13" customFormat="1" x14ac:dyDescent="0.2">
      <c r="B267" s="203"/>
      <c r="C267" s="204"/>
      <c r="D267" s="198" t="s">
        <v>140</v>
      </c>
      <c r="E267" s="205" t="s">
        <v>1</v>
      </c>
      <c r="F267" s="206" t="s">
        <v>385</v>
      </c>
      <c r="G267" s="204"/>
      <c r="H267" s="207">
        <v>5985</v>
      </c>
      <c r="I267" s="208"/>
      <c r="J267" s="204"/>
      <c r="K267" s="204"/>
      <c r="L267" s="209"/>
      <c r="M267" s="210"/>
      <c r="N267" s="211"/>
      <c r="O267" s="211"/>
      <c r="P267" s="211"/>
      <c r="Q267" s="211"/>
      <c r="R267" s="211"/>
      <c r="S267" s="211"/>
      <c r="T267" s="212"/>
      <c r="AT267" s="213" t="s">
        <v>140</v>
      </c>
      <c r="AU267" s="213" t="s">
        <v>84</v>
      </c>
      <c r="AV267" s="13" t="s">
        <v>84</v>
      </c>
      <c r="AW267" s="13" t="s">
        <v>31</v>
      </c>
      <c r="AX267" s="13" t="s">
        <v>74</v>
      </c>
      <c r="AY267" s="213" t="s">
        <v>129</v>
      </c>
    </row>
    <row r="268" spans="1:65" s="13" customFormat="1" x14ac:dyDescent="0.2">
      <c r="B268" s="203"/>
      <c r="C268" s="204"/>
      <c r="D268" s="198" t="s">
        <v>140</v>
      </c>
      <c r="E268" s="205" t="s">
        <v>1</v>
      </c>
      <c r="F268" s="206" t="s">
        <v>386</v>
      </c>
      <c r="G268" s="204"/>
      <c r="H268" s="207">
        <v>363636</v>
      </c>
      <c r="I268" s="208"/>
      <c r="J268" s="204"/>
      <c r="K268" s="204"/>
      <c r="L268" s="209"/>
      <c r="M268" s="210"/>
      <c r="N268" s="211"/>
      <c r="O268" s="211"/>
      <c r="P268" s="211"/>
      <c r="Q268" s="211"/>
      <c r="R268" s="211"/>
      <c r="S268" s="211"/>
      <c r="T268" s="212"/>
      <c r="AT268" s="213" t="s">
        <v>140</v>
      </c>
      <c r="AU268" s="213" t="s">
        <v>84</v>
      </c>
      <c r="AV268" s="13" t="s">
        <v>84</v>
      </c>
      <c r="AW268" s="13" t="s">
        <v>31</v>
      </c>
      <c r="AX268" s="13" t="s">
        <v>74</v>
      </c>
      <c r="AY268" s="213" t="s">
        <v>129</v>
      </c>
    </row>
    <row r="269" spans="1:65" s="13" customFormat="1" x14ac:dyDescent="0.2">
      <c r="B269" s="203"/>
      <c r="C269" s="204"/>
      <c r="D269" s="198" t="s">
        <v>140</v>
      </c>
      <c r="E269" s="205" t="s">
        <v>1</v>
      </c>
      <c r="F269" s="206" t="s">
        <v>387</v>
      </c>
      <c r="G269" s="204"/>
      <c r="H269" s="207">
        <v>229320</v>
      </c>
      <c r="I269" s="208"/>
      <c r="J269" s="204"/>
      <c r="K269" s="204"/>
      <c r="L269" s="209"/>
      <c r="M269" s="210"/>
      <c r="N269" s="211"/>
      <c r="O269" s="211"/>
      <c r="P269" s="211"/>
      <c r="Q269" s="211"/>
      <c r="R269" s="211"/>
      <c r="S269" s="211"/>
      <c r="T269" s="212"/>
      <c r="AT269" s="213" t="s">
        <v>140</v>
      </c>
      <c r="AU269" s="213" t="s">
        <v>84</v>
      </c>
      <c r="AV269" s="13" t="s">
        <v>84</v>
      </c>
      <c r="AW269" s="13" t="s">
        <v>31</v>
      </c>
      <c r="AX269" s="13" t="s">
        <v>74</v>
      </c>
      <c r="AY269" s="213" t="s">
        <v>129</v>
      </c>
    </row>
    <row r="270" spans="1:65" s="14" customFormat="1" x14ac:dyDescent="0.2">
      <c r="B270" s="214"/>
      <c r="C270" s="215"/>
      <c r="D270" s="198" t="s">
        <v>140</v>
      </c>
      <c r="E270" s="216" t="s">
        <v>1</v>
      </c>
      <c r="F270" s="217" t="s">
        <v>142</v>
      </c>
      <c r="G270" s="215"/>
      <c r="H270" s="218">
        <v>598941</v>
      </c>
      <c r="I270" s="219"/>
      <c r="J270" s="215"/>
      <c r="K270" s="215"/>
      <c r="L270" s="220"/>
      <c r="M270" s="221"/>
      <c r="N270" s="222"/>
      <c r="O270" s="222"/>
      <c r="P270" s="222"/>
      <c r="Q270" s="222"/>
      <c r="R270" s="222"/>
      <c r="S270" s="222"/>
      <c r="T270" s="223"/>
      <c r="AT270" s="224" t="s">
        <v>140</v>
      </c>
      <c r="AU270" s="224" t="s">
        <v>84</v>
      </c>
      <c r="AV270" s="14" t="s">
        <v>136</v>
      </c>
      <c r="AW270" s="14" t="s">
        <v>31</v>
      </c>
      <c r="AX270" s="14" t="s">
        <v>82</v>
      </c>
      <c r="AY270" s="224" t="s">
        <v>129</v>
      </c>
    </row>
    <row r="271" spans="1:65" s="2" customFormat="1" ht="33" customHeight="1" x14ac:dyDescent="0.2">
      <c r="A271" s="33"/>
      <c r="B271" s="34"/>
      <c r="C271" s="185" t="s">
        <v>388</v>
      </c>
      <c r="D271" s="185" t="s">
        <v>131</v>
      </c>
      <c r="E271" s="186" t="s">
        <v>389</v>
      </c>
      <c r="F271" s="187" t="s">
        <v>390</v>
      </c>
      <c r="G271" s="188" t="s">
        <v>134</v>
      </c>
      <c r="H271" s="189">
        <v>2305</v>
      </c>
      <c r="I271" s="190"/>
      <c r="J271" s="191">
        <f>ROUND(I271*H271,2)</f>
        <v>0</v>
      </c>
      <c r="K271" s="187" t="s">
        <v>135</v>
      </c>
      <c r="L271" s="38"/>
      <c r="M271" s="192" t="s">
        <v>1</v>
      </c>
      <c r="N271" s="193" t="s">
        <v>39</v>
      </c>
      <c r="O271" s="70"/>
      <c r="P271" s="194">
        <f>O271*H271</f>
        <v>0</v>
      </c>
      <c r="Q271" s="194">
        <v>0</v>
      </c>
      <c r="R271" s="194">
        <f>Q271*H271</f>
        <v>0</v>
      </c>
      <c r="S271" s="194">
        <v>0</v>
      </c>
      <c r="T271" s="195">
        <f>S271*H271</f>
        <v>0</v>
      </c>
      <c r="U271" s="33"/>
      <c r="V271" s="33"/>
      <c r="W271" s="33"/>
      <c r="X271" s="33"/>
      <c r="Y271" s="33"/>
      <c r="Z271" s="33"/>
      <c r="AA271" s="33"/>
      <c r="AB271" s="33"/>
      <c r="AC271" s="33"/>
      <c r="AD271" s="33"/>
      <c r="AE271" s="33"/>
      <c r="AR271" s="196" t="s">
        <v>136</v>
      </c>
      <c r="AT271" s="196" t="s">
        <v>131</v>
      </c>
      <c r="AU271" s="196" t="s">
        <v>84</v>
      </c>
      <c r="AY271" s="16" t="s">
        <v>129</v>
      </c>
      <c r="BE271" s="197">
        <f>IF(N271="základní",J271,0)</f>
        <v>0</v>
      </c>
      <c r="BF271" s="197">
        <f>IF(N271="snížená",J271,0)</f>
        <v>0</v>
      </c>
      <c r="BG271" s="197">
        <f>IF(N271="zákl. přenesená",J271,0)</f>
        <v>0</v>
      </c>
      <c r="BH271" s="197">
        <f>IF(N271="sníž. přenesená",J271,0)</f>
        <v>0</v>
      </c>
      <c r="BI271" s="197">
        <f>IF(N271="nulová",J271,0)</f>
        <v>0</v>
      </c>
      <c r="BJ271" s="16" t="s">
        <v>82</v>
      </c>
      <c r="BK271" s="197">
        <f>ROUND(I271*H271,2)</f>
        <v>0</v>
      </c>
      <c r="BL271" s="16" t="s">
        <v>136</v>
      </c>
      <c r="BM271" s="196" t="s">
        <v>391</v>
      </c>
    </row>
    <row r="272" spans="1:65" s="2" customFormat="1" ht="29.25" x14ac:dyDescent="0.2">
      <c r="A272" s="33"/>
      <c r="B272" s="34"/>
      <c r="C272" s="35"/>
      <c r="D272" s="198" t="s">
        <v>138</v>
      </c>
      <c r="E272" s="35"/>
      <c r="F272" s="199" t="s">
        <v>392</v>
      </c>
      <c r="G272" s="35"/>
      <c r="H272" s="35"/>
      <c r="I272" s="200"/>
      <c r="J272" s="35"/>
      <c r="K272" s="35"/>
      <c r="L272" s="38"/>
      <c r="M272" s="201"/>
      <c r="N272" s="202"/>
      <c r="O272" s="70"/>
      <c r="P272" s="70"/>
      <c r="Q272" s="70"/>
      <c r="R272" s="70"/>
      <c r="S272" s="70"/>
      <c r="T272" s="71"/>
      <c r="U272" s="33"/>
      <c r="V272" s="33"/>
      <c r="W272" s="33"/>
      <c r="X272" s="33"/>
      <c r="Y272" s="33"/>
      <c r="Z272" s="33"/>
      <c r="AA272" s="33"/>
      <c r="AB272" s="33"/>
      <c r="AC272" s="33"/>
      <c r="AD272" s="33"/>
      <c r="AE272" s="33"/>
      <c r="AT272" s="16" t="s">
        <v>138</v>
      </c>
      <c r="AU272" s="16" t="s">
        <v>84</v>
      </c>
    </row>
    <row r="273" spans="1:65" s="2" customFormat="1" ht="21.75" customHeight="1" x14ac:dyDescent="0.2">
      <c r="A273" s="33"/>
      <c r="B273" s="34"/>
      <c r="C273" s="185" t="s">
        <v>393</v>
      </c>
      <c r="D273" s="185" t="s">
        <v>131</v>
      </c>
      <c r="E273" s="186" t="s">
        <v>394</v>
      </c>
      <c r="F273" s="187" t="s">
        <v>395</v>
      </c>
      <c r="G273" s="188" t="s">
        <v>134</v>
      </c>
      <c r="H273" s="189">
        <v>2305</v>
      </c>
      <c r="I273" s="190"/>
      <c r="J273" s="191">
        <f>ROUND(I273*H273,2)</f>
        <v>0</v>
      </c>
      <c r="K273" s="187" t="s">
        <v>135</v>
      </c>
      <c r="L273" s="38"/>
      <c r="M273" s="192" t="s">
        <v>1</v>
      </c>
      <c r="N273" s="193" t="s">
        <v>39</v>
      </c>
      <c r="O273" s="70"/>
      <c r="P273" s="194">
        <f>O273*H273</f>
        <v>0</v>
      </c>
      <c r="Q273" s="194">
        <v>0</v>
      </c>
      <c r="R273" s="194">
        <f>Q273*H273</f>
        <v>0</v>
      </c>
      <c r="S273" s="194">
        <v>0</v>
      </c>
      <c r="T273" s="195">
        <f>S273*H273</f>
        <v>0</v>
      </c>
      <c r="U273" s="33"/>
      <c r="V273" s="33"/>
      <c r="W273" s="33"/>
      <c r="X273" s="33"/>
      <c r="Y273" s="33"/>
      <c r="Z273" s="33"/>
      <c r="AA273" s="33"/>
      <c r="AB273" s="33"/>
      <c r="AC273" s="33"/>
      <c r="AD273" s="33"/>
      <c r="AE273" s="33"/>
      <c r="AR273" s="196" t="s">
        <v>136</v>
      </c>
      <c r="AT273" s="196" t="s">
        <v>131</v>
      </c>
      <c r="AU273" s="196" t="s">
        <v>84</v>
      </c>
      <c r="AY273" s="16" t="s">
        <v>129</v>
      </c>
      <c r="BE273" s="197">
        <f>IF(N273="základní",J273,0)</f>
        <v>0</v>
      </c>
      <c r="BF273" s="197">
        <f>IF(N273="snížená",J273,0)</f>
        <v>0</v>
      </c>
      <c r="BG273" s="197">
        <f>IF(N273="zákl. přenesená",J273,0)</f>
        <v>0</v>
      </c>
      <c r="BH273" s="197">
        <f>IF(N273="sníž. přenesená",J273,0)</f>
        <v>0</v>
      </c>
      <c r="BI273" s="197">
        <f>IF(N273="nulová",J273,0)</f>
        <v>0</v>
      </c>
      <c r="BJ273" s="16" t="s">
        <v>82</v>
      </c>
      <c r="BK273" s="197">
        <f>ROUND(I273*H273,2)</f>
        <v>0</v>
      </c>
      <c r="BL273" s="16" t="s">
        <v>136</v>
      </c>
      <c r="BM273" s="196" t="s">
        <v>396</v>
      </c>
    </row>
    <row r="274" spans="1:65" s="2" customFormat="1" ht="19.5" x14ac:dyDescent="0.2">
      <c r="A274" s="33"/>
      <c r="B274" s="34"/>
      <c r="C274" s="35"/>
      <c r="D274" s="198" t="s">
        <v>138</v>
      </c>
      <c r="E274" s="35"/>
      <c r="F274" s="199" t="s">
        <v>397</v>
      </c>
      <c r="G274" s="35"/>
      <c r="H274" s="35"/>
      <c r="I274" s="200"/>
      <c r="J274" s="35"/>
      <c r="K274" s="35"/>
      <c r="L274" s="38"/>
      <c r="M274" s="201"/>
      <c r="N274" s="202"/>
      <c r="O274" s="70"/>
      <c r="P274" s="70"/>
      <c r="Q274" s="70"/>
      <c r="R274" s="70"/>
      <c r="S274" s="70"/>
      <c r="T274" s="71"/>
      <c r="U274" s="33"/>
      <c r="V274" s="33"/>
      <c r="W274" s="33"/>
      <c r="X274" s="33"/>
      <c r="Y274" s="33"/>
      <c r="Z274" s="33"/>
      <c r="AA274" s="33"/>
      <c r="AB274" s="33"/>
      <c r="AC274" s="33"/>
      <c r="AD274" s="33"/>
      <c r="AE274" s="33"/>
      <c r="AT274" s="16" t="s">
        <v>138</v>
      </c>
      <c r="AU274" s="16" t="s">
        <v>84</v>
      </c>
    </row>
    <row r="275" spans="1:65" s="13" customFormat="1" ht="22.5" x14ac:dyDescent="0.2">
      <c r="B275" s="203"/>
      <c r="C275" s="204"/>
      <c r="D275" s="198" t="s">
        <v>140</v>
      </c>
      <c r="E275" s="205" t="s">
        <v>1</v>
      </c>
      <c r="F275" s="206" t="s">
        <v>398</v>
      </c>
      <c r="G275" s="204"/>
      <c r="H275" s="207">
        <v>2305</v>
      </c>
      <c r="I275" s="208"/>
      <c r="J275" s="204"/>
      <c r="K275" s="204"/>
      <c r="L275" s="209"/>
      <c r="M275" s="210"/>
      <c r="N275" s="211"/>
      <c r="O275" s="211"/>
      <c r="P275" s="211"/>
      <c r="Q275" s="211"/>
      <c r="R275" s="211"/>
      <c r="S275" s="211"/>
      <c r="T275" s="212"/>
      <c r="AT275" s="213" t="s">
        <v>140</v>
      </c>
      <c r="AU275" s="213" t="s">
        <v>84</v>
      </c>
      <c r="AV275" s="13" t="s">
        <v>84</v>
      </c>
      <c r="AW275" s="13" t="s">
        <v>31</v>
      </c>
      <c r="AX275" s="13" t="s">
        <v>82</v>
      </c>
      <c r="AY275" s="213" t="s">
        <v>129</v>
      </c>
    </row>
    <row r="276" spans="1:65" s="2" customFormat="1" ht="21.75" customHeight="1" x14ac:dyDescent="0.2">
      <c r="A276" s="33"/>
      <c r="B276" s="34"/>
      <c r="C276" s="185" t="s">
        <v>399</v>
      </c>
      <c r="D276" s="185" t="s">
        <v>131</v>
      </c>
      <c r="E276" s="186" t="s">
        <v>400</v>
      </c>
      <c r="F276" s="187" t="s">
        <v>401</v>
      </c>
      <c r="G276" s="188" t="s">
        <v>134</v>
      </c>
      <c r="H276" s="189">
        <v>598941</v>
      </c>
      <c r="I276" s="190"/>
      <c r="J276" s="191">
        <f>ROUND(I276*H276,2)</f>
        <v>0</v>
      </c>
      <c r="K276" s="187" t="s">
        <v>135</v>
      </c>
      <c r="L276" s="38"/>
      <c r="M276" s="192" t="s">
        <v>1</v>
      </c>
      <c r="N276" s="193" t="s">
        <v>39</v>
      </c>
      <c r="O276" s="70"/>
      <c r="P276" s="194">
        <f>O276*H276</f>
        <v>0</v>
      </c>
      <c r="Q276" s="194">
        <v>0</v>
      </c>
      <c r="R276" s="194">
        <f>Q276*H276</f>
        <v>0</v>
      </c>
      <c r="S276" s="194">
        <v>0</v>
      </c>
      <c r="T276" s="195">
        <f>S276*H276</f>
        <v>0</v>
      </c>
      <c r="U276" s="33"/>
      <c r="V276" s="33"/>
      <c r="W276" s="33"/>
      <c r="X276" s="33"/>
      <c r="Y276" s="33"/>
      <c r="Z276" s="33"/>
      <c r="AA276" s="33"/>
      <c r="AB276" s="33"/>
      <c r="AC276" s="33"/>
      <c r="AD276" s="33"/>
      <c r="AE276" s="33"/>
      <c r="AR276" s="196" t="s">
        <v>136</v>
      </c>
      <c r="AT276" s="196" t="s">
        <v>131</v>
      </c>
      <c r="AU276" s="196" t="s">
        <v>84</v>
      </c>
      <c r="AY276" s="16" t="s">
        <v>129</v>
      </c>
      <c r="BE276" s="197">
        <f>IF(N276="základní",J276,0)</f>
        <v>0</v>
      </c>
      <c r="BF276" s="197">
        <f>IF(N276="snížená",J276,0)</f>
        <v>0</v>
      </c>
      <c r="BG276" s="197">
        <f>IF(N276="zákl. přenesená",J276,0)</f>
        <v>0</v>
      </c>
      <c r="BH276" s="197">
        <f>IF(N276="sníž. přenesená",J276,0)</f>
        <v>0</v>
      </c>
      <c r="BI276" s="197">
        <f>IF(N276="nulová",J276,0)</f>
        <v>0</v>
      </c>
      <c r="BJ276" s="16" t="s">
        <v>82</v>
      </c>
      <c r="BK276" s="197">
        <f>ROUND(I276*H276,2)</f>
        <v>0</v>
      </c>
      <c r="BL276" s="16" t="s">
        <v>136</v>
      </c>
      <c r="BM276" s="196" t="s">
        <v>402</v>
      </c>
    </row>
    <row r="277" spans="1:65" s="2" customFormat="1" ht="19.5" x14ac:dyDescent="0.2">
      <c r="A277" s="33"/>
      <c r="B277" s="34"/>
      <c r="C277" s="35"/>
      <c r="D277" s="198" t="s">
        <v>138</v>
      </c>
      <c r="E277" s="35"/>
      <c r="F277" s="199" t="s">
        <v>403</v>
      </c>
      <c r="G277" s="35"/>
      <c r="H277" s="35"/>
      <c r="I277" s="200"/>
      <c r="J277" s="35"/>
      <c r="K277" s="35"/>
      <c r="L277" s="38"/>
      <c r="M277" s="201"/>
      <c r="N277" s="202"/>
      <c r="O277" s="70"/>
      <c r="P277" s="70"/>
      <c r="Q277" s="70"/>
      <c r="R277" s="70"/>
      <c r="S277" s="70"/>
      <c r="T277" s="71"/>
      <c r="U277" s="33"/>
      <c r="V277" s="33"/>
      <c r="W277" s="33"/>
      <c r="X277" s="33"/>
      <c r="Y277" s="33"/>
      <c r="Z277" s="33"/>
      <c r="AA277" s="33"/>
      <c r="AB277" s="33"/>
      <c r="AC277" s="33"/>
      <c r="AD277" s="33"/>
      <c r="AE277" s="33"/>
      <c r="AT277" s="16" t="s">
        <v>138</v>
      </c>
      <c r="AU277" s="16" t="s">
        <v>84</v>
      </c>
    </row>
    <row r="278" spans="1:65" s="13" customFormat="1" x14ac:dyDescent="0.2">
      <c r="B278" s="203"/>
      <c r="C278" s="204"/>
      <c r="D278" s="198" t="s">
        <v>140</v>
      </c>
      <c r="E278" s="205" t="s">
        <v>1</v>
      </c>
      <c r="F278" s="206" t="s">
        <v>404</v>
      </c>
      <c r="G278" s="204"/>
      <c r="H278" s="207">
        <v>592956</v>
      </c>
      <c r="I278" s="208"/>
      <c r="J278" s="204"/>
      <c r="K278" s="204"/>
      <c r="L278" s="209"/>
      <c r="M278" s="210"/>
      <c r="N278" s="211"/>
      <c r="O278" s="211"/>
      <c r="P278" s="211"/>
      <c r="Q278" s="211"/>
      <c r="R278" s="211"/>
      <c r="S278" s="211"/>
      <c r="T278" s="212"/>
      <c r="AT278" s="213" t="s">
        <v>140</v>
      </c>
      <c r="AU278" s="213" t="s">
        <v>84</v>
      </c>
      <c r="AV278" s="13" t="s">
        <v>84</v>
      </c>
      <c r="AW278" s="13" t="s">
        <v>31</v>
      </c>
      <c r="AX278" s="13" t="s">
        <v>74</v>
      </c>
      <c r="AY278" s="213" t="s">
        <v>129</v>
      </c>
    </row>
    <row r="279" spans="1:65" s="13" customFormat="1" x14ac:dyDescent="0.2">
      <c r="B279" s="203"/>
      <c r="C279" s="204"/>
      <c r="D279" s="198" t="s">
        <v>140</v>
      </c>
      <c r="E279" s="205" t="s">
        <v>1</v>
      </c>
      <c r="F279" s="206" t="s">
        <v>405</v>
      </c>
      <c r="G279" s="204"/>
      <c r="H279" s="207">
        <v>5985</v>
      </c>
      <c r="I279" s="208"/>
      <c r="J279" s="204"/>
      <c r="K279" s="204"/>
      <c r="L279" s="209"/>
      <c r="M279" s="210"/>
      <c r="N279" s="211"/>
      <c r="O279" s="211"/>
      <c r="P279" s="211"/>
      <c r="Q279" s="211"/>
      <c r="R279" s="211"/>
      <c r="S279" s="211"/>
      <c r="T279" s="212"/>
      <c r="AT279" s="213" t="s">
        <v>140</v>
      </c>
      <c r="AU279" s="213" t="s">
        <v>84</v>
      </c>
      <c r="AV279" s="13" t="s">
        <v>84</v>
      </c>
      <c r="AW279" s="13" t="s">
        <v>31</v>
      </c>
      <c r="AX279" s="13" t="s">
        <v>74</v>
      </c>
      <c r="AY279" s="213" t="s">
        <v>129</v>
      </c>
    </row>
    <row r="280" spans="1:65" s="14" customFormat="1" x14ac:dyDescent="0.2">
      <c r="B280" s="214"/>
      <c r="C280" s="215"/>
      <c r="D280" s="198" t="s">
        <v>140</v>
      </c>
      <c r="E280" s="216" t="s">
        <v>1</v>
      </c>
      <c r="F280" s="217" t="s">
        <v>142</v>
      </c>
      <c r="G280" s="215"/>
      <c r="H280" s="218">
        <v>598941</v>
      </c>
      <c r="I280" s="219"/>
      <c r="J280" s="215"/>
      <c r="K280" s="215"/>
      <c r="L280" s="220"/>
      <c r="M280" s="221"/>
      <c r="N280" s="222"/>
      <c r="O280" s="222"/>
      <c r="P280" s="222"/>
      <c r="Q280" s="222"/>
      <c r="R280" s="222"/>
      <c r="S280" s="222"/>
      <c r="T280" s="223"/>
      <c r="AT280" s="224" t="s">
        <v>140</v>
      </c>
      <c r="AU280" s="224" t="s">
        <v>84</v>
      </c>
      <c r="AV280" s="14" t="s">
        <v>136</v>
      </c>
      <c r="AW280" s="14" t="s">
        <v>31</v>
      </c>
      <c r="AX280" s="14" t="s">
        <v>82</v>
      </c>
      <c r="AY280" s="224" t="s">
        <v>129</v>
      </c>
    </row>
    <row r="281" spans="1:65" s="2" customFormat="1" ht="21.75" customHeight="1" x14ac:dyDescent="0.2">
      <c r="A281" s="33"/>
      <c r="B281" s="34"/>
      <c r="C281" s="185" t="s">
        <v>406</v>
      </c>
      <c r="D281" s="185" t="s">
        <v>131</v>
      </c>
      <c r="E281" s="186" t="s">
        <v>407</v>
      </c>
      <c r="F281" s="187" t="s">
        <v>408</v>
      </c>
      <c r="G281" s="188" t="s">
        <v>134</v>
      </c>
      <c r="H281" s="189">
        <v>2305</v>
      </c>
      <c r="I281" s="190"/>
      <c r="J281" s="191">
        <f>ROUND(I281*H281,2)</f>
        <v>0</v>
      </c>
      <c r="K281" s="187" t="s">
        <v>135</v>
      </c>
      <c r="L281" s="38"/>
      <c r="M281" s="192" t="s">
        <v>1</v>
      </c>
      <c r="N281" s="193" t="s">
        <v>39</v>
      </c>
      <c r="O281" s="70"/>
      <c r="P281" s="194">
        <f>O281*H281</f>
        <v>0</v>
      </c>
      <c r="Q281" s="194">
        <v>0</v>
      </c>
      <c r="R281" s="194">
        <f>Q281*H281</f>
        <v>0</v>
      </c>
      <c r="S281" s="194">
        <v>0</v>
      </c>
      <c r="T281" s="195">
        <f>S281*H281</f>
        <v>0</v>
      </c>
      <c r="U281" s="33"/>
      <c r="V281" s="33"/>
      <c r="W281" s="33"/>
      <c r="X281" s="33"/>
      <c r="Y281" s="33"/>
      <c r="Z281" s="33"/>
      <c r="AA281" s="33"/>
      <c r="AB281" s="33"/>
      <c r="AC281" s="33"/>
      <c r="AD281" s="33"/>
      <c r="AE281" s="33"/>
      <c r="AR281" s="196" t="s">
        <v>136</v>
      </c>
      <c r="AT281" s="196" t="s">
        <v>131</v>
      </c>
      <c r="AU281" s="196" t="s">
        <v>84</v>
      </c>
      <c r="AY281" s="16" t="s">
        <v>129</v>
      </c>
      <c r="BE281" s="197">
        <f>IF(N281="základní",J281,0)</f>
        <v>0</v>
      </c>
      <c r="BF281" s="197">
        <f>IF(N281="snížená",J281,0)</f>
        <v>0</v>
      </c>
      <c r="BG281" s="197">
        <f>IF(N281="zákl. přenesená",J281,0)</f>
        <v>0</v>
      </c>
      <c r="BH281" s="197">
        <f>IF(N281="sníž. přenesená",J281,0)</f>
        <v>0</v>
      </c>
      <c r="BI281" s="197">
        <f>IF(N281="nulová",J281,0)</f>
        <v>0</v>
      </c>
      <c r="BJ281" s="16" t="s">
        <v>82</v>
      </c>
      <c r="BK281" s="197">
        <f>ROUND(I281*H281,2)</f>
        <v>0</v>
      </c>
      <c r="BL281" s="16" t="s">
        <v>136</v>
      </c>
      <c r="BM281" s="196" t="s">
        <v>409</v>
      </c>
    </row>
    <row r="282" spans="1:65" s="2" customFormat="1" ht="19.5" x14ac:dyDescent="0.2">
      <c r="A282" s="33"/>
      <c r="B282" s="34"/>
      <c r="C282" s="35"/>
      <c r="D282" s="198" t="s">
        <v>138</v>
      </c>
      <c r="E282" s="35"/>
      <c r="F282" s="199" t="s">
        <v>410</v>
      </c>
      <c r="G282" s="35"/>
      <c r="H282" s="35"/>
      <c r="I282" s="200"/>
      <c r="J282" s="35"/>
      <c r="K282" s="35"/>
      <c r="L282" s="38"/>
      <c r="M282" s="201"/>
      <c r="N282" s="202"/>
      <c r="O282" s="70"/>
      <c r="P282" s="70"/>
      <c r="Q282" s="70"/>
      <c r="R282" s="70"/>
      <c r="S282" s="70"/>
      <c r="T282" s="71"/>
      <c r="U282" s="33"/>
      <c r="V282" s="33"/>
      <c r="W282" s="33"/>
      <c r="X282" s="33"/>
      <c r="Y282" s="33"/>
      <c r="Z282" s="33"/>
      <c r="AA282" s="33"/>
      <c r="AB282" s="33"/>
      <c r="AC282" s="33"/>
      <c r="AD282" s="33"/>
      <c r="AE282" s="33"/>
      <c r="AT282" s="16" t="s">
        <v>138</v>
      </c>
      <c r="AU282" s="16" t="s">
        <v>84</v>
      </c>
    </row>
    <row r="283" spans="1:65" s="2" customFormat="1" ht="33" customHeight="1" x14ac:dyDescent="0.2">
      <c r="A283" s="33"/>
      <c r="B283" s="34"/>
      <c r="C283" s="185" t="s">
        <v>411</v>
      </c>
      <c r="D283" s="185" t="s">
        <v>131</v>
      </c>
      <c r="E283" s="186" t="s">
        <v>412</v>
      </c>
      <c r="F283" s="187" t="s">
        <v>413</v>
      </c>
      <c r="G283" s="188" t="s">
        <v>134</v>
      </c>
      <c r="H283" s="189">
        <v>665</v>
      </c>
      <c r="I283" s="190"/>
      <c r="J283" s="191">
        <f>ROUND(I283*H283,2)</f>
        <v>0</v>
      </c>
      <c r="K283" s="187" t="s">
        <v>135</v>
      </c>
      <c r="L283" s="38"/>
      <c r="M283" s="192" t="s">
        <v>1</v>
      </c>
      <c r="N283" s="193" t="s">
        <v>39</v>
      </c>
      <c r="O283" s="70"/>
      <c r="P283" s="194">
        <f>O283*H283</f>
        <v>0</v>
      </c>
      <c r="Q283" s="194">
        <v>0</v>
      </c>
      <c r="R283" s="194">
        <f>Q283*H283</f>
        <v>0</v>
      </c>
      <c r="S283" s="194">
        <v>0</v>
      </c>
      <c r="T283" s="195">
        <f>S283*H283</f>
        <v>0</v>
      </c>
      <c r="U283" s="33"/>
      <c r="V283" s="33"/>
      <c r="W283" s="33"/>
      <c r="X283" s="33"/>
      <c r="Y283" s="33"/>
      <c r="Z283" s="33"/>
      <c r="AA283" s="33"/>
      <c r="AB283" s="33"/>
      <c r="AC283" s="33"/>
      <c r="AD283" s="33"/>
      <c r="AE283" s="33"/>
      <c r="AR283" s="196" t="s">
        <v>136</v>
      </c>
      <c r="AT283" s="196" t="s">
        <v>131</v>
      </c>
      <c r="AU283" s="196" t="s">
        <v>84</v>
      </c>
      <c r="AY283" s="16" t="s">
        <v>129</v>
      </c>
      <c r="BE283" s="197">
        <f>IF(N283="základní",J283,0)</f>
        <v>0</v>
      </c>
      <c r="BF283" s="197">
        <f>IF(N283="snížená",J283,0)</f>
        <v>0</v>
      </c>
      <c r="BG283" s="197">
        <f>IF(N283="zákl. přenesená",J283,0)</f>
        <v>0</v>
      </c>
      <c r="BH283" s="197">
        <f>IF(N283="sníž. přenesená",J283,0)</f>
        <v>0</v>
      </c>
      <c r="BI283" s="197">
        <f>IF(N283="nulová",J283,0)</f>
        <v>0</v>
      </c>
      <c r="BJ283" s="16" t="s">
        <v>82</v>
      </c>
      <c r="BK283" s="197">
        <f>ROUND(I283*H283,2)</f>
        <v>0</v>
      </c>
      <c r="BL283" s="16" t="s">
        <v>136</v>
      </c>
      <c r="BM283" s="196" t="s">
        <v>414</v>
      </c>
    </row>
    <row r="284" spans="1:65" s="2" customFormat="1" ht="29.25" x14ac:dyDescent="0.2">
      <c r="A284" s="33"/>
      <c r="B284" s="34"/>
      <c r="C284" s="35"/>
      <c r="D284" s="198" t="s">
        <v>138</v>
      </c>
      <c r="E284" s="35"/>
      <c r="F284" s="199" t="s">
        <v>415</v>
      </c>
      <c r="G284" s="35"/>
      <c r="H284" s="35"/>
      <c r="I284" s="200"/>
      <c r="J284" s="35"/>
      <c r="K284" s="35"/>
      <c r="L284" s="38"/>
      <c r="M284" s="201"/>
      <c r="N284" s="202"/>
      <c r="O284" s="70"/>
      <c r="P284" s="70"/>
      <c r="Q284" s="70"/>
      <c r="R284" s="70"/>
      <c r="S284" s="70"/>
      <c r="T284" s="71"/>
      <c r="U284" s="33"/>
      <c r="V284" s="33"/>
      <c r="W284" s="33"/>
      <c r="X284" s="33"/>
      <c r="Y284" s="33"/>
      <c r="Z284" s="33"/>
      <c r="AA284" s="33"/>
      <c r="AB284" s="33"/>
      <c r="AC284" s="33"/>
      <c r="AD284" s="33"/>
      <c r="AE284" s="33"/>
      <c r="AT284" s="16" t="s">
        <v>138</v>
      </c>
      <c r="AU284" s="16" t="s">
        <v>84</v>
      </c>
    </row>
    <row r="285" spans="1:65" s="13" customFormat="1" x14ac:dyDescent="0.2">
      <c r="B285" s="203"/>
      <c r="C285" s="204"/>
      <c r="D285" s="198" t="s">
        <v>140</v>
      </c>
      <c r="E285" s="205" t="s">
        <v>1</v>
      </c>
      <c r="F285" s="206" t="s">
        <v>416</v>
      </c>
      <c r="G285" s="204"/>
      <c r="H285" s="207">
        <v>245</v>
      </c>
      <c r="I285" s="208"/>
      <c r="J285" s="204"/>
      <c r="K285" s="204"/>
      <c r="L285" s="209"/>
      <c r="M285" s="210"/>
      <c r="N285" s="211"/>
      <c r="O285" s="211"/>
      <c r="P285" s="211"/>
      <c r="Q285" s="211"/>
      <c r="R285" s="211"/>
      <c r="S285" s="211"/>
      <c r="T285" s="212"/>
      <c r="AT285" s="213" t="s">
        <v>140</v>
      </c>
      <c r="AU285" s="213" t="s">
        <v>84</v>
      </c>
      <c r="AV285" s="13" t="s">
        <v>84</v>
      </c>
      <c r="AW285" s="13" t="s">
        <v>31</v>
      </c>
      <c r="AX285" s="13" t="s">
        <v>74</v>
      </c>
      <c r="AY285" s="213" t="s">
        <v>129</v>
      </c>
    </row>
    <row r="286" spans="1:65" s="13" customFormat="1" x14ac:dyDescent="0.2">
      <c r="B286" s="203"/>
      <c r="C286" s="204"/>
      <c r="D286" s="198" t="s">
        <v>140</v>
      </c>
      <c r="E286" s="205" t="s">
        <v>1</v>
      </c>
      <c r="F286" s="206" t="s">
        <v>417</v>
      </c>
      <c r="G286" s="204"/>
      <c r="H286" s="207">
        <v>420</v>
      </c>
      <c r="I286" s="208"/>
      <c r="J286" s="204"/>
      <c r="K286" s="204"/>
      <c r="L286" s="209"/>
      <c r="M286" s="210"/>
      <c r="N286" s="211"/>
      <c r="O286" s="211"/>
      <c r="P286" s="211"/>
      <c r="Q286" s="211"/>
      <c r="R286" s="211"/>
      <c r="S286" s="211"/>
      <c r="T286" s="212"/>
      <c r="AT286" s="213" t="s">
        <v>140</v>
      </c>
      <c r="AU286" s="213" t="s">
        <v>84</v>
      </c>
      <c r="AV286" s="13" t="s">
        <v>84</v>
      </c>
      <c r="AW286" s="13" t="s">
        <v>31</v>
      </c>
      <c r="AX286" s="13" t="s">
        <v>74</v>
      </c>
      <c r="AY286" s="213" t="s">
        <v>129</v>
      </c>
    </row>
    <row r="287" spans="1:65" s="14" customFormat="1" x14ac:dyDescent="0.2">
      <c r="B287" s="214"/>
      <c r="C287" s="215"/>
      <c r="D287" s="198" t="s">
        <v>140</v>
      </c>
      <c r="E287" s="216" t="s">
        <v>1</v>
      </c>
      <c r="F287" s="217" t="s">
        <v>142</v>
      </c>
      <c r="G287" s="215"/>
      <c r="H287" s="218">
        <v>665</v>
      </c>
      <c r="I287" s="219"/>
      <c r="J287" s="215"/>
      <c r="K287" s="215"/>
      <c r="L287" s="220"/>
      <c r="M287" s="221"/>
      <c r="N287" s="222"/>
      <c r="O287" s="222"/>
      <c r="P287" s="222"/>
      <c r="Q287" s="222"/>
      <c r="R287" s="222"/>
      <c r="S287" s="222"/>
      <c r="T287" s="223"/>
      <c r="AT287" s="224" t="s">
        <v>140</v>
      </c>
      <c r="AU287" s="224" t="s">
        <v>84</v>
      </c>
      <c r="AV287" s="14" t="s">
        <v>136</v>
      </c>
      <c r="AW287" s="14" t="s">
        <v>31</v>
      </c>
      <c r="AX287" s="14" t="s">
        <v>82</v>
      </c>
      <c r="AY287" s="224" t="s">
        <v>129</v>
      </c>
    </row>
    <row r="288" spans="1:65" s="2" customFormat="1" ht="33" customHeight="1" x14ac:dyDescent="0.2">
      <c r="A288" s="33"/>
      <c r="B288" s="34"/>
      <c r="C288" s="185" t="s">
        <v>418</v>
      </c>
      <c r="D288" s="185" t="s">
        <v>131</v>
      </c>
      <c r="E288" s="186" t="s">
        <v>419</v>
      </c>
      <c r="F288" s="187" t="s">
        <v>420</v>
      </c>
      <c r="G288" s="188" t="s">
        <v>134</v>
      </c>
      <c r="H288" s="189">
        <v>181545</v>
      </c>
      <c r="I288" s="190"/>
      <c r="J288" s="191">
        <f>ROUND(I288*H288,2)</f>
        <v>0</v>
      </c>
      <c r="K288" s="187" t="s">
        <v>135</v>
      </c>
      <c r="L288" s="38"/>
      <c r="M288" s="192" t="s">
        <v>1</v>
      </c>
      <c r="N288" s="193" t="s">
        <v>39</v>
      </c>
      <c r="O288" s="70"/>
      <c r="P288" s="194">
        <f>O288*H288</f>
        <v>0</v>
      </c>
      <c r="Q288" s="194">
        <v>0</v>
      </c>
      <c r="R288" s="194">
        <f>Q288*H288</f>
        <v>0</v>
      </c>
      <c r="S288" s="194">
        <v>0</v>
      </c>
      <c r="T288" s="195">
        <f>S288*H288</f>
        <v>0</v>
      </c>
      <c r="U288" s="33"/>
      <c r="V288" s="33"/>
      <c r="W288" s="33"/>
      <c r="X288" s="33"/>
      <c r="Y288" s="33"/>
      <c r="Z288" s="33"/>
      <c r="AA288" s="33"/>
      <c r="AB288" s="33"/>
      <c r="AC288" s="33"/>
      <c r="AD288" s="33"/>
      <c r="AE288" s="33"/>
      <c r="AR288" s="196" t="s">
        <v>136</v>
      </c>
      <c r="AT288" s="196" t="s">
        <v>131</v>
      </c>
      <c r="AU288" s="196" t="s">
        <v>84</v>
      </c>
      <c r="AY288" s="16" t="s">
        <v>129</v>
      </c>
      <c r="BE288" s="197">
        <f>IF(N288="základní",J288,0)</f>
        <v>0</v>
      </c>
      <c r="BF288" s="197">
        <f>IF(N288="snížená",J288,0)</f>
        <v>0</v>
      </c>
      <c r="BG288" s="197">
        <f>IF(N288="zákl. přenesená",J288,0)</f>
        <v>0</v>
      </c>
      <c r="BH288" s="197">
        <f>IF(N288="sníž. přenesená",J288,0)</f>
        <v>0</v>
      </c>
      <c r="BI288" s="197">
        <f>IF(N288="nulová",J288,0)</f>
        <v>0</v>
      </c>
      <c r="BJ288" s="16" t="s">
        <v>82</v>
      </c>
      <c r="BK288" s="197">
        <f>ROUND(I288*H288,2)</f>
        <v>0</v>
      </c>
      <c r="BL288" s="16" t="s">
        <v>136</v>
      </c>
      <c r="BM288" s="196" t="s">
        <v>421</v>
      </c>
    </row>
    <row r="289" spans="1:65" s="2" customFormat="1" ht="39" x14ac:dyDescent="0.2">
      <c r="A289" s="33"/>
      <c r="B289" s="34"/>
      <c r="C289" s="35"/>
      <c r="D289" s="198" t="s">
        <v>138</v>
      </c>
      <c r="E289" s="35"/>
      <c r="F289" s="199" t="s">
        <v>422</v>
      </c>
      <c r="G289" s="35"/>
      <c r="H289" s="35"/>
      <c r="I289" s="200"/>
      <c r="J289" s="35"/>
      <c r="K289" s="35"/>
      <c r="L289" s="38"/>
      <c r="M289" s="201"/>
      <c r="N289" s="202"/>
      <c r="O289" s="70"/>
      <c r="P289" s="70"/>
      <c r="Q289" s="70"/>
      <c r="R289" s="70"/>
      <c r="S289" s="70"/>
      <c r="T289" s="71"/>
      <c r="U289" s="33"/>
      <c r="V289" s="33"/>
      <c r="W289" s="33"/>
      <c r="X289" s="33"/>
      <c r="Y289" s="33"/>
      <c r="Z289" s="33"/>
      <c r="AA289" s="33"/>
      <c r="AB289" s="33"/>
      <c r="AC289" s="33"/>
      <c r="AD289" s="33"/>
      <c r="AE289" s="33"/>
      <c r="AT289" s="16" t="s">
        <v>138</v>
      </c>
      <c r="AU289" s="16" t="s">
        <v>84</v>
      </c>
    </row>
    <row r="290" spans="1:65" s="13" customFormat="1" x14ac:dyDescent="0.2">
      <c r="B290" s="203"/>
      <c r="C290" s="204"/>
      <c r="D290" s="198" t="s">
        <v>140</v>
      </c>
      <c r="E290" s="205" t="s">
        <v>1</v>
      </c>
      <c r="F290" s="206" t="s">
        <v>423</v>
      </c>
      <c r="G290" s="204"/>
      <c r="H290" s="207">
        <v>114660</v>
      </c>
      <c r="I290" s="208"/>
      <c r="J290" s="204"/>
      <c r="K290" s="204"/>
      <c r="L290" s="209"/>
      <c r="M290" s="210"/>
      <c r="N290" s="211"/>
      <c r="O290" s="211"/>
      <c r="P290" s="211"/>
      <c r="Q290" s="211"/>
      <c r="R290" s="211"/>
      <c r="S290" s="211"/>
      <c r="T290" s="212"/>
      <c r="AT290" s="213" t="s">
        <v>140</v>
      </c>
      <c r="AU290" s="213" t="s">
        <v>84</v>
      </c>
      <c r="AV290" s="13" t="s">
        <v>84</v>
      </c>
      <c r="AW290" s="13" t="s">
        <v>31</v>
      </c>
      <c r="AX290" s="13" t="s">
        <v>74</v>
      </c>
      <c r="AY290" s="213" t="s">
        <v>129</v>
      </c>
    </row>
    <row r="291" spans="1:65" s="13" customFormat="1" x14ac:dyDescent="0.2">
      <c r="B291" s="203"/>
      <c r="C291" s="204"/>
      <c r="D291" s="198" t="s">
        <v>140</v>
      </c>
      <c r="E291" s="205" t="s">
        <v>1</v>
      </c>
      <c r="F291" s="206" t="s">
        <v>424</v>
      </c>
      <c r="G291" s="204"/>
      <c r="H291" s="207">
        <v>66885</v>
      </c>
      <c r="I291" s="208"/>
      <c r="J291" s="204"/>
      <c r="K291" s="204"/>
      <c r="L291" s="209"/>
      <c r="M291" s="210"/>
      <c r="N291" s="211"/>
      <c r="O291" s="211"/>
      <c r="P291" s="211"/>
      <c r="Q291" s="211"/>
      <c r="R291" s="211"/>
      <c r="S291" s="211"/>
      <c r="T291" s="212"/>
      <c r="AT291" s="213" t="s">
        <v>140</v>
      </c>
      <c r="AU291" s="213" t="s">
        <v>84</v>
      </c>
      <c r="AV291" s="13" t="s">
        <v>84</v>
      </c>
      <c r="AW291" s="13" t="s">
        <v>31</v>
      </c>
      <c r="AX291" s="13" t="s">
        <v>74</v>
      </c>
      <c r="AY291" s="213" t="s">
        <v>129</v>
      </c>
    </row>
    <row r="292" spans="1:65" s="14" customFormat="1" x14ac:dyDescent="0.2">
      <c r="B292" s="214"/>
      <c r="C292" s="215"/>
      <c r="D292" s="198" t="s">
        <v>140</v>
      </c>
      <c r="E292" s="216" t="s">
        <v>1</v>
      </c>
      <c r="F292" s="217" t="s">
        <v>142</v>
      </c>
      <c r="G292" s="215"/>
      <c r="H292" s="218">
        <v>181545</v>
      </c>
      <c r="I292" s="219"/>
      <c r="J292" s="215"/>
      <c r="K292" s="215"/>
      <c r="L292" s="220"/>
      <c r="M292" s="221"/>
      <c r="N292" s="222"/>
      <c r="O292" s="222"/>
      <c r="P292" s="222"/>
      <c r="Q292" s="222"/>
      <c r="R292" s="222"/>
      <c r="S292" s="222"/>
      <c r="T292" s="223"/>
      <c r="AT292" s="224" t="s">
        <v>140</v>
      </c>
      <c r="AU292" s="224" t="s">
        <v>84</v>
      </c>
      <c r="AV292" s="14" t="s">
        <v>136</v>
      </c>
      <c r="AW292" s="14" t="s">
        <v>31</v>
      </c>
      <c r="AX292" s="14" t="s">
        <v>82</v>
      </c>
      <c r="AY292" s="224" t="s">
        <v>129</v>
      </c>
    </row>
    <row r="293" spans="1:65" s="2" customFormat="1" ht="33" customHeight="1" x14ac:dyDescent="0.2">
      <c r="A293" s="33"/>
      <c r="B293" s="34"/>
      <c r="C293" s="185" t="s">
        <v>425</v>
      </c>
      <c r="D293" s="185" t="s">
        <v>131</v>
      </c>
      <c r="E293" s="186" t="s">
        <v>426</v>
      </c>
      <c r="F293" s="187" t="s">
        <v>427</v>
      </c>
      <c r="G293" s="188" t="s">
        <v>134</v>
      </c>
      <c r="H293" s="189">
        <v>665</v>
      </c>
      <c r="I293" s="190"/>
      <c r="J293" s="191">
        <f>ROUND(I293*H293,2)</f>
        <v>0</v>
      </c>
      <c r="K293" s="187" t="s">
        <v>135</v>
      </c>
      <c r="L293" s="38"/>
      <c r="M293" s="192" t="s">
        <v>1</v>
      </c>
      <c r="N293" s="193" t="s">
        <v>39</v>
      </c>
      <c r="O293" s="70"/>
      <c r="P293" s="194">
        <f>O293*H293</f>
        <v>0</v>
      </c>
      <c r="Q293" s="194">
        <v>0</v>
      </c>
      <c r="R293" s="194">
        <f>Q293*H293</f>
        <v>0</v>
      </c>
      <c r="S293" s="194">
        <v>0</v>
      </c>
      <c r="T293" s="195">
        <f>S293*H293</f>
        <v>0</v>
      </c>
      <c r="U293" s="33"/>
      <c r="V293" s="33"/>
      <c r="W293" s="33"/>
      <c r="X293" s="33"/>
      <c r="Y293" s="33"/>
      <c r="Z293" s="33"/>
      <c r="AA293" s="33"/>
      <c r="AB293" s="33"/>
      <c r="AC293" s="33"/>
      <c r="AD293" s="33"/>
      <c r="AE293" s="33"/>
      <c r="AR293" s="196" t="s">
        <v>136</v>
      </c>
      <c r="AT293" s="196" t="s">
        <v>131</v>
      </c>
      <c r="AU293" s="196" t="s">
        <v>84</v>
      </c>
      <c r="AY293" s="16" t="s">
        <v>129</v>
      </c>
      <c r="BE293" s="197">
        <f>IF(N293="základní",J293,0)</f>
        <v>0</v>
      </c>
      <c r="BF293" s="197">
        <f>IF(N293="snížená",J293,0)</f>
        <v>0</v>
      </c>
      <c r="BG293" s="197">
        <f>IF(N293="zákl. přenesená",J293,0)</f>
        <v>0</v>
      </c>
      <c r="BH293" s="197">
        <f>IF(N293="sníž. přenesená",J293,0)</f>
        <v>0</v>
      </c>
      <c r="BI293" s="197">
        <f>IF(N293="nulová",J293,0)</f>
        <v>0</v>
      </c>
      <c r="BJ293" s="16" t="s">
        <v>82</v>
      </c>
      <c r="BK293" s="197">
        <f>ROUND(I293*H293,2)</f>
        <v>0</v>
      </c>
      <c r="BL293" s="16" t="s">
        <v>136</v>
      </c>
      <c r="BM293" s="196" t="s">
        <v>428</v>
      </c>
    </row>
    <row r="294" spans="1:65" s="2" customFormat="1" ht="29.25" x14ac:dyDescent="0.2">
      <c r="A294" s="33"/>
      <c r="B294" s="34"/>
      <c r="C294" s="35"/>
      <c r="D294" s="198" t="s">
        <v>138</v>
      </c>
      <c r="E294" s="35"/>
      <c r="F294" s="199" t="s">
        <v>429</v>
      </c>
      <c r="G294" s="35"/>
      <c r="H294" s="35"/>
      <c r="I294" s="200"/>
      <c r="J294" s="35"/>
      <c r="K294" s="35"/>
      <c r="L294" s="38"/>
      <c r="M294" s="201"/>
      <c r="N294" s="202"/>
      <c r="O294" s="70"/>
      <c r="P294" s="70"/>
      <c r="Q294" s="70"/>
      <c r="R294" s="70"/>
      <c r="S294" s="70"/>
      <c r="T294" s="71"/>
      <c r="U294" s="33"/>
      <c r="V294" s="33"/>
      <c r="W294" s="33"/>
      <c r="X294" s="33"/>
      <c r="Y294" s="33"/>
      <c r="Z294" s="33"/>
      <c r="AA294" s="33"/>
      <c r="AB294" s="33"/>
      <c r="AC294" s="33"/>
      <c r="AD294" s="33"/>
      <c r="AE294" s="33"/>
      <c r="AT294" s="16" t="s">
        <v>138</v>
      </c>
      <c r="AU294" s="16" t="s">
        <v>84</v>
      </c>
    </row>
    <row r="295" spans="1:65" s="2" customFormat="1" ht="16.5" customHeight="1" x14ac:dyDescent="0.2">
      <c r="A295" s="33"/>
      <c r="B295" s="34"/>
      <c r="C295" s="185" t="s">
        <v>430</v>
      </c>
      <c r="D295" s="185" t="s">
        <v>131</v>
      </c>
      <c r="E295" s="186" t="s">
        <v>431</v>
      </c>
      <c r="F295" s="187" t="s">
        <v>432</v>
      </c>
      <c r="G295" s="188" t="s">
        <v>145</v>
      </c>
      <c r="H295" s="189">
        <v>74.5</v>
      </c>
      <c r="I295" s="190"/>
      <c r="J295" s="191">
        <f>ROUND(I295*H295,2)</f>
        <v>0</v>
      </c>
      <c r="K295" s="187" t="s">
        <v>1</v>
      </c>
      <c r="L295" s="38"/>
      <c r="M295" s="192" t="s">
        <v>1</v>
      </c>
      <c r="N295" s="193" t="s">
        <v>39</v>
      </c>
      <c r="O295" s="70"/>
      <c r="P295" s="194">
        <f>O295*H295</f>
        <v>0</v>
      </c>
      <c r="Q295" s="194">
        <v>7.0898599999999998</v>
      </c>
      <c r="R295" s="194">
        <f>Q295*H295</f>
        <v>528.19457</v>
      </c>
      <c r="S295" s="194">
        <v>0</v>
      </c>
      <c r="T295" s="195">
        <f>S295*H295</f>
        <v>0</v>
      </c>
      <c r="U295" s="33"/>
      <c r="V295" s="33"/>
      <c r="W295" s="33"/>
      <c r="X295" s="33"/>
      <c r="Y295" s="33"/>
      <c r="Z295" s="33"/>
      <c r="AA295" s="33"/>
      <c r="AB295" s="33"/>
      <c r="AC295" s="33"/>
      <c r="AD295" s="33"/>
      <c r="AE295" s="33"/>
      <c r="AR295" s="196" t="s">
        <v>136</v>
      </c>
      <c r="AT295" s="196" t="s">
        <v>131</v>
      </c>
      <c r="AU295" s="196" t="s">
        <v>84</v>
      </c>
      <c r="AY295" s="16" t="s">
        <v>129</v>
      </c>
      <c r="BE295" s="197">
        <f>IF(N295="základní",J295,0)</f>
        <v>0</v>
      </c>
      <c r="BF295" s="197">
        <f>IF(N295="snížená",J295,0)</f>
        <v>0</v>
      </c>
      <c r="BG295" s="197">
        <f>IF(N295="zákl. přenesená",J295,0)</f>
        <v>0</v>
      </c>
      <c r="BH295" s="197">
        <f>IF(N295="sníž. přenesená",J295,0)</f>
        <v>0</v>
      </c>
      <c r="BI295" s="197">
        <f>IF(N295="nulová",J295,0)</f>
        <v>0</v>
      </c>
      <c r="BJ295" s="16" t="s">
        <v>82</v>
      </c>
      <c r="BK295" s="197">
        <f>ROUND(I295*H295,2)</f>
        <v>0</v>
      </c>
      <c r="BL295" s="16" t="s">
        <v>136</v>
      </c>
      <c r="BM295" s="196" t="s">
        <v>433</v>
      </c>
    </row>
    <row r="296" spans="1:65" s="2" customFormat="1" ht="19.5" x14ac:dyDescent="0.2">
      <c r="A296" s="33"/>
      <c r="B296" s="34"/>
      <c r="C296" s="35"/>
      <c r="D296" s="198" t="s">
        <v>138</v>
      </c>
      <c r="E296" s="35"/>
      <c r="F296" s="199" t="s">
        <v>434</v>
      </c>
      <c r="G296" s="35"/>
      <c r="H296" s="35"/>
      <c r="I296" s="200"/>
      <c r="J296" s="35"/>
      <c r="K296" s="35"/>
      <c r="L296" s="38"/>
      <c r="M296" s="201"/>
      <c r="N296" s="202"/>
      <c r="O296" s="70"/>
      <c r="P296" s="70"/>
      <c r="Q296" s="70"/>
      <c r="R296" s="70"/>
      <c r="S296" s="70"/>
      <c r="T296" s="71"/>
      <c r="U296" s="33"/>
      <c r="V296" s="33"/>
      <c r="W296" s="33"/>
      <c r="X296" s="33"/>
      <c r="Y296" s="33"/>
      <c r="Z296" s="33"/>
      <c r="AA296" s="33"/>
      <c r="AB296" s="33"/>
      <c r="AC296" s="33"/>
      <c r="AD296" s="33"/>
      <c r="AE296" s="33"/>
      <c r="AT296" s="16" t="s">
        <v>138</v>
      </c>
      <c r="AU296" s="16" t="s">
        <v>84</v>
      </c>
    </row>
    <row r="297" spans="1:65" s="2" customFormat="1" ht="16.5" customHeight="1" x14ac:dyDescent="0.2">
      <c r="A297" s="33"/>
      <c r="B297" s="34"/>
      <c r="C297" s="185" t="s">
        <v>435</v>
      </c>
      <c r="D297" s="185" t="s">
        <v>131</v>
      </c>
      <c r="E297" s="186" t="s">
        <v>436</v>
      </c>
      <c r="F297" s="187" t="s">
        <v>437</v>
      </c>
      <c r="G297" s="188" t="s">
        <v>145</v>
      </c>
      <c r="H297" s="189">
        <v>74.5</v>
      </c>
      <c r="I297" s="190"/>
      <c r="J297" s="191">
        <f>ROUND(I297*H297,2)</f>
        <v>0</v>
      </c>
      <c r="K297" s="187" t="s">
        <v>1</v>
      </c>
      <c r="L297" s="38"/>
      <c r="M297" s="192" t="s">
        <v>1</v>
      </c>
      <c r="N297" s="193" t="s">
        <v>39</v>
      </c>
      <c r="O297" s="70"/>
      <c r="P297" s="194">
        <f>O297*H297</f>
        <v>0</v>
      </c>
      <c r="Q297" s="194">
        <v>9.5817800000000002</v>
      </c>
      <c r="R297" s="194">
        <f>Q297*H297</f>
        <v>713.84261000000004</v>
      </c>
      <c r="S297" s="194">
        <v>0</v>
      </c>
      <c r="T297" s="195">
        <f>S297*H297</f>
        <v>0</v>
      </c>
      <c r="U297" s="33"/>
      <c r="V297" s="33"/>
      <c r="W297" s="33"/>
      <c r="X297" s="33"/>
      <c r="Y297" s="33"/>
      <c r="Z297" s="33"/>
      <c r="AA297" s="33"/>
      <c r="AB297" s="33"/>
      <c r="AC297" s="33"/>
      <c r="AD297" s="33"/>
      <c r="AE297" s="33"/>
      <c r="AR297" s="196" t="s">
        <v>136</v>
      </c>
      <c r="AT297" s="196" t="s">
        <v>131</v>
      </c>
      <c r="AU297" s="196" t="s">
        <v>84</v>
      </c>
      <c r="AY297" s="16" t="s">
        <v>129</v>
      </c>
      <c r="BE297" s="197">
        <f>IF(N297="základní",J297,0)</f>
        <v>0</v>
      </c>
      <c r="BF297" s="197">
        <f>IF(N297="snížená",J297,0)</f>
        <v>0</v>
      </c>
      <c r="BG297" s="197">
        <f>IF(N297="zákl. přenesená",J297,0)</f>
        <v>0</v>
      </c>
      <c r="BH297" s="197">
        <f>IF(N297="sníž. přenesená",J297,0)</f>
        <v>0</v>
      </c>
      <c r="BI297" s="197">
        <f>IF(N297="nulová",J297,0)</f>
        <v>0</v>
      </c>
      <c r="BJ297" s="16" t="s">
        <v>82</v>
      </c>
      <c r="BK297" s="197">
        <f>ROUND(I297*H297,2)</f>
        <v>0</v>
      </c>
      <c r="BL297" s="16" t="s">
        <v>136</v>
      </c>
      <c r="BM297" s="196" t="s">
        <v>438</v>
      </c>
    </row>
    <row r="298" spans="1:65" s="2" customFormat="1" ht="19.5" x14ac:dyDescent="0.2">
      <c r="A298" s="33"/>
      <c r="B298" s="34"/>
      <c r="C298" s="35"/>
      <c r="D298" s="198" t="s">
        <v>138</v>
      </c>
      <c r="E298" s="35"/>
      <c r="F298" s="199" t="s">
        <v>439</v>
      </c>
      <c r="G298" s="35"/>
      <c r="H298" s="35"/>
      <c r="I298" s="200"/>
      <c r="J298" s="35"/>
      <c r="K298" s="35"/>
      <c r="L298" s="38"/>
      <c r="M298" s="201"/>
      <c r="N298" s="202"/>
      <c r="O298" s="70"/>
      <c r="P298" s="70"/>
      <c r="Q298" s="70"/>
      <c r="R298" s="70"/>
      <c r="S298" s="70"/>
      <c r="T298" s="71"/>
      <c r="U298" s="33"/>
      <c r="V298" s="33"/>
      <c r="W298" s="33"/>
      <c r="X298" s="33"/>
      <c r="Y298" s="33"/>
      <c r="Z298" s="33"/>
      <c r="AA298" s="33"/>
      <c r="AB298" s="33"/>
      <c r="AC298" s="33"/>
      <c r="AD298" s="33"/>
      <c r="AE298" s="33"/>
      <c r="AT298" s="16" t="s">
        <v>138</v>
      </c>
      <c r="AU298" s="16" t="s">
        <v>84</v>
      </c>
    </row>
    <row r="299" spans="1:65" s="2" customFormat="1" ht="24.2" customHeight="1" x14ac:dyDescent="0.2">
      <c r="A299" s="33"/>
      <c r="B299" s="34"/>
      <c r="C299" s="185" t="s">
        <v>440</v>
      </c>
      <c r="D299" s="185" t="s">
        <v>131</v>
      </c>
      <c r="E299" s="186" t="s">
        <v>441</v>
      </c>
      <c r="F299" s="187" t="s">
        <v>442</v>
      </c>
      <c r="G299" s="188" t="s">
        <v>145</v>
      </c>
      <c r="H299" s="189">
        <v>74.5</v>
      </c>
      <c r="I299" s="190"/>
      <c r="J299" s="191">
        <f>ROUND(I299*H299,2)</f>
        <v>0</v>
      </c>
      <c r="K299" s="187" t="s">
        <v>1</v>
      </c>
      <c r="L299" s="38"/>
      <c r="M299" s="192" t="s">
        <v>1</v>
      </c>
      <c r="N299" s="193" t="s">
        <v>39</v>
      </c>
      <c r="O299" s="70"/>
      <c r="P299" s="194">
        <f>O299*H299</f>
        <v>0</v>
      </c>
      <c r="Q299" s="194">
        <v>8.4167900000000007</v>
      </c>
      <c r="R299" s="194">
        <f>Q299*H299</f>
        <v>627.05085500000007</v>
      </c>
      <c r="S299" s="194">
        <v>0</v>
      </c>
      <c r="T299" s="195">
        <f>S299*H299</f>
        <v>0</v>
      </c>
      <c r="U299" s="33"/>
      <c r="V299" s="33"/>
      <c r="W299" s="33"/>
      <c r="X299" s="33"/>
      <c r="Y299" s="33"/>
      <c r="Z299" s="33"/>
      <c r="AA299" s="33"/>
      <c r="AB299" s="33"/>
      <c r="AC299" s="33"/>
      <c r="AD299" s="33"/>
      <c r="AE299" s="33"/>
      <c r="AR299" s="196" t="s">
        <v>136</v>
      </c>
      <c r="AT299" s="196" t="s">
        <v>131</v>
      </c>
      <c r="AU299" s="196" t="s">
        <v>84</v>
      </c>
      <c r="AY299" s="16" t="s">
        <v>129</v>
      </c>
      <c r="BE299" s="197">
        <f>IF(N299="základní",J299,0)</f>
        <v>0</v>
      </c>
      <c r="BF299" s="197">
        <f>IF(N299="snížená",J299,0)</f>
        <v>0</v>
      </c>
      <c r="BG299" s="197">
        <f>IF(N299="zákl. přenesená",J299,0)</f>
        <v>0</v>
      </c>
      <c r="BH299" s="197">
        <f>IF(N299="sníž. přenesená",J299,0)</f>
        <v>0</v>
      </c>
      <c r="BI299" s="197">
        <f>IF(N299="nulová",J299,0)</f>
        <v>0</v>
      </c>
      <c r="BJ299" s="16" t="s">
        <v>82</v>
      </c>
      <c r="BK299" s="197">
        <f>ROUND(I299*H299,2)</f>
        <v>0</v>
      </c>
      <c r="BL299" s="16" t="s">
        <v>136</v>
      </c>
      <c r="BM299" s="196" t="s">
        <v>443</v>
      </c>
    </row>
    <row r="300" spans="1:65" s="2" customFormat="1" ht="19.5" x14ac:dyDescent="0.2">
      <c r="A300" s="33"/>
      <c r="B300" s="34"/>
      <c r="C300" s="35"/>
      <c r="D300" s="198" t="s">
        <v>138</v>
      </c>
      <c r="E300" s="35"/>
      <c r="F300" s="199" t="s">
        <v>444</v>
      </c>
      <c r="G300" s="35"/>
      <c r="H300" s="35"/>
      <c r="I300" s="200"/>
      <c r="J300" s="35"/>
      <c r="K300" s="35"/>
      <c r="L300" s="38"/>
      <c r="M300" s="201"/>
      <c r="N300" s="202"/>
      <c r="O300" s="70"/>
      <c r="P300" s="70"/>
      <c r="Q300" s="70"/>
      <c r="R300" s="70"/>
      <c r="S300" s="70"/>
      <c r="T300" s="71"/>
      <c r="U300" s="33"/>
      <c r="V300" s="33"/>
      <c r="W300" s="33"/>
      <c r="X300" s="33"/>
      <c r="Y300" s="33"/>
      <c r="Z300" s="33"/>
      <c r="AA300" s="33"/>
      <c r="AB300" s="33"/>
      <c r="AC300" s="33"/>
      <c r="AD300" s="33"/>
      <c r="AE300" s="33"/>
      <c r="AT300" s="16" t="s">
        <v>138</v>
      </c>
      <c r="AU300" s="16" t="s">
        <v>84</v>
      </c>
    </row>
    <row r="301" spans="1:65" s="2" customFormat="1" ht="29.25" x14ac:dyDescent="0.2">
      <c r="A301" s="33"/>
      <c r="B301" s="34"/>
      <c r="C301" s="35"/>
      <c r="D301" s="198" t="s">
        <v>148</v>
      </c>
      <c r="E301" s="35"/>
      <c r="F301" s="225" t="s">
        <v>445</v>
      </c>
      <c r="G301" s="35"/>
      <c r="H301" s="35"/>
      <c r="I301" s="200"/>
      <c r="J301" s="35"/>
      <c r="K301" s="35"/>
      <c r="L301" s="38"/>
      <c r="M301" s="201"/>
      <c r="N301" s="202"/>
      <c r="O301" s="70"/>
      <c r="P301" s="70"/>
      <c r="Q301" s="70"/>
      <c r="R301" s="70"/>
      <c r="S301" s="70"/>
      <c r="T301" s="71"/>
      <c r="U301" s="33"/>
      <c r="V301" s="33"/>
      <c r="W301" s="33"/>
      <c r="X301" s="33"/>
      <c r="Y301" s="33"/>
      <c r="Z301" s="33"/>
      <c r="AA301" s="33"/>
      <c r="AB301" s="33"/>
      <c r="AC301" s="33"/>
      <c r="AD301" s="33"/>
      <c r="AE301" s="33"/>
      <c r="AT301" s="16" t="s">
        <v>148</v>
      </c>
      <c r="AU301" s="16" t="s">
        <v>84</v>
      </c>
    </row>
    <row r="302" spans="1:65" s="2" customFormat="1" ht="24.2" customHeight="1" x14ac:dyDescent="0.2">
      <c r="A302" s="33"/>
      <c r="B302" s="34"/>
      <c r="C302" s="185" t="s">
        <v>446</v>
      </c>
      <c r="D302" s="185" t="s">
        <v>131</v>
      </c>
      <c r="E302" s="186" t="s">
        <v>447</v>
      </c>
      <c r="F302" s="187" t="s">
        <v>448</v>
      </c>
      <c r="G302" s="188" t="s">
        <v>185</v>
      </c>
      <c r="H302" s="189">
        <v>4700</v>
      </c>
      <c r="I302" s="190"/>
      <c r="J302" s="191">
        <f>ROUND(I302*H302,2)</f>
        <v>0</v>
      </c>
      <c r="K302" s="187" t="s">
        <v>135</v>
      </c>
      <c r="L302" s="38"/>
      <c r="M302" s="192" t="s">
        <v>1</v>
      </c>
      <c r="N302" s="193" t="s">
        <v>39</v>
      </c>
      <c r="O302" s="70"/>
      <c r="P302" s="194">
        <f>O302*H302</f>
        <v>0</v>
      </c>
      <c r="Q302" s="194">
        <v>0</v>
      </c>
      <c r="R302" s="194">
        <f>Q302*H302</f>
        <v>0</v>
      </c>
      <c r="S302" s="194">
        <v>1E-3</v>
      </c>
      <c r="T302" s="195">
        <f>S302*H302</f>
        <v>4.7</v>
      </c>
      <c r="U302" s="33"/>
      <c r="V302" s="33"/>
      <c r="W302" s="33"/>
      <c r="X302" s="33"/>
      <c r="Y302" s="33"/>
      <c r="Z302" s="33"/>
      <c r="AA302" s="33"/>
      <c r="AB302" s="33"/>
      <c r="AC302" s="33"/>
      <c r="AD302" s="33"/>
      <c r="AE302" s="33"/>
      <c r="AR302" s="196" t="s">
        <v>136</v>
      </c>
      <c r="AT302" s="196" t="s">
        <v>131</v>
      </c>
      <c r="AU302" s="196" t="s">
        <v>84</v>
      </c>
      <c r="AY302" s="16" t="s">
        <v>129</v>
      </c>
      <c r="BE302" s="197">
        <f>IF(N302="základní",J302,0)</f>
        <v>0</v>
      </c>
      <c r="BF302" s="197">
        <f>IF(N302="snížená",J302,0)</f>
        <v>0</v>
      </c>
      <c r="BG302" s="197">
        <f>IF(N302="zákl. přenesená",J302,0)</f>
        <v>0</v>
      </c>
      <c r="BH302" s="197">
        <f>IF(N302="sníž. přenesená",J302,0)</f>
        <v>0</v>
      </c>
      <c r="BI302" s="197">
        <f>IF(N302="nulová",J302,0)</f>
        <v>0</v>
      </c>
      <c r="BJ302" s="16" t="s">
        <v>82</v>
      </c>
      <c r="BK302" s="197">
        <f>ROUND(I302*H302,2)</f>
        <v>0</v>
      </c>
      <c r="BL302" s="16" t="s">
        <v>136</v>
      </c>
      <c r="BM302" s="196" t="s">
        <v>449</v>
      </c>
    </row>
    <row r="303" spans="1:65" s="2" customFormat="1" ht="39" x14ac:dyDescent="0.2">
      <c r="A303" s="33"/>
      <c r="B303" s="34"/>
      <c r="C303" s="35"/>
      <c r="D303" s="198" t="s">
        <v>138</v>
      </c>
      <c r="E303" s="35"/>
      <c r="F303" s="199" t="s">
        <v>450</v>
      </c>
      <c r="G303" s="35"/>
      <c r="H303" s="35"/>
      <c r="I303" s="200"/>
      <c r="J303" s="35"/>
      <c r="K303" s="35"/>
      <c r="L303" s="38"/>
      <c r="M303" s="201"/>
      <c r="N303" s="202"/>
      <c r="O303" s="70"/>
      <c r="P303" s="70"/>
      <c r="Q303" s="70"/>
      <c r="R303" s="70"/>
      <c r="S303" s="70"/>
      <c r="T303" s="71"/>
      <c r="U303" s="33"/>
      <c r="V303" s="33"/>
      <c r="W303" s="33"/>
      <c r="X303" s="33"/>
      <c r="Y303" s="33"/>
      <c r="Z303" s="33"/>
      <c r="AA303" s="33"/>
      <c r="AB303" s="33"/>
      <c r="AC303" s="33"/>
      <c r="AD303" s="33"/>
      <c r="AE303" s="33"/>
      <c r="AT303" s="16" t="s">
        <v>138</v>
      </c>
      <c r="AU303" s="16" t="s">
        <v>84</v>
      </c>
    </row>
    <row r="304" spans="1:65" s="2" customFormat="1" ht="24.2" customHeight="1" x14ac:dyDescent="0.2">
      <c r="A304" s="33"/>
      <c r="B304" s="34"/>
      <c r="C304" s="185" t="s">
        <v>451</v>
      </c>
      <c r="D304" s="185" t="s">
        <v>131</v>
      </c>
      <c r="E304" s="186" t="s">
        <v>452</v>
      </c>
      <c r="F304" s="187" t="s">
        <v>453</v>
      </c>
      <c r="G304" s="188" t="s">
        <v>185</v>
      </c>
      <c r="H304" s="189">
        <v>21300</v>
      </c>
      <c r="I304" s="190"/>
      <c r="J304" s="191">
        <f>ROUND(I304*H304,2)</f>
        <v>0</v>
      </c>
      <c r="K304" s="187" t="s">
        <v>135</v>
      </c>
      <c r="L304" s="38"/>
      <c r="M304" s="192" t="s">
        <v>1</v>
      </c>
      <c r="N304" s="193" t="s">
        <v>39</v>
      </c>
      <c r="O304" s="70"/>
      <c r="P304" s="194">
        <f>O304*H304</f>
        <v>0</v>
      </c>
      <c r="Q304" s="194">
        <v>0</v>
      </c>
      <c r="R304" s="194">
        <f>Q304*H304</f>
        <v>0</v>
      </c>
      <c r="S304" s="194">
        <v>1E-3</v>
      </c>
      <c r="T304" s="195">
        <f>S304*H304</f>
        <v>21.3</v>
      </c>
      <c r="U304" s="33"/>
      <c r="V304" s="33"/>
      <c r="W304" s="33"/>
      <c r="X304" s="33"/>
      <c r="Y304" s="33"/>
      <c r="Z304" s="33"/>
      <c r="AA304" s="33"/>
      <c r="AB304" s="33"/>
      <c r="AC304" s="33"/>
      <c r="AD304" s="33"/>
      <c r="AE304" s="33"/>
      <c r="AR304" s="196" t="s">
        <v>136</v>
      </c>
      <c r="AT304" s="196" t="s">
        <v>131</v>
      </c>
      <c r="AU304" s="196" t="s">
        <v>84</v>
      </c>
      <c r="AY304" s="16" t="s">
        <v>129</v>
      </c>
      <c r="BE304" s="197">
        <f>IF(N304="základní",J304,0)</f>
        <v>0</v>
      </c>
      <c r="BF304" s="197">
        <f>IF(N304="snížená",J304,0)</f>
        <v>0</v>
      </c>
      <c r="BG304" s="197">
        <f>IF(N304="zákl. přenesená",J304,0)</f>
        <v>0</v>
      </c>
      <c r="BH304" s="197">
        <f>IF(N304="sníž. přenesená",J304,0)</f>
        <v>0</v>
      </c>
      <c r="BI304" s="197">
        <f>IF(N304="nulová",J304,0)</f>
        <v>0</v>
      </c>
      <c r="BJ304" s="16" t="s">
        <v>82</v>
      </c>
      <c r="BK304" s="197">
        <f>ROUND(I304*H304,2)</f>
        <v>0</v>
      </c>
      <c r="BL304" s="16" t="s">
        <v>136</v>
      </c>
      <c r="BM304" s="196" t="s">
        <v>454</v>
      </c>
    </row>
    <row r="305" spans="1:65" s="2" customFormat="1" ht="48.75" x14ac:dyDescent="0.2">
      <c r="A305" s="33"/>
      <c r="B305" s="34"/>
      <c r="C305" s="35"/>
      <c r="D305" s="198" t="s">
        <v>138</v>
      </c>
      <c r="E305" s="35"/>
      <c r="F305" s="199" t="s">
        <v>455</v>
      </c>
      <c r="G305" s="35"/>
      <c r="H305" s="35"/>
      <c r="I305" s="200"/>
      <c r="J305" s="35"/>
      <c r="K305" s="35"/>
      <c r="L305" s="38"/>
      <c r="M305" s="201"/>
      <c r="N305" s="202"/>
      <c r="O305" s="70"/>
      <c r="P305" s="70"/>
      <c r="Q305" s="70"/>
      <c r="R305" s="70"/>
      <c r="S305" s="70"/>
      <c r="T305" s="71"/>
      <c r="U305" s="33"/>
      <c r="V305" s="33"/>
      <c r="W305" s="33"/>
      <c r="X305" s="33"/>
      <c r="Y305" s="33"/>
      <c r="Z305" s="33"/>
      <c r="AA305" s="33"/>
      <c r="AB305" s="33"/>
      <c r="AC305" s="33"/>
      <c r="AD305" s="33"/>
      <c r="AE305" s="33"/>
      <c r="AT305" s="16" t="s">
        <v>138</v>
      </c>
      <c r="AU305" s="16" t="s">
        <v>84</v>
      </c>
    </row>
    <row r="306" spans="1:65" s="2" customFormat="1" ht="24.2" customHeight="1" x14ac:dyDescent="0.2">
      <c r="A306" s="33"/>
      <c r="B306" s="34"/>
      <c r="C306" s="185" t="s">
        <v>456</v>
      </c>
      <c r="D306" s="185" t="s">
        <v>131</v>
      </c>
      <c r="E306" s="186" t="s">
        <v>457</v>
      </c>
      <c r="F306" s="187" t="s">
        <v>458</v>
      </c>
      <c r="G306" s="188" t="s">
        <v>134</v>
      </c>
      <c r="H306" s="189">
        <v>336.8</v>
      </c>
      <c r="I306" s="190"/>
      <c r="J306" s="191">
        <f>ROUND(I306*H306,2)</f>
        <v>0</v>
      </c>
      <c r="K306" s="187" t="s">
        <v>459</v>
      </c>
      <c r="L306" s="38"/>
      <c r="M306" s="192" t="s">
        <v>1</v>
      </c>
      <c r="N306" s="193" t="s">
        <v>39</v>
      </c>
      <c r="O306" s="70"/>
      <c r="P306" s="194">
        <f>O306*H306</f>
        <v>0</v>
      </c>
      <c r="Q306" s="194">
        <v>4.8000000000000001E-2</v>
      </c>
      <c r="R306" s="194">
        <f>Q306*H306</f>
        <v>16.166399999999999</v>
      </c>
      <c r="S306" s="194">
        <v>4.8000000000000001E-2</v>
      </c>
      <c r="T306" s="195">
        <f>S306*H306</f>
        <v>16.166399999999999</v>
      </c>
      <c r="U306" s="33"/>
      <c r="V306" s="33"/>
      <c r="W306" s="33"/>
      <c r="X306" s="33"/>
      <c r="Y306" s="33"/>
      <c r="Z306" s="33"/>
      <c r="AA306" s="33"/>
      <c r="AB306" s="33"/>
      <c r="AC306" s="33"/>
      <c r="AD306" s="33"/>
      <c r="AE306" s="33"/>
      <c r="AR306" s="196" t="s">
        <v>136</v>
      </c>
      <c r="AT306" s="196" t="s">
        <v>131</v>
      </c>
      <c r="AU306" s="196" t="s">
        <v>84</v>
      </c>
      <c r="AY306" s="16" t="s">
        <v>129</v>
      </c>
      <c r="BE306" s="197">
        <f>IF(N306="základní",J306,0)</f>
        <v>0</v>
      </c>
      <c r="BF306" s="197">
        <f>IF(N306="snížená",J306,0)</f>
        <v>0</v>
      </c>
      <c r="BG306" s="197">
        <f>IF(N306="zákl. přenesená",J306,0)</f>
        <v>0</v>
      </c>
      <c r="BH306" s="197">
        <f>IF(N306="sníž. přenesená",J306,0)</f>
        <v>0</v>
      </c>
      <c r="BI306" s="197">
        <f>IF(N306="nulová",J306,0)</f>
        <v>0</v>
      </c>
      <c r="BJ306" s="16" t="s">
        <v>82</v>
      </c>
      <c r="BK306" s="197">
        <f>ROUND(I306*H306,2)</f>
        <v>0</v>
      </c>
      <c r="BL306" s="16" t="s">
        <v>136</v>
      </c>
      <c r="BM306" s="196" t="s">
        <v>460</v>
      </c>
    </row>
    <row r="307" spans="1:65" s="2" customFormat="1" x14ac:dyDescent="0.2">
      <c r="A307" s="33"/>
      <c r="B307" s="34"/>
      <c r="C307" s="35"/>
      <c r="D307" s="198" t="s">
        <v>138</v>
      </c>
      <c r="E307" s="35"/>
      <c r="F307" s="199" t="s">
        <v>461</v>
      </c>
      <c r="G307" s="35"/>
      <c r="H307" s="35"/>
      <c r="I307" s="200"/>
      <c r="J307" s="35"/>
      <c r="K307" s="35"/>
      <c r="L307" s="38"/>
      <c r="M307" s="201"/>
      <c r="N307" s="202"/>
      <c r="O307" s="70"/>
      <c r="P307" s="70"/>
      <c r="Q307" s="70"/>
      <c r="R307" s="70"/>
      <c r="S307" s="70"/>
      <c r="T307" s="71"/>
      <c r="U307" s="33"/>
      <c r="V307" s="33"/>
      <c r="W307" s="33"/>
      <c r="X307" s="33"/>
      <c r="Y307" s="33"/>
      <c r="Z307" s="33"/>
      <c r="AA307" s="33"/>
      <c r="AB307" s="33"/>
      <c r="AC307" s="33"/>
      <c r="AD307" s="33"/>
      <c r="AE307" s="33"/>
      <c r="AT307" s="16" t="s">
        <v>138</v>
      </c>
      <c r="AU307" s="16" t="s">
        <v>84</v>
      </c>
    </row>
    <row r="308" spans="1:65" s="2" customFormat="1" ht="19.5" x14ac:dyDescent="0.2">
      <c r="A308" s="33"/>
      <c r="B308" s="34"/>
      <c r="C308" s="35"/>
      <c r="D308" s="198" t="s">
        <v>148</v>
      </c>
      <c r="E308" s="35"/>
      <c r="F308" s="225" t="s">
        <v>462</v>
      </c>
      <c r="G308" s="35"/>
      <c r="H308" s="35"/>
      <c r="I308" s="200"/>
      <c r="J308" s="35"/>
      <c r="K308" s="35"/>
      <c r="L308" s="38"/>
      <c r="M308" s="201"/>
      <c r="N308" s="202"/>
      <c r="O308" s="70"/>
      <c r="P308" s="70"/>
      <c r="Q308" s="70"/>
      <c r="R308" s="70"/>
      <c r="S308" s="70"/>
      <c r="T308" s="71"/>
      <c r="U308" s="33"/>
      <c r="V308" s="33"/>
      <c r="W308" s="33"/>
      <c r="X308" s="33"/>
      <c r="Y308" s="33"/>
      <c r="Z308" s="33"/>
      <c r="AA308" s="33"/>
      <c r="AB308" s="33"/>
      <c r="AC308" s="33"/>
      <c r="AD308" s="33"/>
      <c r="AE308" s="33"/>
      <c r="AT308" s="16" t="s">
        <v>148</v>
      </c>
      <c r="AU308" s="16" t="s">
        <v>84</v>
      </c>
    </row>
    <row r="309" spans="1:65" s="2" customFormat="1" ht="24.2" customHeight="1" x14ac:dyDescent="0.2">
      <c r="A309" s="33"/>
      <c r="B309" s="34"/>
      <c r="C309" s="185" t="s">
        <v>463</v>
      </c>
      <c r="D309" s="185" t="s">
        <v>131</v>
      </c>
      <c r="E309" s="186" t="s">
        <v>464</v>
      </c>
      <c r="F309" s="187" t="s">
        <v>465</v>
      </c>
      <c r="G309" s="188" t="s">
        <v>134</v>
      </c>
      <c r="H309" s="189">
        <v>336.8</v>
      </c>
      <c r="I309" s="190"/>
      <c r="J309" s="191">
        <f>ROUND(I309*H309,2)</f>
        <v>0</v>
      </c>
      <c r="K309" s="187" t="s">
        <v>135</v>
      </c>
      <c r="L309" s="38"/>
      <c r="M309" s="192" t="s">
        <v>1</v>
      </c>
      <c r="N309" s="193" t="s">
        <v>39</v>
      </c>
      <c r="O309" s="70"/>
      <c r="P309" s="194">
        <f>O309*H309</f>
        <v>0</v>
      </c>
      <c r="Q309" s="194">
        <v>4.6999999999999999E-4</v>
      </c>
      <c r="R309" s="194">
        <f>Q309*H309</f>
        <v>0.15829599999999999</v>
      </c>
      <c r="S309" s="194">
        <v>0</v>
      </c>
      <c r="T309" s="195">
        <f>S309*H309</f>
        <v>0</v>
      </c>
      <c r="U309" s="33"/>
      <c r="V309" s="33"/>
      <c r="W309" s="33"/>
      <c r="X309" s="33"/>
      <c r="Y309" s="33"/>
      <c r="Z309" s="33"/>
      <c r="AA309" s="33"/>
      <c r="AB309" s="33"/>
      <c r="AC309" s="33"/>
      <c r="AD309" s="33"/>
      <c r="AE309" s="33"/>
      <c r="AR309" s="196" t="s">
        <v>136</v>
      </c>
      <c r="AT309" s="196" t="s">
        <v>131</v>
      </c>
      <c r="AU309" s="196" t="s">
        <v>84</v>
      </c>
      <c r="AY309" s="16" t="s">
        <v>129</v>
      </c>
      <c r="BE309" s="197">
        <f>IF(N309="základní",J309,0)</f>
        <v>0</v>
      </c>
      <c r="BF309" s="197">
        <f>IF(N309="snížená",J309,0)</f>
        <v>0</v>
      </c>
      <c r="BG309" s="197">
        <f>IF(N309="zákl. přenesená",J309,0)</f>
        <v>0</v>
      </c>
      <c r="BH309" s="197">
        <f>IF(N309="sníž. přenesená",J309,0)</f>
        <v>0</v>
      </c>
      <c r="BI309" s="197">
        <f>IF(N309="nulová",J309,0)</f>
        <v>0</v>
      </c>
      <c r="BJ309" s="16" t="s">
        <v>82</v>
      </c>
      <c r="BK309" s="197">
        <f>ROUND(I309*H309,2)</f>
        <v>0</v>
      </c>
      <c r="BL309" s="16" t="s">
        <v>136</v>
      </c>
      <c r="BM309" s="196" t="s">
        <v>466</v>
      </c>
    </row>
    <row r="310" spans="1:65" s="2" customFormat="1" ht="19.5" x14ac:dyDescent="0.2">
      <c r="A310" s="33"/>
      <c r="B310" s="34"/>
      <c r="C310" s="35"/>
      <c r="D310" s="198" t="s">
        <v>138</v>
      </c>
      <c r="E310" s="35"/>
      <c r="F310" s="199" t="s">
        <v>467</v>
      </c>
      <c r="G310" s="35"/>
      <c r="H310" s="35"/>
      <c r="I310" s="200"/>
      <c r="J310" s="35"/>
      <c r="K310" s="35"/>
      <c r="L310" s="38"/>
      <c r="M310" s="201"/>
      <c r="N310" s="202"/>
      <c r="O310" s="70"/>
      <c r="P310" s="70"/>
      <c r="Q310" s="70"/>
      <c r="R310" s="70"/>
      <c r="S310" s="70"/>
      <c r="T310" s="71"/>
      <c r="U310" s="33"/>
      <c r="V310" s="33"/>
      <c r="W310" s="33"/>
      <c r="X310" s="33"/>
      <c r="Y310" s="33"/>
      <c r="Z310" s="33"/>
      <c r="AA310" s="33"/>
      <c r="AB310" s="33"/>
      <c r="AC310" s="33"/>
      <c r="AD310" s="33"/>
      <c r="AE310" s="33"/>
      <c r="AT310" s="16" t="s">
        <v>138</v>
      </c>
      <c r="AU310" s="16" t="s">
        <v>84</v>
      </c>
    </row>
    <row r="311" spans="1:65" s="12" customFormat="1" ht="22.9" customHeight="1" x14ac:dyDescent="0.2">
      <c r="B311" s="169"/>
      <c r="C311" s="170"/>
      <c r="D311" s="171" t="s">
        <v>73</v>
      </c>
      <c r="E311" s="183" t="s">
        <v>468</v>
      </c>
      <c r="F311" s="183" t="s">
        <v>469</v>
      </c>
      <c r="G311" s="170"/>
      <c r="H311" s="170"/>
      <c r="I311" s="173"/>
      <c r="J311" s="184">
        <f>BK311</f>
        <v>0</v>
      </c>
      <c r="K311" s="170"/>
      <c r="L311" s="175"/>
      <c r="M311" s="176"/>
      <c r="N311" s="177"/>
      <c r="O311" s="177"/>
      <c r="P311" s="178">
        <f>SUM(P312:P349)</f>
        <v>0</v>
      </c>
      <c r="Q311" s="177"/>
      <c r="R311" s="178">
        <f>SUM(R312:R349)</f>
        <v>0</v>
      </c>
      <c r="S311" s="177"/>
      <c r="T311" s="179">
        <f>SUM(T312:T349)</f>
        <v>0</v>
      </c>
      <c r="AR311" s="180" t="s">
        <v>82</v>
      </c>
      <c r="AT311" s="181" t="s">
        <v>73</v>
      </c>
      <c r="AU311" s="181" t="s">
        <v>82</v>
      </c>
      <c r="AY311" s="180" t="s">
        <v>129</v>
      </c>
      <c r="BK311" s="182">
        <f>SUM(BK312:BK349)</f>
        <v>0</v>
      </c>
    </row>
    <row r="312" spans="1:65" s="2" customFormat="1" ht="37.9" customHeight="1" x14ac:dyDescent="0.2">
      <c r="A312" s="33"/>
      <c r="B312" s="34"/>
      <c r="C312" s="185" t="s">
        <v>470</v>
      </c>
      <c r="D312" s="185" t="s">
        <v>131</v>
      </c>
      <c r="E312" s="186" t="s">
        <v>471</v>
      </c>
      <c r="F312" s="187" t="s">
        <v>472</v>
      </c>
      <c r="G312" s="188" t="s">
        <v>172</v>
      </c>
      <c r="H312" s="189">
        <v>2.3E-2</v>
      </c>
      <c r="I312" s="190"/>
      <c r="J312" s="191">
        <f>ROUND(I312*H312,2)</f>
        <v>0</v>
      </c>
      <c r="K312" s="187" t="s">
        <v>135</v>
      </c>
      <c r="L312" s="38"/>
      <c r="M312" s="192" t="s">
        <v>1</v>
      </c>
      <c r="N312" s="193" t="s">
        <v>39</v>
      </c>
      <c r="O312" s="70"/>
      <c r="P312" s="194">
        <f>O312*H312</f>
        <v>0</v>
      </c>
      <c r="Q312" s="194">
        <v>0</v>
      </c>
      <c r="R312" s="194">
        <f>Q312*H312</f>
        <v>0</v>
      </c>
      <c r="S312" s="194">
        <v>0</v>
      </c>
      <c r="T312" s="195">
        <f>S312*H312</f>
        <v>0</v>
      </c>
      <c r="U312" s="33"/>
      <c r="V312" s="33"/>
      <c r="W312" s="33"/>
      <c r="X312" s="33"/>
      <c r="Y312" s="33"/>
      <c r="Z312" s="33"/>
      <c r="AA312" s="33"/>
      <c r="AB312" s="33"/>
      <c r="AC312" s="33"/>
      <c r="AD312" s="33"/>
      <c r="AE312" s="33"/>
      <c r="AR312" s="196" t="s">
        <v>136</v>
      </c>
      <c r="AT312" s="196" t="s">
        <v>131</v>
      </c>
      <c r="AU312" s="196" t="s">
        <v>84</v>
      </c>
      <c r="AY312" s="16" t="s">
        <v>129</v>
      </c>
      <c r="BE312" s="197">
        <f>IF(N312="základní",J312,0)</f>
        <v>0</v>
      </c>
      <c r="BF312" s="197">
        <f>IF(N312="snížená",J312,0)</f>
        <v>0</v>
      </c>
      <c r="BG312" s="197">
        <f>IF(N312="zákl. přenesená",J312,0)</f>
        <v>0</v>
      </c>
      <c r="BH312" s="197">
        <f>IF(N312="sníž. přenesená",J312,0)</f>
        <v>0</v>
      </c>
      <c r="BI312" s="197">
        <f>IF(N312="nulová",J312,0)</f>
        <v>0</v>
      </c>
      <c r="BJ312" s="16" t="s">
        <v>82</v>
      </c>
      <c r="BK312" s="197">
        <f>ROUND(I312*H312,2)</f>
        <v>0</v>
      </c>
      <c r="BL312" s="16" t="s">
        <v>136</v>
      </c>
      <c r="BM312" s="196" t="s">
        <v>473</v>
      </c>
    </row>
    <row r="313" spans="1:65" s="2" customFormat="1" ht="29.25" x14ac:dyDescent="0.2">
      <c r="A313" s="33"/>
      <c r="B313" s="34"/>
      <c r="C313" s="35"/>
      <c r="D313" s="198" t="s">
        <v>138</v>
      </c>
      <c r="E313" s="35"/>
      <c r="F313" s="199" t="s">
        <v>474</v>
      </c>
      <c r="G313" s="35"/>
      <c r="H313" s="35"/>
      <c r="I313" s="200"/>
      <c r="J313" s="35"/>
      <c r="K313" s="35"/>
      <c r="L313" s="38"/>
      <c r="M313" s="201"/>
      <c r="N313" s="202"/>
      <c r="O313" s="70"/>
      <c r="P313" s="70"/>
      <c r="Q313" s="70"/>
      <c r="R313" s="70"/>
      <c r="S313" s="70"/>
      <c r="T313" s="71"/>
      <c r="U313" s="33"/>
      <c r="V313" s="33"/>
      <c r="W313" s="33"/>
      <c r="X313" s="33"/>
      <c r="Y313" s="33"/>
      <c r="Z313" s="33"/>
      <c r="AA313" s="33"/>
      <c r="AB313" s="33"/>
      <c r="AC313" s="33"/>
      <c r="AD313" s="33"/>
      <c r="AE313" s="33"/>
      <c r="AT313" s="16" t="s">
        <v>138</v>
      </c>
      <c r="AU313" s="16" t="s">
        <v>84</v>
      </c>
    </row>
    <row r="314" spans="1:65" s="2" customFormat="1" ht="19.5" x14ac:dyDescent="0.2">
      <c r="A314" s="33"/>
      <c r="B314" s="34"/>
      <c r="C314" s="35"/>
      <c r="D314" s="198" t="s">
        <v>148</v>
      </c>
      <c r="E314" s="35"/>
      <c r="F314" s="225" t="s">
        <v>475</v>
      </c>
      <c r="G314" s="35"/>
      <c r="H314" s="35"/>
      <c r="I314" s="200"/>
      <c r="J314" s="35"/>
      <c r="K314" s="35"/>
      <c r="L314" s="38"/>
      <c r="M314" s="201"/>
      <c r="N314" s="202"/>
      <c r="O314" s="70"/>
      <c r="P314" s="70"/>
      <c r="Q314" s="70"/>
      <c r="R314" s="70"/>
      <c r="S314" s="70"/>
      <c r="T314" s="71"/>
      <c r="U314" s="33"/>
      <c r="V314" s="33"/>
      <c r="W314" s="33"/>
      <c r="X314" s="33"/>
      <c r="Y314" s="33"/>
      <c r="Z314" s="33"/>
      <c r="AA314" s="33"/>
      <c r="AB314" s="33"/>
      <c r="AC314" s="33"/>
      <c r="AD314" s="33"/>
      <c r="AE314" s="33"/>
      <c r="AT314" s="16" t="s">
        <v>148</v>
      </c>
      <c r="AU314" s="16" t="s">
        <v>84</v>
      </c>
    </row>
    <row r="315" spans="1:65" s="2" customFormat="1" ht="37.9" customHeight="1" x14ac:dyDescent="0.2">
      <c r="A315" s="33"/>
      <c r="B315" s="34"/>
      <c r="C315" s="185" t="s">
        <v>476</v>
      </c>
      <c r="D315" s="185" t="s">
        <v>131</v>
      </c>
      <c r="E315" s="186" t="s">
        <v>477</v>
      </c>
      <c r="F315" s="187" t="s">
        <v>478</v>
      </c>
      <c r="G315" s="188" t="s">
        <v>172</v>
      </c>
      <c r="H315" s="189">
        <v>90.191000000000003</v>
      </c>
      <c r="I315" s="190"/>
      <c r="J315" s="191">
        <f>ROUND(I315*H315,2)</f>
        <v>0</v>
      </c>
      <c r="K315" s="187" t="s">
        <v>135</v>
      </c>
      <c r="L315" s="38"/>
      <c r="M315" s="192" t="s">
        <v>1</v>
      </c>
      <c r="N315" s="193" t="s">
        <v>39</v>
      </c>
      <c r="O315" s="70"/>
      <c r="P315" s="194">
        <f>O315*H315</f>
        <v>0</v>
      </c>
      <c r="Q315" s="194">
        <v>0</v>
      </c>
      <c r="R315" s="194">
        <f>Q315*H315</f>
        <v>0</v>
      </c>
      <c r="S315" s="194">
        <v>0</v>
      </c>
      <c r="T315" s="195">
        <f>S315*H315</f>
        <v>0</v>
      </c>
      <c r="U315" s="33"/>
      <c r="V315" s="33"/>
      <c r="W315" s="33"/>
      <c r="X315" s="33"/>
      <c r="Y315" s="33"/>
      <c r="Z315" s="33"/>
      <c r="AA315" s="33"/>
      <c r="AB315" s="33"/>
      <c r="AC315" s="33"/>
      <c r="AD315" s="33"/>
      <c r="AE315" s="33"/>
      <c r="AR315" s="196" t="s">
        <v>136</v>
      </c>
      <c r="AT315" s="196" t="s">
        <v>131</v>
      </c>
      <c r="AU315" s="196" t="s">
        <v>84</v>
      </c>
      <c r="AY315" s="16" t="s">
        <v>129</v>
      </c>
      <c r="BE315" s="197">
        <f>IF(N315="základní",J315,0)</f>
        <v>0</v>
      </c>
      <c r="BF315" s="197">
        <f>IF(N315="snížená",J315,0)</f>
        <v>0</v>
      </c>
      <c r="BG315" s="197">
        <f>IF(N315="zákl. přenesená",J315,0)</f>
        <v>0</v>
      </c>
      <c r="BH315" s="197">
        <f>IF(N315="sníž. přenesená",J315,0)</f>
        <v>0</v>
      </c>
      <c r="BI315" s="197">
        <f>IF(N315="nulová",J315,0)</f>
        <v>0</v>
      </c>
      <c r="BJ315" s="16" t="s">
        <v>82</v>
      </c>
      <c r="BK315" s="197">
        <f>ROUND(I315*H315,2)</f>
        <v>0</v>
      </c>
      <c r="BL315" s="16" t="s">
        <v>136</v>
      </c>
      <c r="BM315" s="196" t="s">
        <v>479</v>
      </c>
    </row>
    <row r="316" spans="1:65" s="2" customFormat="1" ht="29.25" x14ac:dyDescent="0.2">
      <c r="A316" s="33"/>
      <c r="B316" s="34"/>
      <c r="C316" s="35"/>
      <c r="D316" s="198" t="s">
        <v>138</v>
      </c>
      <c r="E316" s="35"/>
      <c r="F316" s="199" t="s">
        <v>480</v>
      </c>
      <c r="G316" s="35"/>
      <c r="H316" s="35"/>
      <c r="I316" s="200"/>
      <c r="J316" s="35"/>
      <c r="K316" s="35"/>
      <c r="L316" s="38"/>
      <c r="M316" s="201"/>
      <c r="N316" s="202"/>
      <c r="O316" s="70"/>
      <c r="P316" s="70"/>
      <c r="Q316" s="70"/>
      <c r="R316" s="70"/>
      <c r="S316" s="70"/>
      <c r="T316" s="71"/>
      <c r="U316" s="33"/>
      <c r="V316" s="33"/>
      <c r="W316" s="33"/>
      <c r="X316" s="33"/>
      <c r="Y316" s="33"/>
      <c r="Z316" s="33"/>
      <c r="AA316" s="33"/>
      <c r="AB316" s="33"/>
      <c r="AC316" s="33"/>
      <c r="AD316" s="33"/>
      <c r="AE316" s="33"/>
      <c r="AT316" s="16" t="s">
        <v>138</v>
      </c>
      <c r="AU316" s="16" t="s">
        <v>84</v>
      </c>
    </row>
    <row r="317" spans="1:65" s="13" customFormat="1" x14ac:dyDescent="0.2">
      <c r="B317" s="203"/>
      <c r="C317" s="204"/>
      <c r="D317" s="198" t="s">
        <v>140</v>
      </c>
      <c r="E317" s="205" t="s">
        <v>1</v>
      </c>
      <c r="F317" s="206" t="s">
        <v>481</v>
      </c>
      <c r="G317" s="204"/>
      <c r="H317" s="207">
        <v>74.025000000000006</v>
      </c>
      <c r="I317" s="208"/>
      <c r="J317" s="204"/>
      <c r="K317" s="204"/>
      <c r="L317" s="209"/>
      <c r="M317" s="210"/>
      <c r="N317" s="211"/>
      <c r="O317" s="211"/>
      <c r="P317" s="211"/>
      <c r="Q317" s="211"/>
      <c r="R317" s="211"/>
      <c r="S317" s="211"/>
      <c r="T317" s="212"/>
      <c r="AT317" s="213" t="s">
        <v>140</v>
      </c>
      <c r="AU317" s="213" t="s">
        <v>84</v>
      </c>
      <c r="AV317" s="13" t="s">
        <v>84</v>
      </c>
      <c r="AW317" s="13" t="s">
        <v>31</v>
      </c>
      <c r="AX317" s="13" t="s">
        <v>74</v>
      </c>
      <c r="AY317" s="213" t="s">
        <v>129</v>
      </c>
    </row>
    <row r="318" spans="1:65" s="13" customFormat="1" x14ac:dyDescent="0.2">
      <c r="B318" s="203"/>
      <c r="C318" s="204"/>
      <c r="D318" s="198" t="s">
        <v>140</v>
      </c>
      <c r="E318" s="205" t="s">
        <v>1</v>
      </c>
      <c r="F318" s="206" t="s">
        <v>482</v>
      </c>
      <c r="G318" s="204"/>
      <c r="H318" s="207">
        <v>16.166</v>
      </c>
      <c r="I318" s="208"/>
      <c r="J318" s="204"/>
      <c r="K318" s="204"/>
      <c r="L318" s="209"/>
      <c r="M318" s="210"/>
      <c r="N318" s="211"/>
      <c r="O318" s="211"/>
      <c r="P318" s="211"/>
      <c r="Q318" s="211"/>
      <c r="R318" s="211"/>
      <c r="S318" s="211"/>
      <c r="T318" s="212"/>
      <c r="AT318" s="213" t="s">
        <v>140</v>
      </c>
      <c r="AU318" s="213" t="s">
        <v>84</v>
      </c>
      <c r="AV318" s="13" t="s">
        <v>84</v>
      </c>
      <c r="AW318" s="13" t="s">
        <v>31</v>
      </c>
      <c r="AX318" s="13" t="s">
        <v>74</v>
      </c>
      <c r="AY318" s="213" t="s">
        <v>129</v>
      </c>
    </row>
    <row r="319" spans="1:65" s="14" customFormat="1" x14ac:dyDescent="0.2">
      <c r="B319" s="214"/>
      <c r="C319" s="215"/>
      <c r="D319" s="198" t="s">
        <v>140</v>
      </c>
      <c r="E319" s="216" t="s">
        <v>1</v>
      </c>
      <c r="F319" s="217" t="s">
        <v>142</v>
      </c>
      <c r="G319" s="215"/>
      <c r="H319" s="218">
        <v>90.191000000000003</v>
      </c>
      <c r="I319" s="219"/>
      <c r="J319" s="215"/>
      <c r="K319" s="215"/>
      <c r="L319" s="220"/>
      <c r="M319" s="221"/>
      <c r="N319" s="222"/>
      <c r="O319" s="222"/>
      <c r="P319" s="222"/>
      <c r="Q319" s="222"/>
      <c r="R319" s="222"/>
      <c r="S319" s="222"/>
      <c r="T319" s="223"/>
      <c r="AT319" s="224" t="s">
        <v>140</v>
      </c>
      <c r="AU319" s="224" t="s">
        <v>84</v>
      </c>
      <c r="AV319" s="14" t="s">
        <v>136</v>
      </c>
      <c r="AW319" s="14" t="s">
        <v>31</v>
      </c>
      <c r="AX319" s="14" t="s">
        <v>82</v>
      </c>
      <c r="AY319" s="224" t="s">
        <v>129</v>
      </c>
    </row>
    <row r="320" spans="1:65" s="2" customFormat="1" ht="37.9" customHeight="1" x14ac:dyDescent="0.2">
      <c r="A320" s="33"/>
      <c r="B320" s="34"/>
      <c r="C320" s="185" t="s">
        <v>483</v>
      </c>
      <c r="D320" s="185" t="s">
        <v>131</v>
      </c>
      <c r="E320" s="186" t="s">
        <v>484</v>
      </c>
      <c r="F320" s="187" t="s">
        <v>485</v>
      </c>
      <c r="G320" s="188" t="s">
        <v>172</v>
      </c>
      <c r="H320" s="189">
        <v>186.94499999999999</v>
      </c>
      <c r="I320" s="190"/>
      <c r="J320" s="191">
        <f>ROUND(I320*H320,2)</f>
        <v>0</v>
      </c>
      <c r="K320" s="187" t="s">
        <v>135</v>
      </c>
      <c r="L320" s="38"/>
      <c r="M320" s="192" t="s">
        <v>1</v>
      </c>
      <c r="N320" s="193" t="s">
        <v>39</v>
      </c>
      <c r="O320" s="70"/>
      <c r="P320" s="194">
        <f>O320*H320</f>
        <v>0</v>
      </c>
      <c r="Q320" s="194">
        <v>0</v>
      </c>
      <c r="R320" s="194">
        <f>Q320*H320</f>
        <v>0</v>
      </c>
      <c r="S320" s="194">
        <v>0</v>
      </c>
      <c r="T320" s="195">
        <f>S320*H320</f>
        <v>0</v>
      </c>
      <c r="U320" s="33"/>
      <c r="V320" s="33"/>
      <c r="W320" s="33"/>
      <c r="X320" s="33"/>
      <c r="Y320" s="33"/>
      <c r="Z320" s="33"/>
      <c r="AA320" s="33"/>
      <c r="AB320" s="33"/>
      <c r="AC320" s="33"/>
      <c r="AD320" s="33"/>
      <c r="AE320" s="33"/>
      <c r="AR320" s="196" t="s">
        <v>136</v>
      </c>
      <c r="AT320" s="196" t="s">
        <v>131</v>
      </c>
      <c r="AU320" s="196" t="s">
        <v>84</v>
      </c>
      <c r="AY320" s="16" t="s">
        <v>129</v>
      </c>
      <c r="BE320" s="197">
        <f>IF(N320="základní",J320,0)</f>
        <v>0</v>
      </c>
      <c r="BF320" s="197">
        <f>IF(N320="snížená",J320,0)</f>
        <v>0</v>
      </c>
      <c r="BG320" s="197">
        <f>IF(N320="zákl. přenesená",J320,0)</f>
        <v>0</v>
      </c>
      <c r="BH320" s="197">
        <f>IF(N320="sníž. přenesená",J320,0)</f>
        <v>0</v>
      </c>
      <c r="BI320" s="197">
        <f>IF(N320="nulová",J320,0)</f>
        <v>0</v>
      </c>
      <c r="BJ320" s="16" t="s">
        <v>82</v>
      </c>
      <c r="BK320" s="197">
        <f>ROUND(I320*H320,2)</f>
        <v>0</v>
      </c>
      <c r="BL320" s="16" t="s">
        <v>136</v>
      </c>
      <c r="BM320" s="196" t="s">
        <v>486</v>
      </c>
    </row>
    <row r="321" spans="1:65" s="2" customFormat="1" ht="29.25" x14ac:dyDescent="0.2">
      <c r="A321" s="33"/>
      <c r="B321" s="34"/>
      <c r="C321" s="35"/>
      <c r="D321" s="198" t="s">
        <v>138</v>
      </c>
      <c r="E321" s="35"/>
      <c r="F321" s="199" t="s">
        <v>487</v>
      </c>
      <c r="G321" s="35"/>
      <c r="H321" s="35"/>
      <c r="I321" s="200"/>
      <c r="J321" s="35"/>
      <c r="K321" s="35"/>
      <c r="L321" s="38"/>
      <c r="M321" s="201"/>
      <c r="N321" s="202"/>
      <c r="O321" s="70"/>
      <c r="P321" s="70"/>
      <c r="Q321" s="70"/>
      <c r="R321" s="70"/>
      <c r="S321" s="70"/>
      <c r="T321" s="71"/>
      <c r="U321" s="33"/>
      <c r="V321" s="33"/>
      <c r="W321" s="33"/>
      <c r="X321" s="33"/>
      <c r="Y321" s="33"/>
      <c r="Z321" s="33"/>
      <c r="AA321" s="33"/>
      <c r="AB321" s="33"/>
      <c r="AC321" s="33"/>
      <c r="AD321" s="33"/>
      <c r="AE321" s="33"/>
      <c r="AT321" s="16" t="s">
        <v>138</v>
      </c>
      <c r="AU321" s="16" t="s">
        <v>84</v>
      </c>
    </row>
    <row r="322" spans="1:65" s="13" customFormat="1" x14ac:dyDescent="0.2">
      <c r="B322" s="203"/>
      <c r="C322" s="204"/>
      <c r="D322" s="198" t="s">
        <v>140</v>
      </c>
      <c r="E322" s="205" t="s">
        <v>1</v>
      </c>
      <c r="F322" s="206" t="s">
        <v>488</v>
      </c>
      <c r="G322" s="204"/>
      <c r="H322" s="207">
        <v>171.62299999999999</v>
      </c>
      <c r="I322" s="208"/>
      <c r="J322" s="204"/>
      <c r="K322" s="204"/>
      <c r="L322" s="209"/>
      <c r="M322" s="210"/>
      <c r="N322" s="211"/>
      <c r="O322" s="211"/>
      <c r="P322" s="211"/>
      <c r="Q322" s="211"/>
      <c r="R322" s="211"/>
      <c r="S322" s="211"/>
      <c r="T322" s="212"/>
      <c r="AT322" s="213" t="s">
        <v>140</v>
      </c>
      <c r="AU322" s="213" t="s">
        <v>84</v>
      </c>
      <c r="AV322" s="13" t="s">
        <v>84</v>
      </c>
      <c r="AW322" s="13" t="s">
        <v>31</v>
      </c>
      <c r="AX322" s="13" t="s">
        <v>74</v>
      </c>
      <c r="AY322" s="213" t="s">
        <v>129</v>
      </c>
    </row>
    <row r="323" spans="1:65" s="13" customFormat="1" x14ac:dyDescent="0.2">
      <c r="B323" s="203"/>
      <c r="C323" s="204"/>
      <c r="D323" s="198" t="s">
        <v>140</v>
      </c>
      <c r="E323" s="205" t="s">
        <v>1</v>
      </c>
      <c r="F323" s="206" t="s">
        <v>489</v>
      </c>
      <c r="G323" s="204"/>
      <c r="H323" s="207">
        <v>15.321999999999999</v>
      </c>
      <c r="I323" s="208"/>
      <c r="J323" s="204"/>
      <c r="K323" s="204"/>
      <c r="L323" s="209"/>
      <c r="M323" s="210"/>
      <c r="N323" s="211"/>
      <c r="O323" s="211"/>
      <c r="P323" s="211"/>
      <c r="Q323" s="211"/>
      <c r="R323" s="211"/>
      <c r="S323" s="211"/>
      <c r="T323" s="212"/>
      <c r="AT323" s="213" t="s">
        <v>140</v>
      </c>
      <c r="AU323" s="213" t="s">
        <v>84</v>
      </c>
      <c r="AV323" s="13" t="s">
        <v>84</v>
      </c>
      <c r="AW323" s="13" t="s">
        <v>31</v>
      </c>
      <c r="AX323" s="13" t="s">
        <v>74</v>
      </c>
      <c r="AY323" s="213" t="s">
        <v>129</v>
      </c>
    </row>
    <row r="324" spans="1:65" s="14" customFormat="1" x14ac:dyDescent="0.2">
      <c r="B324" s="214"/>
      <c r="C324" s="215"/>
      <c r="D324" s="198" t="s">
        <v>140</v>
      </c>
      <c r="E324" s="216" t="s">
        <v>1</v>
      </c>
      <c r="F324" s="217" t="s">
        <v>142</v>
      </c>
      <c r="G324" s="215"/>
      <c r="H324" s="218">
        <v>186.94499999999999</v>
      </c>
      <c r="I324" s="219"/>
      <c r="J324" s="215"/>
      <c r="K324" s="215"/>
      <c r="L324" s="220"/>
      <c r="M324" s="221"/>
      <c r="N324" s="222"/>
      <c r="O324" s="222"/>
      <c r="P324" s="222"/>
      <c r="Q324" s="222"/>
      <c r="R324" s="222"/>
      <c r="S324" s="222"/>
      <c r="T324" s="223"/>
      <c r="AT324" s="224" t="s">
        <v>140</v>
      </c>
      <c r="AU324" s="224" t="s">
        <v>84</v>
      </c>
      <c r="AV324" s="14" t="s">
        <v>136</v>
      </c>
      <c r="AW324" s="14" t="s">
        <v>31</v>
      </c>
      <c r="AX324" s="14" t="s">
        <v>82</v>
      </c>
      <c r="AY324" s="224" t="s">
        <v>129</v>
      </c>
    </row>
    <row r="325" spans="1:65" s="2" customFormat="1" ht="24.2" customHeight="1" x14ac:dyDescent="0.2">
      <c r="A325" s="33"/>
      <c r="B325" s="34"/>
      <c r="C325" s="185" t="s">
        <v>490</v>
      </c>
      <c r="D325" s="185" t="s">
        <v>131</v>
      </c>
      <c r="E325" s="186" t="s">
        <v>491</v>
      </c>
      <c r="F325" s="187" t="s">
        <v>492</v>
      </c>
      <c r="G325" s="188" t="s">
        <v>172</v>
      </c>
      <c r="H325" s="189">
        <v>277.15899999999999</v>
      </c>
      <c r="I325" s="190"/>
      <c r="J325" s="191">
        <f>ROUND(I325*H325,2)</f>
        <v>0</v>
      </c>
      <c r="K325" s="187" t="s">
        <v>135</v>
      </c>
      <c r="L325" s="38"/>
      <c r="M325" s="192" t="s">
        <v>1</v>
      </c>
      <c r="N325" s="193" t="s">
        <v>39</v>
      </c>
      <c r="O325" s="70"/>
      <c r="P325" s="194">
        <f>O325*H325</f>
        <v>0</v>
      </c>
      <c r="Q325" s="194">
        <v>0</v>
      </c>
      <c r="R325" s="194">
        <f>Q325*H325</f>
        <v>0</v>
      </c>
      <c r="S325" s="194">
        <v>0</v>
      </c>
      <c r="T325" s="195">
        <f>S325*H325</f>
        <v>0</v>
      </c>
      <c r="U325" s="33"/>
      <c r="V325" s="33"/>
      <c r="W325" s="33"/>
      <c r="X325" s="33"/>
      <c r="Y325" s="33"/>
      <c r="Z325" s="33"/>
      <c r="AA325" s="33"/>
      <c r="AB325" s="33"/>
      <c r="AC325" s="33"/>
      <c r="AD325" s="33"/>
      <c r="AE325" s="33"/>
      <c r="AR325" s="196" t="s">
        <v>136</v>
      </c>
      <c r="AT325" s="196" t="s">
        <v>131</v>
      </c>
      <c r="AU325" s="196" t="s">
        <v>84</v>
      </c>
      <c r="AY325" s="16" t="s">
        <v>129</v>
      </c>
      <c r="BE325" s="197">
        <f>IF(N325="základní",J325,0)</f>
        <v>0</v>
      </c>
      <c r="BF325" s="197">
        <f>IF(N325="snížená",J325,0)</f>
        <v>0</v>
      </c>
      <c r="BG325" s="197">
        <f>IF(N325="zákl. přenesená",J325,0)</f>
        <v>0</v>
      </c>
      <c r="BH325" s="197">
        <f>IF(N325="sníž. přenesená",J325,0)</f>
        <v>0</v>
      </c>
      <c r="BI325" s="197">
        <f>IF(N325="nulová",J325,0)</f>
        <v>0</v>
      </c>
      <c r="BJ325" s="16" t="s">
        <v>82</v>
      </c>
      <c r="BK325" s="197">
        <f>ROUND(I325*H325,2)</f>
        <v>0</v>
      </c>
      <c r="BL325" s="16" t="s">
        <v>136</v>
      </c>
      <c r="BM325" s="196" t="s">
        <v>493</v>
      </c>
    </row>
    <row r="326" spans="1:65" s="2" customFormat="1" ht="19.5" x14ac:dyDescent="0.2">
      <c r="A326" s="33"/>
      <c r="B326" s="34"/>
      <c r="C326" s="35"/>
      <c r="D326" s="198" t="s">
        <v>138</v>
      </c>
      <c r="E326" s="35"/>
      <c r="F326" s="199" t="s">
        <v>494</v>
      </c>
      <c r="G326" s="35"/>
      <c r="H326" s="35"/>
      <c r="I326" s="200"/>
      <c r="J326" s="35"/>
      <c r="K326" s="35"/>
      <c r="L326" s="38"/>
      <c r="M326" s="201"/>
      <c r="N326" s="202"/>
      <c r="O326" s="70"/>
      <c r="P326" s="70"/>
      <c r="Q326" s="70"/>
      <c r="R326" s="70"/>
      <c r="S326" s="70"/>
      <c r="T326" s="71"/>
      <c r="U326" s="33"/>
      <c r="V326" s="33"/>
      <c r="W326" s="33"/>
      <c r="X326" s="33"/>
      <c r="Y326" s="33"/>
      <c r="Z326" s="33"/>
      <c r="AA326" s="33"/>
      <c r="AB326" s="33"/>
      <c r="AC326" s="33"/>
      <c r="AD326" s="33"/>
      <c r="AE326" s="33"/>
      <c r="AT326" s="16" t="s">
        <v>138</v>
      </c>
      <c r="AU326" s="16" t="s">
        <v>84</v>
      </c>
    </row>
    <row r="327" spans="1:65" s="13" customFormat="1" x14ac:dyDescent="0.2">
      <c r="B327" s="203"/>
      <c r="C327" s="204"/>
      <c r="D327" s="198" t="s">
        <v>140</v>
      </c>
      <c r="E327" s="205" t="s">
        <v>1</v>
      </c>
      <c r="F327" s="206" t="s">
        <v>495</v>
      </c>
      <c r="G327" s="204"/>
      <c r="H327" s="207">
        <v>2.3E-2</v>
      </c>
      <c r="I327" s="208"/>
      <c r="J327" s="204"/>
      <c r="K327" s="204"/>
      <c r="L327" s="209"/>
      <c r="M327" s="210"/>
      <c r="N327" s="211"/>
      <c r="O327" s="211"/>
      <c r="P327" s="211"/>
      <c r="Q327" s="211"/>
      <c r="R327" s="211"/>
      <c r="S327" s="211"/>
      <c r="T327" s="212"/>
      <c r="AT327" s="213" t="s">
        <v>140</v>
      </c>
      <c r="AU327" s="213" t="s">
        <v>84</v>
      </c>
      <c r="AV327" s="13" t="s">
        <v>84</v>
      </c>
      <c r="AW327" s="13" t="s">
        <v>31</v>
      </c>
      <c r="AX327" s="13" t="s">
        <v>74</v>
      </c>
      <c r="AY327" s="213" t="s">
        <v>129</v>
      </c>
    </row>
    <row r="328" spans="1:65" s="13" customFormat="1" ht="22.5" x14ac:dyDescent="0.2">
      <c r="B328" s="203"/>
      <c r="C328" s="204"/>
      <c r="D328" s="198" t="s">
        <v>140</v>
      </c>
      <c r="E328" s="205" t="s">
        <v>1</v>
      </c>
      <c r="F328" s="206" t="s">
        <v>496</v>
      </c>
      <c r="G328" s="204"/>
      <c r="H328" s="207">
        <v>90.191000000000003</v>
      </c>
      <c r="I328" s="208"/>
      <c r="J328" s="204"/>
      <c r="K328" s="204"/>
      <c r="L328" s="209"/>
      <c r="M328" s="210"/>
      <c r="N328" s="211"/>
      <c r="O328" s="211"/>
      <c r="P328" s="211"/>
      <c r="Q328" s="211"/>
      <c r="R328" s="211"/>
      <c r="S328" s="211"/>
      <c r="T328" s="212"/>
      <c r="AT328" s="213" t="s">
        <v>140</v>
      </c>
      <c r="AU328" s="213" t="s">
        <v>84</v>
      </c>
      <c r="AV328" s="13" t="s">
        <v>84</v>
      </c>
      <c r="AW328" s="13" t="s">
        <v>31</v>
      </c>
      <c r="AX328" s="13" t="s">
        <v>74</v>
      </c>
      <c r="AY328" s="213" t="s">
        <v>129</v>
      </c>
    </row>
    <row r="329" spans="1:65" s="13" customFormat="1" ht="22.5" x14ac:dyDescent="0.2">
      <c r="B329" s="203"/>
      <c r="C329" s="204"/>
      <c r="D329" s="198" t="s">
        <v>140</v>
      </c>
      <c r="E329" s="205" t="s">
        <v>1</v>
      </c>
      <c r="F329" s="206" t="s">
        <v>497</v>
      </c>
      <c r="G329" s="204"/>
      <c r="H329" s="207">
        <v>186.94499999999999</v>
      </c>
      <c r="I329" s="208"/>
      <c r="J329" s="204"/>
      <c r="K329" s="204"/>
      <c r="L329" s="209"/>
      <c r="M329" s="210"/>
      <c r="N329" s="211"/>
      <c r="O329" s="211"/>
      <c r="P329" s="211"/>
      <c r="Q329" s="211"/>
      <c r="R329" s="211"/>
      <c r="S329" s="211"/>
      <c r="T329" s="212"/>
      <c r="AT329" s="213" t="s">
        <v>140</v>
      </c>
      <c r="AU329" s="213" t="s">
        <v>84</v>
      </c>
      <c r="AV329" s="13" t="s">
        <v>84</v>
      </c>
      <c r="AW329" s="13" t="s">
        <v>31</v>
      </c>
      <c r="AX329" s="13" t="s">
        <v>74</v>
      </c>
      <c r="AY329" s="213" t="s">
        <v>129</v>
      </c>
    </row>
    <row r="330" spans="1:65" s="14" customFormat="1" x14ac:dyDescent="0.2">
      <c r="B330" s="214"/>
      <c r="C330" s="215"/>
      <c r="D330" s="198" t="s">
        <v>140</v>
      </c>
      <c r="E330" s="216" t="s">
        <v>1</v>
      </c>
      <c r="F330" s="217" t="s">
        <v>142</v>
      </c>
      <c r="G330" s="215"/>
      <c r="H330" s="218">
        <v>277.15899999999999</v>
      </c>
      <c r="I330" s="219"/>
      <c r="J330" s="215"/>
      <c r="K330" s="215"/>
      <c r="L330" s="220"/>
      <c r="M330" s="221"/>
      <c r="N330" s="222"/>
      <c r="O330" s="222"/>
      <c r="P330" s="222"/>
      <c r="Q330" s="222"/>
      <c r="R330" s="222"/>
      <c r="S330" s="222"/>
      <c r="T330" s="223"/>
      <c r="AT330" s="224" t="s">
        <v>140</v>
      </c>
      <c r="AU330" s="224" t="s">
        <v>84</v>
      </c>
      <c r="AV330" s="14" t="s">
        <v>136</v>
      </c>
      <c r="AW330" s="14" t="s">
        <v>31</v>
      </c>
      <c r="AX330" s="14" t="s">
        <v>82</v>
      </c>
      <c r="AY330" s="224" t="s">
        <v>129</v>
      </c>
    </row>
    <row r="331" spans="1:65" s="2" customFormat="1" ht="16.5" customHeight="1" x14ac:dyDescent="0.2">
      <c r="A331" s="33"/>
      <c r="B331" s="34"/>
      <c r="C331" s="185" t="s">
        <v>498</v>
      </c>
      <c r="D331" s="185" t="s">
        <v>131</v>
      </c>
      <c r="E331" s="186" t="s">
        <v>499</v>
      </c>
      <c r="F331" s="187" t="s">
        <v>500</v>
      </c>
      <c r="G331" s="188" t="s">
        <v>172</v>
      </c>
      <c r="H331" s="189">
        <v>8314.77</v>
      </c>
      <c r="I331" s="190"/>
      <c r="J331" s="191">
        <f>ROUND(I331*H331,2)</f>
        <v>0</v>
      </c>
      <c r="K331" s="187" t="s">
        <v>135</v>
      </c>
      <c r="L331" s="38"/>
      <c r="M331" s="192" t="s">
        <v>1</v>
      </c>
      <c r="N331" s="193" t="s">
        <v>39</v>
      </c>
      <c r="O331" s="70"/>
      <c r="P331" s="194">
        <f>O331*H331</f>
        <v>0</v>
      </c>
      <c r="Q331" s="194">
        <v>0</v>
      </c>
      <c r="R331" s="194">
        <f>Q331*H331</f>
        <v>0</v>
      </c>
      <c r="S331" s="194">
        <v>0</v>
      </c>
      <c r="T331" s="195">
        <f>S331*H331</f>
        <v>0</v>
      </c>
      <c r="U331" s="33"/>
      <c r="V331" s="33"/>
      <c r="W331" s="33"/>
      <c r="X331" s="33"/>
      <c r="Y331" s="33"/>
      <c r="Z331" s="33"/>
      <c r="AA331" s="33"/>
      <c r="AB331" s="33"/>
      <c r="AC331" s="33"/>
      <c r="AD331" s="33"/>
      <c r="AE331" s="33"/>
      <c r="AR331" s="196" t="s">
        <v>136</v>
      </c>
      <c r="AT331" s="196" t="s">
        <v>131</v>
      </c>
      <c r="AU331" s="196" t="s">
        <v>84</v>
      </c>
      <c r="AY331" s="16" t="s">
        <v>129</v>
      </c>
      <c r="BE331" s="197">
        <f>IF(N331="základní",J331,0)</f>
        <v>0</v>
      </c>
      <c r="BF331" s="197">
        <f>IF(N331="snížená",J331,0)</f>
        <v>0</v>
      </c>
      <c r="BG331" s="197">
        <f>IF(N331="zákl. přenesená",J331,0)</f>
        <v>0</v>
      </c>
      <c r="BH331" s="197">
        <f>IF(N331="sníž. přenesená",J331,0)</f>
        <v>0</v>
      </c>
      <c r="BI331" s="197">
        <f>IF(N331="nulová",J331,0)</f>
        <v>0</v>
      </c>
      <c r="BJ331" s="16" t="s">
        <v>82</v>
      </c>
      <c r="BK331" s="197">
        <f>ROUND(I331*H331,2)</f>
        <v>0</v>
      </c>
      <c r="BL331" s="16" t="s">
        <v>136</v>
      </c>
      <c r="BM331" s="196" t="s">
        <v>501</v>
      </c>
    </row>
    <row r="332" spans="1:65" s="2" customFormat="1" ht="29.25" x14ac:dyDescent="0.2">
      <c r="A332" s="33"/>
      <c r="B332" s="34"/>
      <c r="C332" s="35"/>
      <c r="D332" s="198" t="s">
        <v>138</v>
      </c>
      <c r="E332" s="35"/>
      <c r="F332" s="199" t="s">
        <v>502</v>
      </c>
      <c r="G332" s="35"/>
      <c r="H332" s="35"/>
      <c r="I332" s="200"/>
      <c r="J332" s="35"/>
      <c r="K332" s="35"/>
      <c r="L332" s="38"/>
      <c r="M332" s="201"/>
      <c r="N332" s="202"/>
      <c r="O332" s="70"/>
      <c r="P332" s="70"/>
      <c r="Q332" s="70"/>
      <c r="R332" s="70"/>
      <c r="S332" s="70"/>
      <c r="T332" s="71"/>
      <c r="U332" s="33"/>
      <c r="V332" s="33"/>
      <c r="W332" s="33"/>
      <c r="X332" s="33"/>
      <c r="Y332" s="33"/>
      <c r="Z332" s="33"/>
      <c r="AA332" s="33"/>
      <c r="AB332" s="33"/>
      <c r="AC332" s="33"/>
      <c r="AD332" s="33"/>
      <c r="AE332" s="33"/>
      <c r="AT332" s="16" t="s">
        <v>138</v>
      </c>
      <c r="AU332" s="16" t="s">
        <v>84</v>
      </c>
    </row>
    <row r="333" spans="1:65" s="13" customFormat="1" ht="22.5" x14ac:dyDescent="0.2">
      <c r="B333" s="203"/>
      <c r="C333" s="204"/>
      <c r="D333" s="198" t="s">
        <v>140</v>
      </c>
      <c r="E333" s="205" t="s">
        <v>1</v>
      </c>
      <c r="F333" s="206" t="s">
        <v>503</v>
      </c>
      <c r="G333" s="204"/>
      <c r="H333" s="207">
        <v>8314.77</v>
      </c>
      <c r="I333" s="208"/>
      <c r="J333" s="204"/>
      <c r="K333" s="204"/>
      <c r="L333" s="209"/>
      <c r="M333" s="210"/>
      <c r="N333" s="211"/>
      <c r="O333" s="211"/>
      <c r="P333" s="211"/>
      <c r="Q333" s="211"/>
      <c r="R333" s="211"/>
      <c r="S333" s="211"/>
      <c r="T333" s="212"/>
      <c r="AT333" s="213" t="s">
        <v>140</v>
      </c>
      <c r="AU333" s="213" t="s">
        <v>84</v>
      </c>
      <c r="AV333" s="13" t="s">
        <v>84</v>
      </c>
      <c r="AW333" s="13" t="s">
        <v>31</v>
      </c>
      <c r="AX333" s="13" t="s">
        <v>74</v>
      </c>
      <c r="AY333" s="213" t="s">
        <v>129</v>
      </c>
    </row>
    <row r="334" spans="1:65" s="14" customFormat="1" x14ac:dyDescent="0.2">
      <c r="B334" s="214"/>
      <c r="C334" s="215"/>
      <c r="D334" s="198" t="s">
        <v>140</v>
      </c>
      <c r="E334" s="216" t="s">
        <v>1</v>
      </c>
      <c r="F334" s="217" t="s">
        <v>142</v>
      </c>
      <c r="G334" s="215"/>
      <c r="H334" s="218">
        <v>8314.77</v>
      </c>
      <c r="I334" s="219"/>
      <c r="J334" s="215"/>
      <c r="K334" s="215"/>
      <c r="L334" s="220"/>
      <c r="M334" s="221"/>
      <c r="N334" s="222"/>
      <c r="O334" s="222"/>
      <c r="P334" s="222"/>
      <c r="Q334" s="222"/>
      <c r="R334" s="222"/>
      <c r="S334" s="222"/>
      <c r="T334" s="223"/>
      <c r="AT334" s="224" t="s">
        <v>140</v>
      </c>
      <c r="AU334" s="224" t="s">
        <v>84</v>
      </c>
      <c r="AV334" s="14" t="s">
        <v>136</v>
      </c>
      <c r="AW334" s="14" t="s">
        <v>31</v>
      </c>
      <c r="AX334" s="14" t="s">
        <v>82</v>
      </c>
      <c r="AY334" s="224" t="s">
        <v>129</v>
      </c>
    </row>
    <row r="335" spans="1:65" s="2" customFormat="1" ht="24.2" customHeight="1" x14ac:dyDescent="0.2">
      <c r="A335" s="33"/>
      <c r="B335" s="34"/>
      <c r="C335" s="185" t="s">
        <v>504</v>
      </c>
      <c r="D335" s="185" t="s">
        <v>131</v>
      </c>
      <c r="E335" s="186" t="s">
        <v>505</v>
      </c>
      <c r="F335" s="187" t="s">
        <v>506</v>
      </c>
      <c r="G335" s="188" t="s">
        <v>172</v>
      </c>
      <c r="H335" s="189">
        <v>277.15899999999999</v>
      </c>
      <c r="I335" s="190"/>
      <c r="J335" s="191">
        <f>ROUND(I335*H335,2)</f>
        <v>0</v>
      </c>
      <c r="K335" s="187" t="s">
        <v>135</v>
      </c>
      <c r="L335" s="38"/>
      <c r="M335" s="192" t="s">
        <v>1</v>
      </c>
      <c r="N335" s="193" t="s">
        <v>39</v>
      </c>
      <c r="O335" s="70"/>
      <c r="P335" s="194">
        <f>O335*H335</f>
        <v>0</v>
      </c>
      <c r="Q335" s="194">
        <v>0</v>
      </c>
      <c r="R335" s="194">
        <f>Q335*H335</f>
        <v>0</v>
      </c>
      <c r="S335" s="194">
        <v>0</v>
      </c>
      <c r="T335" s="195">
        <f>S335*H335</f>
        <v>0</v>
      </c>
      <c r="U335" s="33"/>
      <c r="V335" s="33"/>
      <c r="W335" s="33"/>
      <c r="X335" s="33"/>
      <c r="Y335" s="33"/>
      <c r="Z335" s="33"/>
      <c r="AA335" s="33"/>
      <c r="AB335" s="33"/>
      <c r="AC335" s="33"/>
      <c r="AD335" s="33"/>
      <c r="AE335" s="33"/>
      <c r="AR335" s="196" t="s">
        <v>136</v>
      </c>
      <c r="AT335" s="196" t="s">
        <v>131</v>
      </c>
      <c r="AU335" s="196" t="s">
        <v>84</v>
      </c>
      <c r="AY335" s="16" t="s">
        <v>129</v>
      </c>
      <c r="BE335" s="197">
        <f>IF(N335="základní",J335,0)</f>
        <v>0</v>
      </c>
      <c r="BF335" s="197">
        <f>IF(N335="snížená",J335,0)</f>
        <v>0</v>
      </c>
      <c r="BG335" s="197">
        <f>IF(N335="zákl. přenesená",J335,0)</f>
        <v>0</v>
      </c>
      <c r="BH335" s="197">
        <f>IF(N335="sníž. přenesená",J335,0)</f>
        <v>0</v>
      </c>
      <c r="BI335" s="197">
        <f>IF(N335="nulová",J335,0)</f>
        <v>0</v>
      </c>
      <c r="BJ335" s="16" t="s">
        <v>82</v>
      </c>
      <c r="BK335" s="197">
        <f>ROUND(I335*H335,2)</f>
        <v>0</v>
      </c>
      <c r="BL335" s="16" t="s">
        <v>136</v>
      </c>
      <c r="BM335" s="196" t="s">
        <v>507</v>
      </c>
    </row>
    <row r="336" spans="1:65" s="2" customFormat="1" ht="19.5" x14ac:dyDescent="0.2">
      <c r="A336" s="33"/>
      <c r="B336" s="34"/>
      <c r="C336" s="35"/>
      <c r="D336" s="198" t="s">
        <v>138</v>
      </c>
      <c r="E336" s="35"/>
      <c r="F336" s="199" t="s">
        <v>508</v>
      </c>
      <c r="G336" s="35"/>
      <c r="H336" s="35"/>
      <c r="I336" s="200"/>
      <c r="J336" s="35"/>
      <c r="K336" s="35"/>
      <c r="L336" s="38"/>
      <c r="M336" s="201"/>
      <c r="N336" s="202"/>
      <c r="O336" s="70"/>
      <c r="P336" s="70"/>
      <c r="Q336" s="70"/>
      <c r="R336" s="70"/>
      <c r="S336" s="70"/>
      <c r="T336" s="71"/>
      <c r="U336" s="33"/>
      <c r="V336" s="33"/>
      <c r="W336" s="33"/>
      <c r="X336" s="33"/>
      <c r="Y336" s="33"/>
      <c r="Z336" s="33"/>
      <c r="AA336" s="33"/>
      <c r="AB336" s="33"/>
      <c r="AC336" s="33"/>
      <c r="AD336" s="33"/>
      <c r="AE336" s="33"/>
      <c r="AT336" s="16" t="s">
        <v>138</v>
      </c>
      <c r="AU336" s="16" t="s">
        <v>84</v>
      </c>
    </row>
    <row r="337" spans="1:65" s="13" customFormat="1" x14ac:dyDescent="0.2">
      <c r="B337" s="203"/>
      <c r="C337" s="204"/>
      <c r="D337" s="198" t="s">
        <v>140</v>
      </c>
      <c r="E337" s="205" t="s">
        <v>1</v>
      </c>
      <c r="F337" s="206" t="s">
        <v>509</v>
      </c>
      <c r="G337" s="204"/>
      <c r="H337" s="207">
        <v>171.62299999999999</v>
      </c>
      <c r="I337" s="208"/>
      <c r="J337" s="204"/>
      <c r="K337" s="204"/>
      <c r="L337" s="209"/>
      <c r="M337" s="210"/>
      <c r="N337" s="211"/>
      <c r="O337" s="211"/>
      <c r="P337" s="211"/>
      <c r="Q337" s="211"/>
      <c r="R337" s="211"/>
      <c r="S337" s="211"/>
      <c r="T337" s="212"/>
      <c r="AT337" s="213" t="s">
        <v>140</v>
      </c>
      <c r="AU337" s="213" t="s">
        <v>84</v>
      </c>
      <c r="AV337" s="13" t="s">
        <v>84</v>
      </c>
      <c r="AW337" s="13" t="s">
        <v>31</v>
      </c>
      <c r="AX337" s="13" t="s">
        <v>74</v>
      </c>
      <c r="AY337" s="213" t="s">
        <v>129</v>
      </c>
    </row>
    <row r="338" spans="1:65" s="13" customFormat="1" x14ac:dyDescent="0.2">
      <c r="B338" s="203"/>
      <c r="C338" s="204"/>
      <c r="D338" s="198" t="s">
        <v>140</v>
      </c>
      <c r="E338" s="205" t="s">
        <v>1</v>
      </c>
      <c r="F338" s="206" t="s">
        <v>510</v>
      </c>
      <c r="G338" s="204"/>
      <c r="H338" s="207">
        <v>74.025000000000006</v>
      </c>
      <c r="I338" s="208"/>
      <c r="J338" s="204"/>
      <c r="K338" s="204"/>
      <c r="L338" s="209"/>
      <c r="M338" s="210"/>
      <c r="N338" s="211"/>
      <c r="O338" s="211"/>
      <c r="P338" s="211"/>
      <c r="Q338" s="211"/>
      <c r="R338" s="211"/>
      <c r="S338" s="211"/>
      <c r="T338" s="212"/>
      <c r="AT338" s="213" t="s">
        <v>140</v>
      </c>
      <c r="AU338" s="213" t="s">
        <v>84</v>
      </c>
      <c r="AV338" s="13" t="s">
        <v>84</v>
      </c>
      <c r="AW338" s="13" t="s">
        <v>31</v>
      </c>
      <c r="AX338" s="13" t="s">
        <v>74</v>
      </c>
      <c r="AY338" s="213" t="s">
        <v>129</v>
      </c>
    </row>
    <row r="339" spans="1:65" s="13" customFormat="1" x14ac:dyDescent="0.2">
      <c r="B339" s="203"/>
      <c r="C339" s="204"/>
      <c r="D339" s="198" t="s">
        <v>140</v>
      </c>
      <c r="E339" s="205" t="s">
        <v>1</v>
      </c>
      <c r="F339" s="206" t="s">
        <v>511</v>
      </c>
      <c r="G339" s="204"/>
      <c r="H339" s="207">
        <v>15.321999999999999</v>
      </c>
      <c r="I339" s="208"/>
      <c r="J339" s="204"/>
      <c r="K339" s="204"/>
      <c r="L339" s="209"/>
      <c r="M339" s="210"/>
      <c r="N339" s="211"/>
      <c r="O339" s="211"/>
      <c r="P339" s="211"/>
      <c r="Q339" s="211"/>
      <c r="R339" s="211"/>
      <c r="S339" s="211"/>
      <c r="T339" s="212"/>
      <c r="AT339" s="213" t="s">
        <v>140</v>
      </c>
      <c r="AU339" s="213" t="s">
        <v>84</v>
      </c>
      <c r="AV339" s="13" t="s">
        <v>84</v>
      </c>
      <c r="AW339" s="13" t="s">
        <v>31</v>
      </c>
      <c r="AX339" s="13" t="s">
        <v>74</v>
      </c>
      <c r="AY339" s="213" t="s">
        <v>129</v>
      </c>
    </row>
    <row r="340" spans="1:65" s="13" customFormat="1" x14ac:dyDescent="0.2">
      <c r="B340" s="203"/>
      <c r="C340" s="204"/>
      <c r="D340" s="198" t="s">
        <v>140</v>
      </c>
      <c r="E340" s="205" t="s">
        <v>1</v>
      </c>
      <c r="F340" s="206" t="s">
        <v>512</v>
      </c>
      <c r="G340" s="204"/>
      <c r="H340" s="207">
        <v>16.166</v>
      </c>
      <c r="I340" s="208"/>
      <c r="J340" s="204"/>
      <c r="K340" s="204"/>
      <c r="L340" s="209"/>
      <c r="M340" s="210"/>
      <c r="N340" s="211"/>
      <c r="O340" s="211"/>
      <c r="P340" s="211"/>
      <c r="Q340" s="211"/>
      <c r="R340" s="211"/>
      <c r="S340" s="211"/>
      <c r="T340" s="212"/>
      <c r="AT340" s="213" t="s">
        <v>140</v>
      </c>
      <c r="AU340" s="213" t="s">
        <v>84</v>
      </c>
      <c r="AV340" s="13" t="s">
        <v>84</v>
      </c>
      <c r="AW340" s="13" t="s">
        <v>31</v>
      </c>
      <c r="AX340" s="13" t="s">
        <v>74</v>
      </c>
      <c r="AY340" s="213" t="s">
        <v>129</v>
      </c>
    </row>
    <row r="341" spans="1:65" s="13" customFormat="1" x14ac:dyDescent="0.2">
      <c r="B341" s="203"/>
      <c r="C341" s="204"/>
      <c r="D341" s="198" t="s">
        <v>140</v>
      </c>
      <c r="E341" s="205" t="s">
        <v>1</v>
      </c>
      <c r="F341" s="206" t="s">
        <v>513</v>
      </c>
      <c r="G341" s="204"/>
      <c r="H341" s="207">
        <v>2.3E-2</v>
      </c>
      <c r="I341" s="208"/>
      <c r="J341" s="204"/>
      <c r="K341" s="204"/>
      <c r="L341" s="209"/>
      <c r="M341" s="210"/>
      <c r="N341" s="211"/>
      <c r="O341" s="211"/>
      <c r="P341" s="211"/>
      <c r="Q341" s="211"/>
      <c r="R341" s="211"/>
      <c r="S341" s="211"/>
      <c r="T341" s="212"/>
      <c r="AT341" s="213" t="s">
        <v>140</v>
      </c>
      <c r="AU341" s="213" t="s">
        <v>84</v>
      </c>
      <c r="AV341" s="13" t="s">
        <v>84</v>
      </c>
      <c r="AW341" s="13" t="s">
        <v>31</v>
      </c>
      <c r="AX341" s="13" t="s">
        <v>74</v>
      </c>
      <c r="AY341" s="213" t="s">
        <v>129</v>
      </c>
    </row>
    <row r="342" spans="1:65" s="14" customFormat="1" x14ac:dyDescent="0.2">
      <c r="B342" s="214"/>
      <c r="C342" s="215"/>
      <c r="D342" s="198" t="s">
        <v>140</v>
      </c>
      <c r="E342" s="216" t="s">
        <v>1</v>
      </c>
      <c r="F342" s="217" t="s">
        <v>142</v>
      </c>
      <c r="G342" s="215"/>
      <c r="H342" s="218">
        <v>277.15899999999999</v>
      </c>
      <c r="I342" s="219"/>
      <c r="J342" s="215"/>
      <c r="K342" s="215"/>
      <c r="L342" s="220"/>
      <c r="M342" s="221"/>
      <c r="N342" s="222"/>
      <c r="O342" s="222"/>
      <c r="P342" s="222"/>
      <c r="Q342" s="222"/>
      <c r="R342" s="222"/>
      <c r="S342" s="222"/>
      <c r="T342" s="223"/>
      <c r="AT342" s="224" t="s">
        <v>140</v>
      </c>
      <c r="AU342" s="224" t="s">
        <v>84</v>
      </c>
      <c r="AV342" s="14" t="s">
        <v>136</v>
      </c>
      <c r="AW342" s="14" t="s">
        <v>31</v>
      </c>
      <c r="AX342" s="14" t="s">
        <v>82</v>
      </c>
      <c r="AY342" s="224" t="s">
        <v>129</v>
      </c>
    </row>
    <row r="343" spans="1:65" s="2" customFormat="1" ht="24.2" customHeight="1" x14ac:dyDescent="0.2">
      <c r="A343" s="33"/>
      <c r="B343" s="34"/>
      <c r="C343" s="185" t="s">
        <v>514</v>
      </c>
      <c r="D343" s="185" t="s">
        <v>131</v>
      </c>
      <c r="E343" s="186" t="s">
        <v>515</v>
      </c>
      <c r="F343" s="187" t="s">
        <v>516</v>
      </c>
      <c r="G343" s="188" t="s">
        <v>172</v>
      </c>
      <c r="H343" s="189">
        <v>186.94499999999999</v>
      </c>
      <c r="I343" s="190"/>
      <c r="J343" s="191">
        <f>ROUND(I343*H343,2)</f>
        <v>0</v>
      </c>
      <c r="K343" s="187" t="s">
        <v>135</v>
      </c>
      <c r="L343" s="38"/>
      <c r="M343" s="192" t="s">
        <v>1</v>
      </c>
      <c r="N343" s="193" t="s">
        <v>39</v>
      </c>
      <c r="O343" s="70"/>
      <c r="P343" s="194">
        <f>O343*H343</f>
        <v>0</v>
      </c>
      <c r="Q343" s="194">
        <v>0</v>
      </c>
      <c r="R343" s="194">
        <f>Q343*H343</f>
        <v>0</v>
      </c>
      <c r="S343" s="194">
        <v>0</v>
      </c>
      <c r="T343" s="195">
        <f>S343*H343</f>
        <v>0</v>
      </c>
      <c r="U343" s="33"/>
      <c r="V343" s="33"/>
      <c r="W343" s="33"/>
      <c r="X343" s="33"/>
      <c r="Y343" s="33"/>
      <c r="Z343" s="33"/>
      <c r="AA343" s="33"/>
      <c r="AB343" s="33"/>
      <c r="AC343" s="33"/>
      <c r="AD343" s="33"/>
      <c r="AE343" s="33"/>
      <c r="AR343" s="196" t="s">
        <v>136</v>
      </c>
      <c r="AT343" s="196" t="s">
        <v>131</v>
      </c>
      <c r="AU343" s="196" t="s">
        <v>84</v>
      </c>
      <c r="AY343" s="16" t="s">
        <v>129</v>
      </c>
      <c r="BE343" s="197">
        <f>IF(N343="základní",J343,0)</f>
        <v>0</v>
      </c>
      <c r="BF343" s="197">
        <f>IF(N343="snížená",J343,0)</f>
        <v>0</v>
      </c>
      <c r="BG343" s="197">
        <f>IF(N343="zákl. přenesená",J343,0)</f>
        <v>0</v>
      </c>
      <c r="BH343" s="197">
        <f>IF(N343="sníž. přenesená",J343,0)</f>
        <v>0</v>
      </c>
      <c r="BI343" s="197">
        <f>IF(N343="nulová",J343,0)</f>
        <v>0</v>
      </c>
      <c r="BJ343" s="16" t="s">
        <v>82</v>
      </c>
      <c r="BK343" s="197">
        <f>ROUND(I343*H343,2)</f>
        <v>0</v>
      </c>
      <c r="BL343" s="16" t="s">
        <v>136</v>
      </c>
      <c r="BM343" s="196" t="s">
        <v>517</v>
      </c>
    </row>
    <row r="344" spans="1:65" s="2" customFormat="1" ht="19.5" x14ac:dyDescent="0.2">
      <c r="A344" s="33"/>
      <c r="B344" s="34"/>
      <c r="C344" s="35"/>
      <c r="D344" s="198" t="s">
        <v>138</v>
      </c>
      <c r="E344" s="35"/>
      <c r="F344" s="199" t="s">
        <v>518</v>
      </c>
      <c r="G344" s="35"/>
      <c r="H344" s="35"/>
      <c r="I344" s="200"/>
      <c r="J344" s="35"/>
      <c r="K344" s="35"/>
      <c r="L344" s="38"/>
      <c r="M344" s="201"/>
      <c r="N344" s="202"/>
      <c r="O344" s="70"/>
      <c r="P344" s="70"/>
      <c r="Q344" s="70"/>
      <c r="R344" s="70"/>
      <c r="S344" s="70"/>
      <c r="T344" s="71"/>
      <c r="U344" s="33"/>
      <c r="V344" s="33"/>
      <c r="W344" s="33"/>
      <c r="X344" s="33"/>
      <c r="Y344" s="33"/>
      <c r="Z344" s="33"/>
      <c r="AA344" s="33"/>
      <c r="AB344" s="33"/>
      <c r="AC344" s="33"/>
      <c r="AD344" s="33"/>
      <c r="AE344" s="33"/>
      <c r="AT344" s="16" t="s">
        <v>138</v>
      </c>
      <c r="AU344" s="16" t="s">
        <v>84</v>
      </c>
    </row>
    <row r="345" spans="1:65" s="13" customFormat="1" x14ac:dyDescent="0.2">
      <c r="B345" s="203"/>
      <c r="C345" s="204"/>
      <c r="D345" s="198" t="s">
        <v>140</v>
      </c>
      <c r="E345" s="205" t="s">
        <v>1</v>
      </c>
      <c r="F345" s="206" t="s">
        <v>519</v>
      </c>
      <c r="G345" s="204"/>
      <c r="H345" s="207">
        <v>171.62299999999999</v>
      </c>
      <c r="I345" s="208"/>
      <c r="J345" s="204"/>
      <c r="K345" s="204"/>
      <c r="L345" s="209"/>
      <c r="M345" s="210"/>
      <c r="N345" s="211"/>
      <c r="O345" s="211"/>
      <c r="P345" s="211"/>
      <c r="Q345" s="211"/>
      <c r="R345" s="211"/>
      <c r="S345" s="211"/>
      <c r="T345" s="212"/>
      <c r="AT345" s="213" t="s">
        <v>140</v>
      </c>
      <c r="AU345" s="213" t="s">
        <v>84</v>
      </c>
      <c r="AV345" s="13" t="s">
        <v>84</v>
      </c>
      <c r="AW345" s="13" t="s">
        <v>31</v>
      </c>
      <c r="AX345" s="13" t="s">
        <v>74</v>
      </c>
      <c r="AY345" s="213" t="s">
        <v>129</v>
      </c>
    </row>
    <row r="346" spans="1:65" s="13" customFormat="1" x14ac:dyDescent="0.2">
      <c r="B346" s="203"/>
      <c r="C346" s="204"/>
      <c r="D346" s="198" t="s">
        <v>140</v>
      </c>
      <c r="E346" s="205" t="s">
        <v>1</v>
      </c>
      <c r="F346" s="206" t="s">
        <v>520</v>
      </c>
      <c r="G346" s="204"/>
      <c r="H346" s="207">
        <v>15.321999999999999</v>
      </c>
      <c r="I346" s="208"/>
      <c r="J346" s="204"/>
      <c r="K346" s="204"/>
      <c r="L346" s="209"/>
      <c r="M346" s="210"/>
      <c r="N346" s="211"/>
      <c r="O346" s="211"/>
      <c r="P346" s="211"/>
      <c r="Q346" s="211"/>
      <c r="R346" s="211"/>
      <c r="S346" s="211"/>
      <c r="T346" s="212"/>
      <c r="AT346" s="213" t="s">
        <v>140</v>
      </c>
      <c r="AU346" s="213" t="s">
        <v>84</v>
      </c>
      <c r="AV346" s="13" t="s">
        <v>84</v>
      </c>
      <c r="AW346" s="13" t="s">
        <v>31</v>
      </c>
      <c r="AX346" s="13" t="s">
        <v>74</v>
      </c>
      <c r="AY346" s="213" t="s">
        <v>129</v>
      </c>
    </row>
    <row r="347" spans="1:65" s="14" customFormat="1" x14ac:dyDescent="0.2">
      <c r="B347" s="214"/>
      <c r="C347" s="215"/>
      <c r="D347" s="198" t="s">
        <v>140</v>
      </c>
      <c r="E347" s="216" t="s">
        <v>1</v>
      </c>
      <c r="F347" s="217" t="s">
        <v>142</v>
      </c>
      <c r="G347" s="215"/>
      <c r="H347" s="218">
        <v>186.94499999999999</v>
      </c>
      <c r="I347" s="219"/>
      <c r="J347" s="215"/>
      <c r="K347" s="215"/>
      <c r="L347" s="220"/>
      <c r="M347" s="221"/>
      <c r="N347" s="222"/>
      <c r="O347" s="222"/>
      <c r="P347" s="222"/>
      <c r="Q347" s="222"/>
      <c r="R347" s="222"/>
      <c r="S347" s="222"/>
      <c r="T347" s="223"/>
      <c r="AT347" s="224" t="s">
        <v>140</v>
      </c>
      <c r="AU347" s="224" t="s">
        <v>84</v>
      </c>
      <c r="AV347" s="14" t="s">
        <v>136</v>
      </c>
      <c r="AW347" s="14" t="s">
        <v>31</v>
      </c>
      <c r="AX347" s="14" t="s">
        <v>82</v>
      </c>
      <c r="AY347" s="224" t="s">
        <v>129</v>
      </c>
    </row>
    <row r="348" spans="1:65" s="2" customFormat="1" ht="24.2" customHeight="1" x14ac:dyDescent="0.2">
      <c r="A348" s="33"/>
      <c r="B348" s="34"/>
      <c r="C348" s="185" t="s">
        <v>521</v>
      </c>
      <c r="D348" s="185" t="s">
        <v>131</v>
      </c>
      <c r="E348" s="186" t="s">
        <v>522</v>
      </c>
      <c r="F348" s="187" t="s">
        <v>523</v>
      </c>
      <c r="G348" s="188" t="s">
        <v>172</v>
      </c>
      <c r="H348" s="189">
        <v>186.94499999999999</v>
      </c>
      <c r="I348" s="190"/>
      <c r="J348" s="191">
        <f>ROUND(I348*H348,2)</f>
        <v>0</v>
      </c>
      <c r="K348" s="187" t="s">
        <v>135</v>
      </c>
      <c r="L348" s="38"/>
      <c r="M348" s="192" t="s">
        <v>1</v>
      </c>
      <c r="N348" s="193" t="s">
        <v>39</v>
      </c>
      <c r="O348" s="70"/>
      <c r="P348" s="194">
        <f>O348*H348</f>
        <v>0</v>
      </c>
      <c r="Q348" s="194">
        <v>0</v>
      </c>
      <c r="R348" s="194">
        <f>Q348*H348</f>
        <v>0</v>
      </c>
      <c r="S348" s="194">
        <v>0</v>
      </c>
      <c r="T348" s="195">
        <f>S348*H348</f>
        <v>0</v>
      </c>
      <c r="U348" s="33"/>
      <c r="V348" s="33"/>
      <c r="W348" s="33"/>
      <c r="X348" s="33"/>
      <c r="Y348" s="33"/>
      <c r="Z348" s="33"/>
      <c r="AA348" s="33"/>
      <c r="AB348" s="33"/>
      <c r="AC348" s="33"/>
      <c r="AD348" s="33"/>
      <c r="AE348" s="33"/>
      <c r="AR348" s="196" t="s">
        <v>136</v>
      </c>
      <c r="AT348" s="196" t="s">
        <v>131</v>
      </c>
      <c r="AU348" s="196" t="s">
        <v>84</v>
      </c>
      <c r="AY348" s="16" t="s">
        <v>129</v>
      </c>
      <c r="BE348" s="197">
        <f>IF(N348="základní",J348,0)</f>
        <v>0</v>
      </c>
      <c r="BF348" s="197">
        <f>IF(N348="snížená",J348,0)</f>
        <v>0</v>
      </c>
      <c r="BG348" s="197">
        <f>IF(N348="zákl. přenesená",J348,0)</f>
        <v>0</v>
      </c>
      <c r="BH348" s="197">
        <f>IF(N348="sníž. přenesená",J348,0)</f>
        <v>0</v>
      </c>
      <c r="BI348" s="197">
        <f>IF(N348="nulová",J348,0)</f>
        <v>0</v>
      </c>
      <c r="BJ348" s="16" t="s">
        <v>82</v>
      </c>
      <c r="BK348" s="197">
        <f>ROUND(I348*H348,2)</f>
        <v>0</v>
      </c>
      <c r="BL348" s="16" t="s">
        <v>136</v>
      </c>
      <c r="BM348" s="196" t="s">
        <v>524</v>
      </c>
    </row>
    <row r="349" spans="1:65" s="2" customFormat="1" ht="19.5" x14ac:dyDescent="0.2">
      <c r="A349" s="33"/>
      <c r="B349" s="34"/>
      <c r="C349" s="35"/>
      <c r="D349" s="198" t="s">
        <v>138</v>
      </c>
      <c r="E349" s="35"/>
      <c r="F349" s="199" t="s">
        <v>525</v>
      </c>
      <c r="G349" s="35"/>
      <c r="H349" s="35"/>
      <c r="I349" s="200"/>
      <c r="J349" s="35"/>
      <c r="K349" s="35"/>
      <c r="L349" s="38"/>
      <c r="M349" s="201"/>
      <c r="N349" s="202"/>
      <c r="O349" s="70"/>
      <c r="P349" s="70"/>
      <c r="Q349" s="70"/>
      <c r="R349" s="70"/>
      <c r="S349" s="70"/>
      <c r="T349" s="71"/>
      <c r="U349" s="33"/>
      <c r="V349" s="33"/>
      <c r="W349" s="33"/>
      <c r="X349" s="33"/>
      <c r="Y349" s="33"/>
      <c r="Z349" s="33"/>
      <c r="AA349" s="33"/>
      <c r="AB349" s="33"/>
      <c r="AC349" s="33"/>
      <c r="AD349" s="33"/>
      <c r="AE349" s="33"/>
      <c r="AT349" s="16" t="s">
        <v>138</v>
      </c>
      <c r="AU349" s="16" t="s">
        <v>84</v>
      </c>
    </row>
    <row r="350" spans="1:65" s="12" customFormat="1" ht="22.9" customHeight="1" x14ac:dyDescent="0.2">
      <c r="B350" s="169"/>
      <c r="C350" s="170"/>
      <c r="D350" s="171" t="s">
        <v>73</v>
      </c>
      <c r="E350" s="183" t="s">
        <v>526</v>
      </c>
      <c r="F350" s="183" t="s">
        <v>527</v>
      </c>
      <c r="G350" s="170"/>
      <c r="H350" s="170"/>
      <c r="I350" s="173"/>
      <c r="J350" s="184">
        <f>BK350</f>
        <v>0</v>
      </c>
      <c r="K350" s="170"/>
      <c r="L350" s="175"/>
      <c r="M350" s="176"/>
      <c r="N350" s="177"/>
      <c r="O350" s="177"/>
      <c r="P350" s="178">
        <f>SUM(P351:P352)</f>
        <v>0</v>
      </c>
      <c r="Q350" s="177"/>
      <c r="R350" s="178">
        <f>SUM(R351:R352)</f>
        <v>0</v>
      </c>
      <c r="S350" s="177"/>
      <c r="T350" s="179">
        <f>SUM(T351:T352)</f>
        <v>0</v>
      </c>
      <c r="AR350" s="180" t="s">
        <v>82</v>
      </c>
      <c r="AT350" s="181" t="s">
        <v>73</v>
      </c>
      <c r="AU350" s="181" t="s">
        <v>82</v>
      </c>
      <c r="AY350" s="180" t="s">
        <v>129</v>
      </c>
      <c r="BK350" s="182">
        <f>SUM(BK351:BK352)</f>
        <v>0</v>
      </c>
    </row>
    <row r="351" spans="1:65" s="2" customFormat="1" ht="24.2" customHeight="1" x14ac:dyDescent="0.2">
      <c r="A351" s="33"/>
      <c r="B351" s="34"/>
      <c r="C351" s="185" t="s">
        <v>528</v>
      </c>
      <c r="D351" s="185" t="s">
        <v>131</v>
      </c>
      <c r="E351" s="186" t="s">
        <v>529</v>
      </c>
      <c r="F351" s="187" t="s">
        <v>530</v>
      </c>
      <c r="G351" s="188" t="s">
        <v>172</v>
      </c>
      <c r="H351" s="189">
        <v>378.12966999999998</v>
      </c>
      <c r="I351" s="190"/>
      <c r="J351" s="191">
        <f>ROUND(I351*H351,2)</f>
        <v>0</v>
      </c>
      <c r="K351" s="187" t="s">
        <v>135</v>
      </c>
      <c r="L351" s="38"/>
      <c r="M351" s="192" t="s">
        <v>1</v>
      </c>
      <c r="N351" s="193" t="s">
        <v>39</v>
      </c>
      <c r="O351" s="70"/>
      <c r="P351" s="194">
        <f>O351*H351</f>
        <v>0</v>
      </c>
      <c r="Q351" s="194">
        <v>0</v>
      </c>
      <c r="R351" s="194">
        <f>Q351*H351</f>
        <v>0</v>
      </c>
      <c r="S351" s="194">
        <v>0</v>
      </c>
      <c r="T351" s="195">
        <f>S351*H351</f>
        <v>0</v>
      </c>
      <c r="U351" s="33"/>
      <c r="V351" s="33"/>
      <c r="W351" s="33"/>
      <c r="X351" s="33"/>
      <c r="Y351" s="33"/>
      <c r="Z351" s="33"/>
      <c r="AA351" s="33"/>
      <c r="AB351" s="33"/>
      <c r="AC351" s="33"/>
      <c r="AD351" s="33"/>
      <c r="AE351" s="33"/>
      <c r="AR351" s="196" t="s">
        <v>136</v>
      </c>
      <c r="AT351" s="196" t="s">
        <v>131</v>
      </c>
      <c r="AU351" s="196" t="s">
        <v>84</v>
      </c>
      <c r="AY351" s="16" t="s">
        <v>129</v>
      </c>
      <c r="BE351" s="197">
        <f>IF(N351="základní",J351,0)</f>
        <v>0</v>
      </c>
      <c r="BF351" s="197">
        <f>IF(N351="snížená",J351,0)</f>
        <v>0</v>
      </c>
      <c r="BG351" s="197">
        <f>IF(N351="zákl. přenesená",J351,0)</f>
        <v>0</v>
      </c>
      <c r="BH351" s="197">
        <f>IF(N351="sníž. přenesená",J351,0)</f>
        <v>0</v>
      </c>
      <c r="BI351" s="197">
        <f>IF(N351="nulová",J351,0)</f>
        <v>0</v>
      </c>
      <c r="BJ351" s="16" t="s">
        <v>82</v>
      </c>
      <c r="BK351" s="197">
        <f>ROUND(I351*H351,2)</f>
        <v>0</v>
      </c>
      <c r="BL351" s="16" t="s">
        <v>136</v>
      </c>
      <c r="BM351" s="196" t="s">
        <v>531</v>
      </c>
    </row>
    <row r="352" spans="1:65" s="2" customFormat="1" ht="29.25" x14ac:dyDescent="0.2">
      <c r="A352" s="33"/>
      <c r="B352" s="34"/>
      <c r="C352" s="35"/>
      <c r="D352" s="198" t="s">
        <v>138</v>
      </c>
      <c r="E352" s="35"/>
      <c r="F352" s="199" t="s">
        <v>532</v>
      </c>
      <c r="G352" s="35"/>
      <c r="H352" s="35"/>
      <c r="I352" s="200"/>
      <c r="J352" s="35"/>
      <c r="K352" s="35"/>
      <c r="L352" s="38"/>
      <c r="M352" s="201"/>
      <c r="N352" s="202"/>
      <c r="O352" s="70"/>
      <c r="P352" s="70"/>
      <c r="Q352" s="70"/>
      <c r="R352" s="70"/>
      <c r="S352" s="70"/>
      <c r="T352" s="71"/>
      <c r="U352" s="33"/>
      <c r="V352" s="33"/>
      <c r="W352" s="33"/>
      <c r="X352" s="33"/>
      <c r="Y352" s="33"/>
      <c r="Z352" s="33"/>
      <c r="AA352" s="33"/>
      <c r="AB352" s="33"/>
      <c r="AC352" s="33"/>
      <c r="AD352" s="33"/>
      <c r="AE352" s="33"/>
      <c r="AT352" s="16" t="s">
        <v>138</v>
      </c>
      <c r="AU352" s="16" t="s">
        <v>84</v>
      </c>
    </row>
    <row r="353" spans="1:65" s="12" customFormat="1" ht="25.9" customHeight="1" x14ac:dyDescent="0.2">
      <c r="B353" s="169"/>
      <c r="C353" s="170"/>
      <c r="D353" s="171" t="s">
        <v>73</v>
      </c>
      <c r="E353" s="172" t="s">
        <v>533</v>
      </c>
      <c r="F353" s="172" t="s">
        <v>534</v>
      </c>
      <c r="G353" s="170"/>
      <c r="H353" s="170"/>
      <c r="I353" s="173"/>
      <c r="J353" s="174">
        <f>BK353</f>
        <v>0</v>
      </c>
      <c r="K353" s="170"/>
      <c r="L353" s="175"/>
      <c r="M353" s="176"/>
      <c r="N353" s="177"/>
      <c r="O353" s="177"/>
      <c r="P353" s="178">
        <f>P354+P362</f>
        <v>0</v>
      </c>
      <c r="Q353" s="177"/>
      <c r="R353" s="178">
        <f>R354+R362</f>
        <v>1.6656751999999999</v>
      </c>
      <c r="S353" s="177"/>
      <c r="T353" s="179">
        <f>T354+T362</f>
        <v>0</v>
      </c>
      <c r="AR353" s="180" t="s">
        <v>84</v>
      </c>
      <c r="AT353" s="181" t="s">
        <v>73</v>
      </c>
      <c r="AU353" s="181" t="s">
        <v>74</v>
      </c>
      <c r="AY353" s="180" t="s">
        <v>129</v>
      </c>
      <c r="BK353" s="182">
        <f>BK354+BK362</f>
        <v>0</v>
      </c>
    </row>
    <row r="354" spans="1:65" s="12" customFormat="1" ht="22.9" customHeight="1" x14ac:dyDescent="0.2">
      <c r="B354" s="169"/>
      <c r="C354" s="170"/>
      <c r="D354" s="171" t="s">
        <v>73</v>
      </c>
      <c r="E354" s="183" t="s">
        <v>535</v>
      </c>
      <c r="F354" s="183" t="s">
        <v>536</v>
      </c>
      <c r="G354" s="170"/>
      <c r="H354" s="170"/>
      <c r="I354" s="173"/>
      <c r="J354" s="184">
        <f>BK354</f>
        <v>0</v>
      </c>
      <c r="K354" s="170"/>
      <c r="L354" s="175"/>
      <c r="M354" s="176"/>
      <c r="N354" s="177"/>
      <c r="O354" s="177"/>
      <c r="P354" s="178">
        <f>SUM(P355:P361)</f>
        <v>0</v>
      </c>
      <c r="Q354" s="177"/>
      <c r="R354" s="178">
        <f>SUM(R355:R361)</f>
        <v>1.6524151999999999</v>
      </c>
      <c r="S354" s="177"/>
      <c r="T354" s="179">
        <f>SUM(T355:T361)</f>
        <v>0</v>
      </c>
      <c r="AR354" s="180" t="s">
        <v>84</v>
      </c>
      <c r="AT354" s="181" t="s">
        <v>73</v>
      </c>
      <c r="AU354" s="181" t="s">
        <v>82</v>
      </c>
      <c r="AY354" s="180" t="s">
        <v>129</v>
      </c>
      <c r="BK354" s="182">
        <f>SUM(BK355:BK361)</f>
        <v>0</v>
      </c>
    </row>
    <row r="355" spans="1:65" s="2" customFormat="1" ht="37.9" customHeight="1" x14ac:dyDescent="0.2">
      <c r="A355" s="33"/>
      <c r="B355" s="34"/>
      <c r="C355" s="185" t="s">
        <v>537</v>
      </c>
      <c r="D355" s="185" t="s">
        <v>131</v>
      </c>
      <c r="E355" s="186" t="s">
        <v>538</v>
      </c>
      <c r="F355" s="187" t="s">
        <v>539</v>
      </c>
      <c r="G355" s="188" t="s">
        <v>134</v>
      </c>
      <c r="H355" s="189">
        <v>86</v>
      </c>
      <c r="I355" s="190"/>
      <c r="J355" s="191">
        <f>ROUND(I355*H355,2)</f>
        <v>0</v>
      </c>
      <c r="K355" s="187" t="s">
        <v>540</v>
      </c>
      <c r="L355" s="38"/>
      <c r="M355" s="192" t="s">
        <v>1</v>
      </c>
      <c r="N355" s="193" t="s">
        <v>39</v>
      </c>
      <c r="O355" s="70"/>
      <c r="P355" s="194">
        <f>O355*H355</f>
        <v>0</v>
      </c>
      <c r="Q355" s="194">
        <v>4.9319999999999995E-4</v>
      </c>
      <c r="R355" s="194">
        <f>Q355*H355</f>
        <v>4.2415199999999993E-2</v>
      </c>
      <c r="S355" s="194">
        <v>0</v>
      </c>
      <c r="T355" s="195">
        <f>S355*H355</f>
        <v>0</v>
      </c>
      <c r="U355" s="33"/>
      <c r="V355" s="33"/>
      <c r="W355" s="33"/>
      <c r="X355" s="33"/>
      <c r="Y355" s="33"/>
      <c r="Z355" s="33"/>
      <c r="AA355" s="33"/>
      <c r="AB355" s="33"/>
      <c r="AC355" s="33"/>
      <c r="AD355" s="33"/>
      <c r="AE355" s="33"/>
      <c r="AR355" s="196" t="s">
        <v>222</v>
      </c>
      <c r="AT355" s="196" t="s">
        <v>131</v>
      </c>
      <c r="AU355" s="196" t="s">
        <v>84</v>
      </c>
      <c r="AY355" s="16" t="s">
        <v>129</v>
      </c>
      <c r="BE355" s="197">
        <f>IF(N355="základní",J355,0)</f>
        <v>0</v>
      </c>
      <c r="BF355" s="197">
        <f>IF(N355="snížená",J355,0)</f>
        <v>0</v>
      </c>
      <c r="BG355" s="197">
        <f>IF(N355="zákl. přenesená",J355,0)</f>
        <v>0</v>
      </c>
      <c r="BH355" s="197">
        <f>IF(N355="sníž. přenesená",J355,0)</f>
        <v>0</v>
      </c>
      <c r="BI355" s="197">
        <f>IF(N355="nulová",J355,0)</f>
        <v>0</v>
      </c>
      <c r="BJ355" s="16" t="s">
        <v>82</v>
      </c>
      <c r="BK355" s="197">
        <f>ROUND(I355*H355,2)</f>
        <v>0</v>
      </c>
      <c r="BL355" s="16" t="s">
        <v>222</v>
      </c>
      <c r="BM355" s="196" t="s">
        <v>541</v>
      </c>
    </row>
    <row r="356" spans="1:65" s="2" customFormat="1" ht="19.5" x14ac:dyDescent="0.2">
      <c r="A356" s="33"/>
      <c r="B356" s="34"/>
      <c r="C356" s="35"/>
      <c r="D356" s="198" t="s">
        <v>138</v>
      </c>
      <c r="E356" s="35"/>
      <c r="F356" s="199" t="s">
        <v>542</v>
      </c>
      <c r="G356" s="35"/>
      <c r="H356" s="35"/>
      <c r="I356" s="200"/>
      <c r="J356" s="35"/>
      <c r="K356" s="35"/>
      <c r="L356" s="38"/>
      <c r="M356" s="201"/>
      <c r="N356" s="202"/>
      <c r="O356" s="70"/>
      <c r="P356" s="70"/>
      <c r="Q356" s="70"/>
      <c r="R356" s="70"/>
      <c r="S356" s="70"/>
      <c r="T356" s="71"/>
      <c r="U356" s="33"/>
      <c r="V356" s="33"/>
      <c r="W356" s="33"/>
      <c r="X356" s="33"/>
      <c r="Y356" s="33"/>
      <c r="Z356" s="33"/>
      <c r="AA356" s="33"/>
      <c r="AB356" s="33"/>
      <c r="AC356" s="33"/>
      <c r="AD356" s="33"/>
      <c r="AE356" s="33"/>
      <c r="AT356" s="16" t="s">
        <v>138</v>
      </c>
      <c r="AU356" s="16" t="s">
        <v>84</v>
      </c>
    </row>
    <row r="357" spans="1:65" s="2" customFormat="1" ht="21.75" customHeight="1" x14ac:dyDescent="0.2">
      <c r="A357" s="33"/>
      <c r="B357" s="34"/>
      <c r="C357" s="226" t="s">
        <v>543</v>
      </c>
      <c r="D357" s="226" t="s">
        <v>156</v>
      </c>
      <c r="E357" s="227" t="s">
        <v>544</v>
      </c>
      <c r="F357" s="228" t="s">
        <v>545</v>
      </c>
      <c r="G357" s="229" t="s">
        <v>134</v>
      </c>
      <c r="H357" s="230">
        <v>100</v>
      </c>
      <c r="I357" s="231"/>
      <c r="J357" s="232">
        <f>ROUND(I357*H357,2)</f>
        <v>0</v>
      </c>
      <c r="K357" s="228" t="s">
        <v>1</v>
      </c>
      <c r="L357" s="233"/>
      <c r="M357" s="234" t="s">
        <v>1</v>
      </c>
      <c r="N357" s="235" t="s">
        <v>39</v>
      </c>
      <c r="O357" s="70"/>
      <c r="P357" s="194">
        <f>O357*H357</f>
        <v>0</v>
      </c>
      <c r="Q357" s="194">
        <v>1.61E-2</v>
      </c>
      <c r="R357" s="194">
        <f>Q357*H357</f>
        <v>1.6099999999999999</v>
      </c>
      <c r="S357" s="194">
        <v>0</v>
      </c>
      <c r="T357" s="195">
        <f>S357*H357</f>
        <v>0</v>
      </c>
      <c r="U357" s="33"/>
      <c r="V357" s="33"/>
      <c r="W357" s="33"/>
      <c r="X357" s="33"/>
      <c r="Y357" s="33"/>
      <c r="Z357" s="33"/>
      <c r="AA357" s="33"/>
      <c r="AB357" s="33"/>
      <c r="AC357" s="33"/>
      <c r="AD357" s="33"/>
      <c r="AE357" s="33"/>
      <c r="AR357" s="196" t="s">
        <v>296</v>
      </c>
      <c r="AT357" s="196" t="s">
        <v>156</v>
      </c>
      <c r="AU357" s="196" t="s">
        <v>84</v>
      </c>
      <c r="AY357" s="16" t="s">
        <v>129</v>
      </c>
      <c r="BE357" s="197">
        <f>IF(N357="základní",J357,0)</f>
        <v>0</v>
      </c>
      <c r="BF357" s="197">
        <f>IF(N357="snížená",J357,0)</f>
        <v>0</v>
      </c>
      <c r="BG357" s="197">
        <f>IF(N357="zákl. přenesená",J357,0)</f>
        <v>0</v>
      </c>
      <c r="BH357" s="197">
        <f>IF(N357="sníž. přenesená",J357,0)</f>
        <v>0</v>
      </c>
      <c r="BI357" s="197">
        <f>IF(N357="nulová",J357,0)</f>
        <v>0</v>
      </c>
      <c r="BJ357" s="16" t="s">
        <v>82</v>
      </c>
      <c r="BK357" s="197">
        <f>ROUND(I357*H357,2)</f>
        <v>0</v>
      </c>
      <c r="BL357" s="16" t="s">
        <v>222</v>
      </c>
      <c r="BM357" s="196" t="s">
        <v>546</v>
      </c>
    </row>
    <row r="358" spans="1:65" s="2" customFormat="1" x14ac:dyDescent="0.2">
      <c r="A358" s="33"/>
      <c r="B358" s="34"/>
      <c r="C358" s="35"/>
      <c r="D358" s="198" t="s">
        <v>138</v>
      </c>
      <c r="E358" s="35"/>
      <c r="F358" s="199" t="s">
        <v>547</v>
      </c>
      <c r="G358" s="35"/>
      <c r="H358" s="35"/>
      <c r="I358" s="200"/>
      <c r="J358" s="35"/>
      <c r="K358" s="35"/>
      <c r="L358" s="38"/>
      <c r="M358" s="201"/>
      <c r="N358" s="202"/>
      <c r="O358" s="70"/>
      <c r="P358" s="70"/>
      <c r="Q358" s="70"/>
      <c r="R358" s="70"/>
      <c r="S358" s="70"/>
      <c r="T358" s="71"/>
      <c r="U358" s="33"/>
      <c r="V358" s="33"/>
      <c r="W358" s="33"/>
      <c r="X358" s="33"/>
      <c r="Y358" s="33"/>
      <c r="Z358" s="33"/>
      <c r="AA358" s="33"/>
      <c r="AB358" s="33"/>
      <c r="AC358" s="33"/>
      <c r="AD358" s="33"/>
      <c r="AE358" s="33"/>
      <c r="AT358" s="16" t="s">
        <v>138</v>
      </c>
      <c r="AU358" s="16" t="s">
        <v>84</v>
      </c>
    </row>
    <row r="359" spans="1:65" s="2" customFormat="1" ht="19.5" x14ac:dyDescent="0.2">
      <c r="A359" s="33"/>
      <c r="B359" s="34"/>
      <c r="C359" s="35"/>
      <c r="D359" s="198" t="s">
        <v>148</v>
      </c>
      <c r="E359" s="35"/>
      <c r="F359" s="225" t="s">
        <v>548</v>
      </c>
      <c r="G359" s="35"/>
      <c r="H359" s="35"/>
      <c r="I359" s="200"/>
      <c r="J359" s="35"/>
      <c r="K359" s="35"/>
      <c r="L359" s="38"/>
      <c r="M359" s="201"/>
      <c r="N359" s="202"/>
      <c r="O359" s="70"/>
      <c r="P359" s="70"/>
      <c r="Q359" s="70"/>
      <c r="R359" s="70"/>
      <c r="S359" s="70"/>
      <c r="T359" s="71"/>
      <c r="U359" s="33"/>
      <c r="V359" s="33"/>
      <c r="W359" s="33"/>
      <c r="X359" s="33"/>
      <c r="Y359" s="33"/>
      <c r="Z359" s="33"/>
      <c r="AA359" s="33"/>
      <c r="AB359" s="33"/>
      <c r="AC359" s="33"/>
      <c r="AD359" s="33"/>
      <c r="AE359" s="33"/>
      <c r="AT359" s="16" t="s">
        <v>148</v>
      </c>
      <c r="AU359" s="16" t="s">
        <v>84</v>
      </c>
    </row>
    <row r="360" spans="1:65" s="2" customFormat="1" ht="24.2" customHeight="1" x14ac:dyDescent="0.2">
      <c r="A360" s="33"/>
      <c r="B360" s="34"/>
      <c r="C360" s="185" t="s">
        <v>549</v>
      </c>
      <c r="D360" s="185" t="s">
        <v>131</v>
      </c>
      <c r="E360" s="186" t="s">
        <v>550</v>
      </c>
      <c r="F360" s="187" t="s">
        <v>551</v>
      </c>
      <c r="G360" s="188" t="s">
        <v>145</v>
      </c>
      <c r="H360" s="189">
        <v>220</v>
      </c>
      <c r="I360" s="190"/>
      <c r="J360" s="191">
        <f>ROUND(I360*H360,2)</f>
        <v>0</v>
      </c>
      <c r="K360" s="187" t="s">
        <v>540</v>
      </c>
      <c r="L360" s="38"/>
      <c r="M360" s="192" t="s">
        <v>1</v>
      </c>
      <c r="N360" s="193" t="s">
        <v>39</v>
      </c>
      <c r="O360" s="70"/>
      <c r="P360" s="194">
        <f>O360*H360</f>
        <v>0</v>
      </c>
      <c r="Q360" s="194">
        <v>0</v>
      </c>
      <c r="R360" s="194">
        <f>Q360*H360</f>
        <v>0</v>
      </c>
      <c r="S360" s="194">
        <v>0</v>
      </c>
      <c r="T360" s="195">
        <f>S360*H360</f>
        <v>0</v>
      </c>
      <c r="U360" s="33"/>
      <c r="V360" s="33"/>
      <c r="W360" s="33"/>
      <c r="X360" s="33"/>
      <c r="Y360" s="33"/>
      <c r="Z360" s="33"/>
      <c r="AA360" s="33"/>
      <c r="AB360" s="33"/>
      <c r="AC360" s="33"/>
      <c r="AD360" s="33"/>
      <c r="AE360" s="33"/>
      <c r="AR360" s="196" t="s">
        <v>222</v>
      </c>
      <c r="AT360" s="196" t="s">
        <v>131</v>
      </c>
      <c r="AU360" s="196" t="s">
        <v>84</v>
      </c>
      <c r="AY360" s="16" t="s">
        <v>129</v>
      </c>
      <c r="BE360" s="197">
        <f>IF(N360="základní",J360,0)</f>
        <v>0</v>
      </c>
      <c r="BF360" s="197">
        <f>IF(N360="snížená",J360,0)</f>
        <v>0</v>
      </c>
      <c r="BG360" s="197">
        <f>IF(N360="zákl. přenesená",J360,0)</f>
        <v>0</v>
      </c>
      <c r="BH360" s="197">
        <f>IF(N360="sníž. přenesená",J360,0)</f>
        <v>0</v>
      </c>
      <c r="BI360" s="197">
        <f>IF(N360="nulová",J360,0)</f>
        <v>0</v>
      </c>
      <c r="BJ360" s="16" t="s">
        <v>82</v>
      </c>
      <c r="BK360" s="197">
        <f>ROUND(I360*H360,2)</f>
        <v>0</v>
      </c>
      <c r="BL360" s="16" t="s">
        <v>222</v>
      </c>
      <c r="BM360" s="196" t="s">
        <v>552</v>
      </c>
    </row>
    <row r="361" spans="1:65" s="2" customFormat="1" ht="19.5" x14ac:dyDescent="0.2">
      <c r="A361" s="33"/>
      <c r="B361" s="34"/>
      <c r="C361" s="35"/>
      <c r="D361" s="198" t="s">
        <v>138</v>
      </c>
      <c r="E361" s="35"/>
      <c r="F361" s="199" t="s">
        <v>553</v>
      </c>
      <c r="G361" s="35"/>
      <c r="H361" s="35"/>
      <c r="I361" s="200"/>
      <c r="J361" s="35"/>
      <c r="K361" s="35"/>
      <c r="L361" s="38"/>
      <c r="M361" s="201"/>
      <c r="N361" s="202"/>
      <c r="O361" s="70"/>
      <c r="P361" s="70"/>
      <c r="Q361" s="70"/>
      <c r="R361" s="70"/>
      <c r="S361" s="70"/>
      <c r="T361" s="71"/>
      <c r="U361" s="33"/>
      <c r="V361" s="33"/>
      <c r="W361" s="33"/>
      <c r="X361" s="33"/>
      <c r="Y361" s="33"/>
      <c r="Z361" s="33"/>
      <c r="AA361" s="33"/>
      <c r="AB361" s="33"/>
      <c r="AC361" s="33"/>
      <c r="AD361" s="33"/>
      <c r="AE361" s="33"/>
      <c r="AT361" s="16" t="s">
        <v>138</v>
      </c>
      <c r="AU361" s="16" t="s">
        <v>84</v>
      </c>
    </row>
    <row r="362" spans="1:65" s="12" customFormat="1" ht="22.9" customHeight="1" x14ac:dyDescent="0.2">
      <c r="B362" s="169"/>
      <c r="C362" s="170"/>
      <c r="D362" s="171" t="s">
        <v>73</v>
      </c>
      <c r="E362" s="183" t="s">
        <v>554</v>
      </c>
      <c r="F362" s="183" t="s">
        <v>555</v>
      </c>
      <c r="G362" s="170"/>
      <c r="H362" s="170"/>
      <c r="I362" s="173"/>
      <c r="J362" s="184">
        <f>BK362</f>
        <v>0</v>
      </c>
      <c r="K362" s="170"/>
      <c r="L362" s="175"/>
      <c r="M362" s="176"/>
      <c r="N362" s="177"/>
      <c r="O362" s="177"/>
      <c r="P362" s="178">
        <f>SUM(P363:P364)</f>
        <v>0</v>
      </c>
      <c r="Q362" s="177"/>
      <c r="R362" s="178">
        <f>SUM(R363:R364)</f>
        <v>1.3260000000000001E-2</v>
      </c>
      <c r="S362" s="177"/>
      <c r="T362" s="179">
        <f>SUM(T363:T364)</f>
        <v>0</v>
      </c>
      <c r="AR362" s="180" t="s">
        <v>84</v>
      </c>
      <c r="AT362" s="181" t="s">
        <v>73</v>
      </c>
      <c r="AU362" s="181" t="s">
        <v>82</v>
      </c>
      <c r="AY362" s="180" t="s">
        <v>129</v>
      </c>
      <c r="BK362" s="182">
        <f>SUM(BK363:BK364)</f>
        <v>0</v>
      </c>
    </row>
    <row r="363" spans="1:65" s="2" customFormat="1" ht="24.2" customHeight="1" x14ac:dyDescent="0.2">
      <c r="A363" s="33"/>
      <c r="B363" s="34"/>
      <c r="C363" s="185" t="s">
        <v>556</v>
      </c>
      <c r="D363" s="185" t="s">
        <v>131</v>
      </c>
      <c r="E363" s="186" t="s">
        <v>557</v>
      </c>
      <c r="F363" s="187" t="s">
        <v>558</v>
      </c>
      <c r="G363" s="188" t="s">
        <v>134</v>
      </c>
      <c r="H363" s="189">
        <v>442</v>
      </c>
      <c r="I363" s="190"/>
      <c r="J363" s="191">
        <f>ROUND(I363*H363,2)</f>
        <v>0</v>
      </c>
      <c r="K363" s="187" t="s">
        <v>135</v>
      </c>
      <c r="L363" s="38"/>
      <c r="M363" s="192" t="s">
        <v>1</v>
      </c>
      <c r="N363" s="193" t="s">
        <v>39</v>
      </c>
      <c r="O363" s="70"/>
      <c r="P363" s="194">
        <f>O363*H363</f>
        <v>0</v>
      </c>
      <c r="Q363" s="194">
        <v>3.0000000000000001E-5</v>
      </c>
      <c r="R363" s="194">
        <f>Q363*H363</f>
        <v>1.3260000000000001E-2</v>
      </c>
      <c r="S363" s="194">
        <v>0</v>
      </c>
      <c r="T363" s="195">
        <f>S363*H363</f>
        <v>0</v>
      </c>
      <c r="U363" s="33"/>
      <c r="V363" s="33"/>
      <c r="W363" s="33"/>
      <c r="X363" s="33"/>
      <c r="Y363" s="33"/>
      <c r="Z363" s="33"/>
      <c r="AA363" s="33"/>
      <c r="AB363" s="33"/>
      <c r="AC363" s="33"/>
      <c r="AD363" s="33"/>
      <c r="AE363" s="33"/>
      <c r="AR363" s="196" t="s">
        <v>222</v>
      </c>
      <c r="AT363" s="196" t="s">
        <v>131</v>
      </c>
      <c r="AU363" s="196" t="s">
        <v>84</v>
      </c>
      <c r="AY363" s="16" t="s">
        <v>129</v>
      </c>
      <c r="BE363" s="197">
        <f>IF(N363="základní",J363,0)</f>
        <v>0</v>
      </c>
      <c r="BF363" s="197">
        <f>IF(N363="snížená",J363,0)</f>
        <v>0</v>
      </c>
      <c r="BG363" s="197">
        <f>IF(N363="zákl. přenesená",J363,0)</f>
        <v>0</v>
      </c>
      <c r="BH363" s="197">
        <f>IF(N363="sníž. přenesená",J363,0)</f>
        <v>0</v>
      </c>
      <c r="BI363" s="197">
        <f>IF(N363="nulová",J363,0)</f>
        <v>0</v>
      </c>
      <c r="BJ363" s="16" t="s">
        <v>82</v>
      </c>
      <c r="BK363" s="197">
        <f>ROUND(I363*H363,2)</f>
        <v>0</v>
      </c>
      <c r="BL363" s="16" t="s">
        <v>222</v>
      </c>
      <c r="BM363" s="196" t="s">
        <v>559</v>
      </c>
    </row>
    <row r="364" spans="1:65" s="2" customFormat="1" ht="19.5" x14ac:dyDescent="0.2">
      <c r="A364" s="33"/>
      <c r="B364" s="34"/>
      <c r="C364" s="35"/>
      <c r="D364" s="198" t="s">
        <v>138</v>
      </c>
      <c r="E364" s="35"/>
      <c r="F364" s="199" t="s">
        <v>560</v>
      </c>
      <c r="G364" s="35"/>
      <c r="H364" s="35"/>
      <c r="I364" s="200"/>
      <c r="J364" s="35"/>
      <c r="K364" s="35"/>
      <c r="L364" s="38"/>
      <c r="M364" s="201"/>
      <c r="N364" s="202"/>
      <c r="O364" s="70"/>
      <c r="P364" s="70"/>
      <c r="Q364" s="70"/>
      <c r="R364" s="70"/>
      <c r="S364" s="70"/>
      <c r="T364" s="71"/>
      <c r="U364" s="33"/>
      <c r="V364" s="33"/>
      <c r="W364" s="33"/>
      <c r="X364" s="33"/>
      <c r="Y364" s="33"/>
      <c r="Z364" s="33"/>
      <c r="AA364" s="33"/>
      <c r="AB364" s="33"/>
      <c r="AC364" s="33"/>
      <c r="AD364" s="33"/>
      <c r="AE364" s="33"/>
      <c r="AT364" s="16" t="s">
        <v>138</v>
      </c>
      <c r="AU364" s="16" t="s">
        <v>84</v>
      </c>
    </row>
    <row r="365" spans="1:65" s="12" customFormat="1" ht="25.9" customHeight="1" x14ac:dyDescent="0.2">
      <c r="B365" s="169"/>
      <c r="C365" s="170"/>
      <c r="D365" s="171" t="s">
        <v>73</v>
      </c>
      <c r="E365" s="172" t="s">
        <v>561</v>
      </c>
      <c r="F365" s="172" t="s">
        <v>562</v>
      </c>
      <c r="G365" s="170"/>
      <c r="H365" s="170"/>
      <c r="I365" s="173"/>
      <c r="J365" s="174">
        <f>BK365</f>
        <v>0</v>
      </c>
      <c r="K365" s="170"/>
      <c r="L365" s="175"/>
      <c r="M365" s="176"/>
      <c r="N365" s="177"/>
      <c r="O365" s="177"/>
      <c r="P365" s="178">
        <f>SUM(P366:P368)</f>
        <v>0</v>
      </c>
      <c r="Q365" s="177"/>
      <c r="R365" s="178">
        <f>SUM(R366:R368)</f>
        <v>0</v>
      </c>
      <c r="S365" s="177"/>
      <c r="T365" s="179">
        <f>SUM(T366:T368)</f>
        <v>0</v>
      </c>
      <c r="AR365" s="180" t="s">
        <v>136</v>
      </c>
      <c r="AT365" s="181" t="s">
        <v>73</v>
      </c>
      <c r="AU365" s="181" t="s">
        <v>74</v>
      </c>
      <c r="AY365" s="180" t="s">
        <v>129</v>
      </c>
      <c r="BK365" s="182">
        <f>SUM(BK366:BK368)</f>
        <v>0</v>
      </c>
    </row>
    <row r="366" spans="1:65" s="2" customFormat="1" ht="16.5" customHeight="1" x14ac:dyDescent="0.2">
      <c r="A366" s="33"/>
      <c r="B366" s="34"/>
      <c r="C366" s="185" t="s">
        <v>563</v>
      </c>
      <c r="D366" s="185" t="s">
        <v>131</v>
      </c>
      <c r="E366" s="186" t="s">
        <v>564</v>
      </c>
      <c r="F366" s="187" t="s">
        <v>565</v>
      </c>
      <c r="G366" s="188" t="s">
        <v>566</v>
      </c>
      <c r="H366" s="189">
        <v>800</v>
      </c>
      <c r="I366" s="190"/>
      <c r="J366" s="191">
        <f>ROUND(I366*H366,2)</f>
        <v>0</v>
      </c>
      <c r="K366" s="187" t="s">
        <v>135</v>
      </c>
      <c r="L366" s="38"/>
      <c r="M366" s="192" t="s">
        <v>1</v>
      </c>
      <c r="N366" s="193" t="s">
        <v>39</v>
      </c>
      <c r="O366" s="70"/>
      <c r="P366" s="194">
        <f>O366*H366</f>
        <v>0</v>
      </c>
      <c r="Q366" s="194">
        <v>0</v>
      </c>
      <c r="R366" s="194">
        <f>Q366*H366</f>
        <v>0</v>
      </c>
      <c r="S366" s="194">
        <v>0</v>
      </c>
      <c r="T366" s="195">
        <f>S366*H366</f>
        <v>0</v>
      </c>
      <c r="U366" s="33"/>
      <c r="V366" s="33"/>
      <c r="W366" s="33"/>
      <c r="X366" s="33"/>
      <c r="Y366" s="33"/>
      <c r="Z366" s="33"/>
      <c r="AA366" s="33"/>
      <c r="AB366" s="33"/>
      <c r="AC366" s="33"/>
      <c r="AD366" s="33"/>
      <c r="AE366" s="33"/>
      <c r="AR366" s="196" t="s">
        <v>567</v>
      </c>
      <c r="AT366" s="196" t="s">
        <v>131</v>
      </c>
      <c r="AU366" s="196" t="s">
        <v>82</v>
      </c>
      <c r="AY366" s="16" t="s">
        <v>129</v>
      </c>
      <c r="BE366" s="197">
        <f>IF(N366="základní",J366,0)</f>
        <v>0</v>
      </c>
      <c r="BF366" s="197">
        <f>IF(N366="snížená",J366,0)</f>
        <v>0</v>
      </c>
      <c r="BG366" s="197">
        <f>IF(N366="zákl. přenesená",J366,0)</f>
        <v>0</v>
      </c>
      <c r="BH366" s="197">
        <f>IF(N366="sníž. přenesená",J366,0)</f>
        <v>0</v>
      </c>
      <c r="BI366" s="197">
        <f>IF(N366="nulová",J366,0)</f>
        <v>0</v>
      </c>
      <c r="BJ366" s="16" t="s">
        <v>82</v>
      </c>
      <c r="BK366" s="197">
        <f>ROUND(I366*H366,2)</f>
        <v>0</v>
      </c>
      <c r="BL366" s="16" t="s">
        <v>567</v>
      </c>
      <c r="BM366" s="196" t="s">
        <v>568</v>
      </c>
    </row>
    <row r="367" spans="1:65" s="2" customFormat="1" ht="19.5" x14ac:dyDescent="0.2">
      <c r="A367" s="33"/>
      <c r="B367" s="34"/>
      <c r="C367" s="35"/>
      <c r="D367" s="198" t="s">
        <v>138</v>
      </c>
      <c r="E367" s="35"/>
      <c r="F367" s="199" t="s">
        <v>569</v>
      </c>
      <c r="G367" s="35"/>
      <c r="H367" s="35"/>
      <c r="I367" s="200"/>
      <c r="J367" s="35"/>
      <c r="K367" s="35"/>
      <c r="L367" s="38"/>
      <c r="M367" s="201"/>
      <c r="N367" s="202"/>
      <c r="O367" s="70"/>
      <c r="P367" s="70"/>
      <c r="Q367" s="70"/>
      <c r="R367" s="70"/>
      <c r="S367" s="70"/>
      <c r="T367" s="71"/>
      <c r="U367" s="33"/>
      <c r="V367" s="33"/>
      <c r="W367" s="33"/>
      <c r="X367" s="33"/>
      <c r="Y367" s="33"/>
      <c r="Z367" s="33"/>
      <c r="AA367" s="33"/>
      <c r="AB367" s="33"/>
      <c r="AC367" s="33"/>
      <c r="AD367" s="33"/>
      <c r="AE367" s="33"/>
      <c r="AT367" s="16" t="s">
        <v>138</v>
      </c>
      <c r="AU367" s="16" t="s">
        <v>82</v>
      </c>
    </row>
    <row r="368" spans="1:65" s="13" customFormat="1" x14ac:dyDescent="0.2">
      <c r="B368" s="203"/>
      <c r="C368" s="204"/>
      <c r="D368" s="198" t="s">
        <v>140</v>
      </c>
      <c r="E368" s="205" t="s">
        <v>1</v>
      </c>
      <c r="F368" s="206" t="s">
        <v>570</v>
      </c>
      <c r="G368" s="204"/>
      <c r="H368" s="207">
        <v>800</v>
      </c>
      <c r="I368" s="208"/>
      <c r="J368" s="204"/>
      <c r="K368" s="204"/>
      <c r="L368" s="209"/>
      <c r="M368" s="236"/>
      <c r="N368" s="237"/>
      <c r="O368" s="237"/>
      <c r="P368" s="237"/>
      <c r="Q368" s="237"/>
      <c r="R368" s="237"/>
      <c r="S368" s="237"/>
      <c r="T368" s="238"/>
      <c r="AT368" s="213" t="s">
        <v>140</v>
      </c>
      <c r="AU368" s="213" t="s">
        <v>82</v>
      </c>
      <c r="AV368" s="13" t="s">
        <v>84</v>
      </c>
      <c r="AW368" s="13" t="s">
        <v>31</v>
      </c>
      <c r="AX368" s="13" t="s">
        <v>82</v>
      </c>
      <c r="AY368" s="213" t="s">
        <v>129</v>
      </c>
    </row>
    <row r="369" spans="1:31" s="2" customFormat="1" ht="6.95" customHeight="1" x14ac:dyDescent="0.2">
      <c r="A369" s="33"/>
      <c r="B369" s="53"/>
      <c r="C369" s="54"/>
      <c r="D369" s="54"/>
      <c r="E369" s="54"/>
      <c r="F369" s="54"/>
      <c r="G369" s="54"/>
      <c r="H369" s="54"/>
      <c r="I369" s="54"/>
      <c r="J369" s="54"/>
      <c r="K369" s="54"/>
      <c r="L369" s="38"/>
      <c r="M369" s="33"/>
      <c r="O369" s="33"/>
      <c r="P369" s="33"/>
      <c r="Q369" s="33"/>
      <c r="R369" s="33"/>
      <c r="S369" s="33"/>
      <c r="T369" s="33"/>
      <c r="U369" s="33"/>
      <c r="V369" s="33"/>
      <c r="W369" s="33"/>
      <c r="X369" s="33"/>
      <c r="Y369" s="33"/>
      <c r="Z369" s="33"/>
      <c r="AA369" s="33"/>
      <c r="AB369" s="33"/>
      <c r="AC369" s="33"/>
      <c r="AD369" s="33"/>
      <c r="AE369" s="33"/>
    </row>
  </sheetData>
  <sheetProtection password="C71F" sheet="1" objects="1" scenarios="1" formatColumns="0" formatRows="0" autoFilter="0"/>
  <autoFilter ref="C127:K368"/>
  <mergeCells count="9">
    <mergeCell ref="E87:H87"/>
    <mergeCell ref="E118:H118"/>
    <mergeCell ref="E120:H120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74"/>
  <sheetViews>
    <sheetView showGridLines="0" topLeftCell="A136" zoomScaleNormal="100" workbookViewId="0">
      <selection activeCell="I134" sqref="I134"/>
    </sheetView>
  </sheetViews>
  <sheetFormatPr defaultRowHeight="11.25" x14ac:dyDescent="0.2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 x14ac:dyDescent="0.2">
      <c r="L2" s="271"/>
      <c r="M2" s="271"/>
      <c r="N2" s="271"/>
      <c r="O2" s="271"/>
      <c r="P2" s="271"/>
      <c r="Q2" s="271"/>
      <c r="R2" s="271"/>
      <c r="S2" s="271"/>
      <c r="T2" s="271"/>
      <c r="U2" s="271"/>
      <c r="V2" s="271"/>
      <c r="AT2" s="16" t="s">
        <v>87</v>
      </c>
    </row>
    <row r="3" spans="1:46" s="1" customFormat="1" ht="6.95" customHeight="1" x14ac:dyDescent="0.2">
      <c r="B3" s="107"/>
      <c r="C3" s="108"/>
      <c r="D3" s="108"/>
      <c r="E3" s="108"/>
      <c r="F3" s="108"/>
      <c r="G3" s="108"/>
      <c r="H3" s="108"/>
      <c r="I3" s="108"/>
      <c r="J3" s="108"/>
      <c r="K3" s="108"/>
      <c r="L3" s="19"/>
      <c r="AT3" s="16" t="s">
        <v>84</v>
      </c>
    </row>
    <row r="4" spans="1:46" s="1" customFormat="1" ht="24.95" customHeight="1" x14ac:dyDescent="0.2">
      <c r="B4" s="19"/>
      <c r="D4" s="109" t="s">
        <v>94</v>
      </c>
      <c r="L4" s="19"/>
      <c r="M4" s="110" t="s">
        <v>10</v>
      </c>
      <c r="AT4" s="16" t="s">
        <v>4</v>
      </c>
    </row>
    <row r="5" spans="1:46" s="1" customFormat="1" ht="6.95" customHeight="1" x14ac:dyDescent="0.2">
      <c r="B5" s="19"/>
      <c r="L5" s="19"/>
    </row>
    <row r="6" spans="1:46" s="1" customFormat="1" ht="12" customHeight="1" x14ac:dyDescent="0.2">
      <c r="B6" s="19"/>
      <c r="D6" s="111" t="s">
        <v>16</v>
      </c>
      <c r="L6" s="19"/>
    </row>
    <row r="7" spans="1:46" s="1" customFormat="1" ht="16.5" customHeight="1" x14ac:dyDescent="0.2">
      <c r="B7" s="19"/>
      <c r="E7" s="288" t="str">
        <f>'Rekapitulace zakázky'!K6</f>
        <v>Oprava mostu v km 19,608 na trati Kácov - Světlá nad Sázavou</v>
      </c>
      <c r="F7" s="289"/>
      <c r="G7" s="289"/>
      <c r="H7" s="289"/>
      <c r="L7" s="19"/>
    </row>
    <row r="8" spans="1:46" s="2" customFormat="1" ht="12" customHeight="1" x14ac:dyDescent="0.2">
      <c r="A8" s="33"/>
      <c r="B8" s="38"/>
      <c r="C8" s="33"/>
      <c r="D8" s="111" t="s">
        <v>95</v>
      </c>
      <c r="E8" s="33"/>
      <c r="F8" s="33"/>
      <c r="G8" s="33"/>
      <c r="H8" s="33"/>
      <c r="I8" s="33"/>
      <c r="J8" s="33"/>
      <c r="K8" s="33"/>
      <c r="L8" s="50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 x14ac:dyDescent="0.2">
      <c r="A9" s="33"/>
      <c r="B9" s="38"/>
      <c r="C9" s="33"/>
      <c r="D9" s="33"/>
      <c r="E9" s="290" t="s">
        <v>571</v>
      </c>
      <c r="F9" s="291"/>
      <c r="G9" s="291"/>
      <c r="H9" s="291"/>
      <c r="I9" s="33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x14ac:dyDescent="0.2">
      <c r="A10" s="33"/>
      <c r="B10" s="38"/>
      <c r="C10" s="33"/>
      <c r="D10" s="33"/>
      <c r="E10" s="33"/>
      <c r="F10" s="33"/>
      <c r="G10" s="33"/>
      <c r="H10" s="33"/>
      <c r="I10" s="33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 x14ac:dyDescent="0.2">
      <c r="A11" s="33"/>
      <c r="B11" s="38"/>
      <c r="C11" s="33"/>
      <c r="D11" s="111" t="s">
        <v>18</v>
      </c>
      <c r="E11" s="33"/>
      <c r="F11" s="112" t="s">
        <v>1</v>
      </c>
      <c r="G11" s="33"/>
      <c r="H11" s="33"/>
      <c r="I11" s="111" t="s">
        <v>19</v>
      </c>
      <c r="J11" s="112" t="s">
        <v>1</v>
      </c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 x14ac:dyDescent="0.2">
      <c r="A12" s="33"/>
      <c r="B12" s="38"/>
      <c r="C12" s="33"/>
      <c r="D12" s="111" t="s">
        <v>20</v>
      </c>
      <c r="E12" s="33"/>
      <c r="F12" s="112" t="s">
        <v>21</v>
      </c>
      <c r="G12" s="33"/>
      <c r="H12" s="33"/>
      <c r="I12" s="111" t="s">
        <v>22</v>
      </c>
      <c r="J12" s="113" t="str">
        <f>'Rekapitulace zakázky'!AN8</f>
        <v>25. 3. 2024</v>
      </c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 x14ac:dyDescent="0.2">
      <c r="A13" s="33"/>
      <c r="B13" s="38"/>
      <c r="C13" s="33"/>
      <c r="D13" s="33"/>
      <c r="E13" s="33"/>
      <c r="F13" s="33"/>
      <c r="G13" s="33"/>
      <c r="H13" s="33"/>
      <c r="I13" s="33"/>
      <c r="J13" s="33"/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 x14ac:dyDescent="0.2">
      <c r="A14" s="33"/>
      <c r="B14" s="38"/>
      <c r="C14" s="33"/>
      <c r="D14" s="111" t="s">
        <v>24</v>
      </c>
      <c r="E14" s="33"/>
      <c r="F14" s="33"/>
      <c r="G14" s="33"/>
      <c r="H14" s="33"/>
      <c r="I14" s="111" t="s">
        <v>25</v>
      </c>
      <c r="J14" s="112" t="str">
        <f>IF('Rekapitulace zakázky'!AN10="","",'Rekapitulace zakázky'!AN10)</f>
        <v/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 x14ac:dyDescent="0.2">
      <c r="A15" s="33"/>
      <c r="B15" s="38"/>
      <c r="C15" s="33"/>
      <c r="D15" s="33"/>
      <c r="E15" s="112" t="str">
        <f>IF('Rekapitulace zakázky'!E11="","",'Rekapitulace zakázky'!E11)</f>
        <v xml:space="preserve"> </v>
      </c>
      <c r="F15" s="33"/>
      <c r="G15" s="33"/>
      <c r="H15" s="33"/>
      <c r="I15" s="111" t="s">
        <v>27</v>
      </c>
      <c r="J15" s="112" t="str">
        <f>IF('Rekapitulace zakázky'!AN11="","",'Rekapitulace zakázky'!AN11)</f>
        <v/>
      </c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 x14ac:dyDescent="0.2">
      <c r="A16" s="33"/>
      <c r="B16" s="38"/>
      <c r="C16" s="33"/>
      <c r="D16" s="33"/>
      <c r="E16" s="33"/>
      <c r="F16" s="33"/>
      <c r="G16" s="33"/>
      <c r="H16" s="33"/>
      <c r="I16" s="33"/>
      <c r="J16" s="33"/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 x14ac:dyDescent="0.2">
      <c r="A17" s="33"/>
      <c r="B17" s="38"/>
      <c r="C17" s="33"/>
      <c r="D17" s="111" t="s">
        <v>28</v>
      </c>
      <c r="E17" s="33"/>
      <c r="F17" s="33"/>
      <c r="G17" s="33"/>
      <c r="H17" s="33"/>
      <c r="I17" s="111" t="s">
        <v>25</v>
      </c>
      <c r="J17" s="29" t="str">
        <f>'Rekapitulace zakázky'!AN13</f>
        <v>Vyplň údaj</v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 x14ac:dyDescent="0.2">
      <c r="A18" s="33"/>
      <c r="B18" s="38"/>
      <c r="C18" s="33"/>
      <c r="D18" s="33"/>
      <c r="E18" s="292" t="str">
        <f>'Rekapitulace zakázky'!E14</f>
        <v>Vyplň údaj</v>
      </c>
      <c r="F18" s="293"/>
      <c r="G18" s="293"/>
      <c r="H18" s="293"/>
      <c r="I18" s="111" t="s">
        <v>27</v>
      </c>
      <c r="J18" s="29" t="str">
        <f>'Rekapitulace zakázky'!AN14</f>
        <v>Vyplň údaj</v>
      </c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 x14ac:dyDescent="0.2">
      <c r="A19" s="33"/>
      <c r="B19" s="38"/>
      <c r="C19" s="33"/>
      <c r="D19" s="33"/>
      <c r="E19" s="33"/>
      <c r="F19" s="33"/>
      <c r="G19" s="33"/>
      <c r="H19" s="33"/>
      <c r="I19" s="33"/>
      <c r="J19" s="33"/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 x14ac:dyDescent="0.2">
      <c r="A20" s="33"/>
      <c r="B20" s="38"/>
      <c r="C20" s="33"/>
      <c r="D20" s="111" t="s">
        <v>30</v>
      </c>
      <c r="E20" s="33"/>
      <c r="F20" s="33"/>
      <c r="G20" s="33"/>
      <c r="H20" s="33"/>
      <c r="I20" s="111" t="s">
        <v>25</v>
      </c>
      <c r="J20" s="112" t="str">
        <f>IF('Rekapitulace zakázky'!AN16="","",'Rekapitulace zakázky'!AN16)</f>
        <v/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 x14ac:dyDescent="0.2">
      <c r="A21" s="33"/>
      <c r="B21" s="38"/>
      <c r="C21" s="33"/>
      <c r="D21" s="33"/>
      <c r="E21" s="112" t="str">
        <f>IF('Rekapitulace zakázky'!E17="","",'Rekapitulace zakázky'!E17)</f>
        <v xml:space="preserve"> </v>
      </c>
      <c r="F21" s="33"/>
      <c r="G21" s="33"/>
      <c r="H21" s="33"/>
      <c r="I21" s="111" t="s">
        <v>27</v>
      </c>
      <c r="J21" s="112" t="str">
        <f>IF('Rekapitulace zakázky'!AN17="","",'Rekapitulace zakázky'!AN17)</f>
        <v/>
      </c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 x14ac:dyDescent="0.2">
      <c r="A22" s="33"/>
      <c r="B22" s="38"/>
      <c r="C22" s="33"/>
      <c r="D22" s="33"/>
      <c r="E22" s="33"/>
      <c r="F22" s="33"/>
      <c r="G22" s="33"/>
      <c r="H22" s="33"/>
      <c r="I22" s="33"/>
      <c r="J22" s="33"/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 x14ac:dyDescent="0.2">
      <c r="A23" s="33"/>
      <c r="B23" s="38"/>
      <c r="C23" s="33"/>
      <c r="D23" s="111" t="s">
        <v>32</v>
      </c>
      <c r="E23" s="33"/>
      <c r="F23" s="33"/>
      <c r="G23" s="33"/>
      <c r="H23" s="33"/>
      <c r="I23" s="111" t="s">
        <v>25</v>
      </c>
      <c r="J23" s="112" t="str">
        <f>IF('Rekapitulace zakázky'!AN19="","",'Rekapitulace zakázky'!AN19)</f>
        <v/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 x14ac:dyDescent="0.2">
      <c r="A24" s="33"/>
      <c r="B24" s="38"/>
      <c r="C24" s="33"/>
      <c r="D24" s="33"/>
      <c r="E24" s="112" t="str">
        <f>IF('Rekapitulace zakázky'!E20="","",'Rekapitulace zakázky'!E20)</f>
        <v xml:space="preserve"> </v>
      </c>
      <c r="F24" s="33"/>
      <c r="G24" s="33"/>
      <c r="H24" s="33"/>
      <c r="I24" s="111" t="s">
        <v>27</v>
      </c>
      <c r="J24" s="112" t="str">
        <f>IF('Rekapitulace zakázky'!AN20="","",'Rekapitulace zakázky'!AN20)</f>
        <v/>
      </c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 x14ac:dyDescent="0.2">
      <c r="A25" s="33"/>
      <c r="B25" s="38"/>
      <c r="C25" s="33"/>
      <c r="D25" s="33"/>
      <c r="E25" s="33"/>
      <c r="F25" s="33"/>
      <c r="G25" s="33"/>
      <c r="H25" s="33"/>
      <c r="I25" s="33"/>
      <c r="J25" s="33"/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 x14ac:dyDescent="0.2">
      <c r="A26" s="33"/>
      <c r="B26" s="38"/>
      <c r="C26" s="33"/>
      <c r="D26" s="111" t="s">
        <v>33</v>
      </c>
      <c r="E26" s="33"/>
      <c r="F26" s="33"/>
      <c r="G26" s="33"/>
      <c r="H26" s="33"/>
      <c r="I26" s="33"/>
      <c r="J26" s="33"/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 x14ac:dyDescent="0.2">
      <c r="A27" s="114"/>
      <c r="B27" s="115"/>
      <c r="C27" s="114"/>
      <c r="D27" s="114"/>
      <c r="E27" s="294" t="s">
        <v>1</v>
      </c>
      <c r="F27" s="294"/>
      <c r="G27" s="294"/>
      <c r="H27" s="294"/>
      <c r="I27" s="114"/>
      <c r="J27" s="114"/>
      <c r="K27" s="114"/>
      <c r="L27" s="116"/>
      <c r="S27" s="114"/>
      <c r="T27" s="114"/>
      <c r="U27" s="114"/>
      <c r="V27" s="114"/>
      <c r="W27" s="114"/>
      <c r="X27" s="114"/>
      <c r="Y27" s="114"/>
      <c r="Z27" s="114"/>
      <c r="AA27" s="114"/>
      <c r="AB27" s="114"/>
      <c r="AC27" s="114"/>
      <c r="AD27" s="114"/>
      <c r="AE27" s="114"/>
    </row>
    <row r="28" spans="1:31" s="2" customFormat="1" ht="6.95" customHeight="1" x14ac:dyDescent="0.2">
      <c r="A28" s="33"/>
      <c r="B28" s="38"/>
      <c r="C28" s="33"/>
      <c r="D28" s="33"/>
      <c r="E28" s="33"/>
      <c r="F28" s="33"/>
      <c r="G28" s="33"/>
      <c r="H28" s="33"/>
      <c r="I28" s="33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 x14ac:dyDescent="0.2">
      <c r="A29" s="33"/>
      <c r="B29" s="38"/>
      <c r="C29" s="33"/>
      <c r="D29" s="117"/>
      <c r="E29" s="117"/>
      <c r="F29" s="117"/>
      <c r="G29" s="117"/>
      <c r="H29" s="117"/>
      <c r="I29" s="117"/>
      <c r="J29" s="117"/>
      <c r="K29" s="117"/>
      <c r="L29" s="50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 x14ac:dyDescent="0.2">
      <c r="A30" s="33"/>
      <c r="B30" s="38"/>
      <c r="C30" s="33"/>
      <c r="D30" s="118" t="s">
        <v>34</v>
      </c>
      <c r="E30" s="33"/>
      <c r="F30" s="33"/>
      <c r="G30" s="33"/>
      <c r="H30" s="33"/>
      <c r="I30" s="33"/>
      <c r="J30" s="119">
        <f>ROUND(J119, 2)</f>
        <v>0</v>
      </c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 x14ac:dyDescent="0.2">
      <c r="A31" s="33"/>
      <c r="B31" s="38"/>
      <c r="C31" s="33"/>
      <c r="D31" s="117"/>
      <c r="E31" s="117"/>
      <c r="F31" s="117"/>
      <c r="G31" s="117"/>
      <c r="H31" s="117"/>
      <c r="I31" s="117"/>
      <c r="J31" s="117"/>
      <c r="K31" s="117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 x14ac:dyDescent="0.2">
      <c r="A32" s="33"/>
      <c r="B32" s="38"/>
      <c r="C32" s="33"/>
      <c r="D32" s="33"/>
      <c r="E32" s="33"/>
      <c r="F32" s="120" t="s">
        <v>36</v>
      </c>
      <c r="G32" s="33"/>
      <c r="H32" s="33"/>
      <c r="I32" s="120" t="s">
        <v>35</v>
      </c>
      <c r="J32" s="120" t="s">
        <v>37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 x14ac:dyDescent="0.2">
      <c r="A33" s="33"/>
      <c r="B33" s="38"/>
      <c r="C33" s="33"/>
      <c r="D33" s="121" t="s">
        <v>38</v>
      </c>
      <c r="E33" s="111" t="s">
        <v>39</v>
      </c>
      <c r="F33" s="122">
        <f>ROUND((SUM(BE119:BE173)),  2)</f>
        <v>0</v>
      </c>
      <c r="G33" s="33"/>
      <c r="H33" s="33"/>
      <c r="I33" s="123">
        <v>0.21</v>
      </c>
      <c r="J33" s="122">
        <f>ROUND(((SUM(BE119:BE173))*I33),  2)</f>
        <v>0</v>
      </c>
      <c r="K33" s="3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 x14ac:dyDescent="0.2">
      <c r="A34" s="33"/>
      <c r="B34" s="38"/>
      <c r="C34" s="33"/>
      <c r="D34" s="33"/>
      <c r="E34" s="111" t="s">
        <v>40</v>
      </c>
      <c r="F34" s="122">
        <f>ROUND((SUM(BF119:BF173)),  2)</f>
        <v>0</v>
      </c>
      <c r="G34" s="33"/>
      <c r="H34" s="33"/>
      <c r="I34" s="123">
        <v>0.12</v>
      </c>
      <c r="J34" s="122">
        <f>ROUND(((SUM(BF119:BF173))*I34),  2)</f>
        <v>0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 x14ac:dyDescent="0.2">
      <c r="A35" s="33"/>
      <c r="B35" s="38"/>
      <c r="C35" s="33"/>
      <c r="D35" s="33"/>
      <c r="E35" s="111" t="s">
        <v>41</v>
      </c>
      <c r="F35" s="122">
        <f>ROUND((SUM(BG119:BG173)),  2)</f>
        <v>0</v>
      </c>
      <c r="G35" s="33"/>
      <c r="H35" s="33"/>
      <c r="I35" s="123">
        <v>0.21</v>
      </c>
      <c r="J35" s="122">
        <f>0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 x14ac:dyDescent="0.2">
      <c r="A36" s="33"/>
      <c r="B36" s="38"/>
      <c r="C36" s="33"/>
      <c r="D36" s="33"/>
      <c r="E36" s="111" t="s">
        <v>42</v>
      </c>
      <c r="F36" s="122">
        <f>ROUND((SUM(BH119:BH173)),  2)</f>
        <v>0</v>
      </c>
      <c r="G36" s="33"/>
      <c r="H36" s="33"/>
      <c r="I36" s="123">
        <v>0.12</v>
      </c>
      <c r="J36" s="122">
        <f>0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 x14ac:dyDescent="0.2">
      <c r="A37" s="33"/>
      <c r="B37" s="38"/>
      <c r="C37" s="33"/>
      <c r="D37" s="33"/>
      <c r="E37" s="111" t="s">
        <v>43</v>
      </c>
      <c r="F37" s="122">
        <f>ROUND((SUM(BI119:BI173)),  2)</f>
        <v>0</v>
      </c>
      <c r="G37" s="33"/>
      <c r="H37" s="33"/>
      <c r="I37" s="123">
        <v>0</v>
      </c>
      <c r="J37" s="122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 x14ac:dyDescent="0.2">
      <c r="A38" s="33"/>
      <c r="B38" s="38"/>
      <c r="C38" s="33"/>
      <c r="D38" s="33"/>
      <c r="E38" s="33"/>
      <c r="F38" s="33"/>
      <c r="G38" s="33"/>
      <c r="H38" s="33"/>
      <c r="I38" s="33"/>
      <c r="J38" s="33"/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 x14ac:dyDescent="0.2">
      <c r="A39" s="33"/>
      <c r="B39" s="38"/>
      <c r="C39" s="124"/>
      <c r="D39" s="125" t="s">
        <v>44</v>
      </c>
      <c r="E39" s="126"/>
      <c r="F39" s="126"/>
      <c r="G39" s="127" t="s">
        <v>45</v>
      </c>
      <c r="H39" s="128" t="s">
        <v>46</v>
      </c>
      <c r="I39" s="126"/>
      <c r="J39" s="129">
        <f>SUM(J30:J37)</f>
        <v>0</v>
      </c>
      <c r="K39" s="130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 x14ac:dyDescent="0.2">
      <c r="A40" s="33"/>
      <c r="B40" s="38"/>
      <c r="C40" s="33"/>
      <c r="D40" s="33"/>
      <c r="E40" s="33"/>
      <c r="F40" s="33"/>
      <c r="G40" s="33"/>
      <c r="H40" s="33"/>
      <c r="I40" s="33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5" customHeight="1" x14ac:dyDescent="0.2">
      <c r="B41" s="19"/>
      <c r="L41" s="19"/>
    </row>
    <row r="42" spans="1:31" s="1" customFormat="1" ht="14.45" customHeight="1" x14ac:dyDescent="0.2">
      <c r="B42" s="19"/>
      <c r="L42" s="19"/>
    </row>
    <row r="43" spans="1:31" s="1" customFormat="1" ht="14.45" customHeight="1" x14ac:dyDescent="0.2">
      <c r="B43" s="19"/>
      <c r="L43" s="19"/>
    </row>
    <row r="44" spans="1:31" s="1" customFormat="1" ht="14.45" customHeight="1" x14ac:dyDescent="0.2">
      <c r="B44" s="19"/>
      <c r="L44" s="19"/>
    </row>
    <row r="45" spans="1:31" s="1" customFormat="1" ht="14.45" customHeight="1" x14ac:dyDescent="0.2">
      <c r="B45" s="19"/>
      <c r="L45" s="19"/>
    </row>
    <row r="46" spans="1:31" s="1" customFormat="1" ht="14.45" customHeight="1" x14ac:dyDescent="0.2">
      <c r="B46" s="19"/>
      <c r="L46" s="19"/>
    </row>
    <row r="47" spans="1:31" s="1" customFormat="1" ht="14.45" customHeight="1" x14ac:dyDescent="0.2">
      <c r="B47" s="19"/>
      <c r="L47" s="19"/>
    </row>
    <row r="48" spans="1:31" s="1" customFormat="1" ht="14.45" customHeight="1" x14ac:dyDescent="0.2">
      <c r="B48" s="19"/>
      <c r="L48" s="19"/>
    </row>
    <row r="49" spans="1:31" s="1" customFormat="1" ht="14.45" customHeight="1" x14ac:dyDescent="0.2">
      <c r="B49" s="19"/>
      <c r="L49" s="19"/>
    </row>
    <row r="50" spans="1:31" s="2" customFormat="1" ht="14.45" customHeight="1" x14ac:dyDescent="0.2">
      <c r="B50" s="50"/>
      <c r="D50" s="131" t="s">
        <v>47</v>
      </c>
      <c r="E50" s="132"/>
      <c r="F50" s="132"/>
      <c r="G50" s="131" t="s">
        <v>48</v>
      </c>
      <c r="H50" s="132"/>
      <c r="I50" s="132"/>
      <c r="J50" s="132"/>
      <c r="K50" s="132"/>
      <c r="L50" s="50"/>
    </row>
    <row r="51" spans="1:31" x14ac:dyDescent="0.2">
      <c r="B51" s="19"/>
      <c r="L51" s="19"/>
    </row>
    <row r="52" spans="1:31" x14ac:dyDescent="0.2">
      <c r="B52" s="19"/>
      <c r="L52" s="19"/>
    </row>
    <row r="53" spans="1:31" x14ac:dyDescent="0.2">
      <c r="B53" s="19"/>
      <c r="L53" s="19"/>
    </row>
    <row r="54" spans="1:31" x14ac:dyDescent="0.2">
      <c r="B54" s="19"/>
      <c r="L54" s="19"/>
    </row>
    <row r="55" spans="1:31" x14ac:dyDescent="0.2">
      <c r="B55" s="19"/>
      <c r="L55" s="19"/>
    </row>
    <row r="56" spans="1:31" x14ac:dyDescent="0.2">
      <c r="B56" s="19"/>
      <c r="L56" s="19"/>
    </row>
    <row r="57" spans="1:31" x14ac:dyDescent="0.2">
      <c r="B57" s="19"/>
      <c r="L57" s="19"/>
    </row>
    <row r="58" spans="1:31" x14ac:dyDescent="0.2">
      <c r="B58" s="19"/>
      <c r="L58" s="19"/>
    </row>
    <row r="59" spans="1:31" x14ac:dyDescent="0.2">
      <c r="B59" s="19"/>
      <c r="L59" s="19"/>
    </row>
    <row r="60" spans="1:31" x14ac:dyDescent="0.2">
      <c r="B60" s="19"/>
      <c r="L60" s="19"/>
    </row>
    <row r="61" spans="1:31" s="2" customFormat="1" ht="12.75" x14ac:dyDescent="0.2">
      <c r="A61" s="33"/>
      <c r="B61" s="38"/>
      <c r="C61" s="33"/>
      <c r="D61" s="133" t="s">
        <v>49</v>
      </c>
      <c r="E61" s="134"/>
      <c r="F61" s="135" t="s">
        <v>50</v>
      </c>
      <c r="G61" s="133" t="s">
        <v>49</v>
      </c>
      <c r="H61" s="134"/>
      <c r="I61" s="134"/>
      <c r="J61" s="136" t="s">
        <v>50</v>
      </c>
      <c r="K61" s="134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x14ac:dyDescent="0.2">
      <c r="B62" s="19"/>
      <c r="L62" s="19"/>
    </row>
    <row r="63" spans="1:31" x14ac:dyDescent="0.2">
      <c r="B63" s="19"/>
      <c r="L63" s="19"/>
    </row>
    <row r="64" spans="1:31" x14ac:dyDescent="0.2">
      <c r="B64" s="19"/>
      <c r="L64" s="19"/>
    </row>
    <row r="65" spans="1:31" s="2" customFormat="1" ht="12.75" x14ac:dyDescent="0.2">
      <c r="A65" s="33"/>
      <c r="B65" s="38"/>
      <c r="C65" s="33"/>
      <c r="D65" s="131" t="s">
        <v>51</v>
      </c>
      <c r="E65" s="137"/>
      <c r="F65" s="137"/>
      <c r="G65" s="131" t="s">
        <v>52</v>
      </c>
      <c r="H65" s="137"/>
      <c r="I65" s="137"/>
      <c r="J65" s="137"/>
      <c r="K65" s="137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x14ac:dyDescent="0.2">
      <c r="B66" s="19"/>
      <c r="L66" s="19"/>
    </row>
    <row r="67" spans="1:31" x14ac:dyDescent="0.2">
      <c r="B67" s="19"/>
      <c r="L67" s="19"/>
    </row>
    <row r="68" spans="1:31" x14ac:dyDescent="0.2">
      <c r="B68" s="19"/>
      <c r="L68" s="19"/>
    </row>
    <row r="69" spans="1:31" x14ac:dyDescent="0.2">
      <c r="B69" s="19"/>
      <c r="L69" s="19"/>
    </row>
    <row r="70" spans="1:31" x14ac:dyDescent="0.2">
      <c r="B70" s="19"/>
      <c r="L70" s="19"/>
    </row>
    <row r="71" spans="1:31" x14ac:dyDescent="0.2">
      <c r="B71" s="19"/>
      <c r="L71" s="19"/>
    </row>
    <row r="72" spans="1:31" x14ac:dyDescent="0.2">
      <c r="B72" s="19"/>
      <c r="L72" s="19"/>
    </row>
    <row r="73" spans="1:31" x14ac:dyDescent="0.2">
      <c r="B73" s="19"/>
      <c r="L73" s="19"/>
    </row>
    <row r="74" spans="1:31" x14ac:dyDescent="0.2">
      <c r="B74" s="19"/>
      <c r="L74" s="19"/>
    </row>
    <row r="75" spans="1:31" x14ac:dyDescent="0.2">
      <c r="B75" s="19"/>
      <c r="L75" s="19"/>
    </row>
    <row r="76" spans="1:31" s="2" customFormat="1" ht="12.75" x14ac:dyDescent="0.2">
      <c r="A76" s="33"/>
      <c r="B76" s="38"/>
      <c r="C76" s="33"/>
      <c r="D76" s="133" t="s">
        <v>49</v>
      </c>
      <c r="E76" s="134"/>
      <c r="F76" s="135" t="s">
        <v>50</v>
      </c>
      <c r="G76" s="133" t="s">
        <v>49</v>
      </c>
      <c r="H76" s="134"/>
      <c r="I76" s="134"/>
      <c r="J76" s="136" t="s">
        <v>50</v>
      </c>
      <c r="K76" s="134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 x14ac:dyDescent="0.2">
      <c r="A77" s="33"/>
      <c r="B77" s="138"/>
      <c r="C77" s="139"/>
      <c r="D77" s="139"/>
      <c r="E77" s="139"/>
      <c r="F77" s="139"/>
      <c r="G77" s="139"/>
      <c r="H77" s="139"/>
      <c r="I77" s="139"/>
      <c r="J77" s="139"/>
      <c r="K77" s="139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5" customHeight="1" x14ac:dyDescent="0.2">
      <c r="A81" s="33"/>
      <c r="B81" s="140"/>
      <c r="C81" s="141"/>
      <c r="D81" s="141"/>
      <c r="E81" s="141"/>
      <c r="F81" s="141"/>
      <c r="G81" s="141"/>
      <c r="H81" s="141"/>
      <c r="I81" s="141"/>
      <c r="J81" s="141"/>
      <c r="K81" s="141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customHeight="1" x14ac:dyDescent="0.2">
      <c r="A82" s="33"/>
      <c r="B82" s="34"/>
      <c r="C82" s="22" t="s">
        <v>97</v>
      </c>
      <c r="D82" s="35"/>
      <c r="E82" s="35"/>
      <c r="F82" s="35"/>
      <c r="G82" s="35"/>
      <c r="H82" s="35"/>
      <c r="I82" s="35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customHeight="1" x14ac:dyDescent="0.2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 x14ac:dyDescent="0.2">
      <c r="A84" s="33"/>
      <c r="B84" s="34"/>
      <c r="C84" s="28" t="s">
        <v>16</v>
      </c>
      <c r="D84" s="35"/>
      <c r="E84" s="35"/>
      <c r="F84" s="35"/>
      <c r="G84" s="35"/>
      <c r="H84" s="35"/>
      <c r="I84" s="35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customHeight="1" x14ac:dyDescent="0.2">
      <c r="A85" s="33"/>
      <c r="B85" s="34"/>
      <c r="C85" s="35"/>
      <c r="D85" s="35"/>
      <c r="E85" s="286" t="str">
        <f>E7</f>
        <v>Oprava mostu v km 19,608 na trati Kácov - Světlá nad Sázavou</v>
      </c>
      <c r="F85" s="287"/>
      <c r="G85" s="287"/>
      <c r="H85" s="287"/>
      <c r="I85" s="35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 x14ac:dyDescent="0.2">
      <c r="A86" s="33"/>
      <c r="B86" s="34"/>
      <c r="C86" s="28" t="s">
        <v>95</v>
      </c>
      <c r="D86" s="35"/>
      <c r="E86" s="35"/>
      <c r="F86" s="35"/>
      <c r="G86" s="35"/>
      <c r="H86" s="35"/>
      <c r="I86" s="35"/>
      <c r="J86" s="35"/>
      <c r="K86" s="35"/>
      <c r="L86" s="50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customHeight="1" x14ac:dyDescent="0.2">
      <c r="A87" s="33"/>
      <c r="B87" s="34"/>
      <c r="C87" s="35"/>
      <c r="D87" s="35"/>
      <c r="E87" s="265" t="str">
        <f>E9</f>
        <v>02.2_2024 - Železniční svršek</v>
      </c>
      <c r="F87" s="285"/>
      <c r="G87" s="285"/>
      <c r="H87" s="285"/>
      <c r="I87" s="35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customHeight="1" x14ac:dyDescent="0.2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 x14ac:dyDescent="0.2">
      <c r="A89" s="33"/>
      <c r="B89" s="34"/>
      <c r="C89" s="28" t="s">
        <v>20</v>
      </c>
      <c r="D89" s="35"/>
      <c r="E89" s="35"/>
      <c r="F89" s="26" t="str">
        <f>F12</f>
        <v>Březina</v>
      </c>
      <c r="G89" s="35"/>
      <c r="H89" s="35"/>
      <c r="I89" s="28" t="s">
        <v>22</v>
      </c>
      <c r="J89" s="65" t="str">
        <f>IF(J12="","",J12)</f>
        <v>25. 3. 2024</v>
      </c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5" customHeight="1" x14ac:dyDescent="0.2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15.2" customHeight="1" x14ac:dyDescent="0.2">
      <c r="A91" s="33"/>
      <c r="B91" s="34"/>
      <c r="C91" s="28" t="s">
        <v>24</v>
      </c>
      <c r="D91" s="35"/>
      <c r="E91" s="35"/>
      <c r="F91" s="26" t="str">
        <f>E15</f>
        <v xml:space="preserve"> </v>
      </c>
      <c r="G91" s="35"/>
      <c r="H91" s="35"/>
      <c r="I91" s="28" t="s">
        <v>30</v>
      </c>
      <c r="J91" s="31" t="str">
        <f>E21</f>
        <v xml:space="preserve"> 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2" customHeight="1" x14ac:dyDescent="0.2">
      <c r="A92" s="33"/>
      <c r="B92" s="34"/>
      <c r="C92" s="28" t="s">
        <v>28</v>
      </c>
      <c r="D92" s="35"/>
      <c r="E92" s="35"/>
      <c r="F92" s="26" t="str">
        <f>IF(E18="","",E18)</f>
        <v>Vyplň údaj</v>
      </c>
      <c r="G92" s="35"/>
      <c r="H92" s="35"/>
      <c r="I92" s="28" t="s">
        <v>32</v>
      </c>
      <c r="J92" s="31" t="str">
        <f>E24</f>
        <v xml:space="preserve"> </v>
      </c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 x14ac:dyDescent="0.2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 x14ac:dyDescent="0.2">
      <c r="A94" s="33"/>
      <c r="B94" s="34"/>
      <c r="C94" s="142" t="s">
        <v>98</v>
      </c>
      <c r="D94" s="143"/>
      <c r="E94" s="143"/>
      <c r="F94" s="143"/>
      <c r="G94" s="143"/>
      <c r="H94" s="143"/>
      <c r="I94" s="143"/>
      <c r="J94" s="144" t="s">
        <v>99</v>
      </c>
      <c r="K94" s="143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 x14ac:dyDescent="0.2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9" customHeight="1" x14ac:dyDescent="0.2">
      <c r="A96" s="33"/>
      <c r="B96" s="34"/>
      <c r="C96" s="145" t="s">
        <v>100</v>
      </c>
      <c r="D96" s="35"/>
      <c r="E96" s="35"/>
      <c r="F96" s="35"/>
      <c r="G96" s="35"/>
      <c r="H96" s="35"/>
      <c r="I96" s="35"/>
      <c r="J96" s="83">
        <f>J119</f>
        <v>0</v>
      </c>
      <c r="K96" s="35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6" t="s">
        <v>101</v>
      </c>
    </row>
    <row r="97" spans="1:31" s="9" customFormat="1" ht="24.95" customHeight="1" x14ac:dyDescent="0.2">
      <c r="B97" s="146"/>
      <c r="C97" s="147"/>
      <c r="D97" s="148" t="s">
        <v>102</v>
      </c>
      <c r="E97" s="149"/>
      <c r="F97" s="149"/>
      <c r="G97" s="149"/>
      <c r="H97" s="149"/>
      <c r="I97" s="149"/>
      <c r="J97" s="150">
        <f>J120</f>
        <v>0</v>
      </c>
      <c r="K97" s="147"/>
      <c r="L97" s="151"/>
    </row>
    <row r="98" spans="1:31" s="10" customFormat="1" ht="19.899999999999999" customHeight="1" x14ac:dyDescent="0.2">
      <c r="B98" s="152"/>
      <c r="C98" s="153"/>
      <c r="D98" s="154" t="s">
        <v>105</v>
      </c>
      <c r="E98" s="155"/>
      <c r="F98" s="155"/>
      <c r="G98" s="155"/>
      <c r="H98" s="155"/>
      <c r="I98" s="155"/>
      <c r="J98" s="156">
        <f>J121</f>
        <v>0</v>
      </c>
      <c r="K98" s="153"/>
      <c r="L98" s="157"/>
    </row>
    <row r="99" spans="1:31" s="10" customFormat="1" ht="19.899999999999999" customHeight="1" x14ac:dyDescent="0.2">
      <c r="B99" s="152"/>
      <c r="C99" s="153"/>
      <c r="D99" s="154" t="s">
        <v>109</v>
      </c>
      <c r="E99" s="155"/>
      <c r="F99" s="155"/>
      <c r="G99" s="155"/>
      <c r="H99" s="155"/>
      <c r="I99" s="155"/>
      <c r="J99" s="156">
        <f>J171</f>
        <v>0</v>
      </c>
      <c r="K99" s="153"/>
      <c r="L99" s="157"/>
    </row>
    <row r="100" spans="1:31" s="2" customFormat="1" ht="21.75" customHeight="1" x14ac:dyDescent="0.2">
      <c r="A100" s="33"/>
      <c r="B100" s="34"/>
      <c r="C100" s="35"/>
      <c r="D100" s="35"/>
      <c r="E100" s="35"/>
      <c r="F100" s="35"/>
      <c r="G100" s="35"/>
      <c r="H100" s="35"/>
      <c r="I100" s="35"/>
      <c r="J100" s="35"/>
      <c r="K100" s="35"/>
      <c r="L100" s="50"/>
      <c r="S100" s="33"/>
      <c r="T100" s="33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</row>
    <row r="101" spans="1:31" s="2" customFormat="1" ht="6.95" customHeight="1" x14ac:dyDescent="0.2">
      <c r="A101" s="33"/>
      <c r="B101" s="53"/>
      <c r="C101" s="54"/>
      <c r="D101" s="54"/>
      <c r="E101" s="54"/>
      <c r="F101" s="54"/>
      <c r="G101" s="54"/>
      <c r="H101" s="54"/>
      <c r="I101" s="54"/>
      <c r="J101" s="54"/>
      <c r="K101" s="54"/>
      <c r="L101" s="50"/>
      <c r="S101" s="33"/>
      <c r="T101" s="33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</row>
    <row r="105" spans="1:31" s="2" customFormat="1" ht="6.95" customHeight="1" x14ac:dyDescent="0.2">
      <c r="A105" s="33"/>
      <c r="B105" s="55"/>
      <c r="C105" s="56"/>
      <c r="D105" s="56"/>
      <c r="E105" s="56"/>
      <c r="F105" s="56"/>
      <c r="G105" s="56"/>
      <c r="H105" s="56"/>
      <c r="I105" s="56"/>
      <c r="J105" s="56"/>
      <c r="K105" s="56"/>
      <c r="L105" s="50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</row>
    <row r="106" spans="1:31" s="2" customFormat="1" ht="24.95" customHeight="1" x14ac:dyDescent="0.2">
      <c r="A106" s="33"/>
      <c r="B106" s="34"/>
      <c r="C106" s="22" t="s">
        <v>114</v>
      </c>
      <c r="D106" s="35"/>
      <c r="E106" s="35"/>
      <c r="F106" s="35"/>
      <c r="G106" s="35"/>
      <c r="H106" s="35"/>
      <c r="I106" s="35"/>
      <c r="J106" s="35"/>
      <c r="K106" s="35"/>
      <c r="L106" s="50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07" spans="1:31" s="2" customFormat="1" ht="6.95" customHeight="1" x14ac:dyDescent="0.2">
      <c r="A107" s="33"/>
      <c r="B107" s="34"/>
      <c r="C107" s="35"/>
      <c r="D107" s="35"/>
      <c r="E107" s="35"/>
      <c r="F107" s="35"/>
      <c r="G107" s="35"/>
      <c r="H107" s="35"/>
      <c r="I107" s="35"/>
      <c r="J107" s="35"/>
      <c r="K107" s="35"/>
      <c r="L107" s="50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pans="1:31" s="2" customFormat="1" ht="12" customHeight="1" x14ac:dyDescent="0.2">
      <c r="A108" s="33"/>
      <c r="B108" s="34"/>
      <c r="C108" s="28" t="s">
        <v>16</v>
      </c>
      <c r="D108" s="35"/>
      <c r="E108" s="35"/>
      <c r="F108" s="35"/>
      <c r="G108" s="35"/>
      <c r="H108" s="35"/>
      <c r="I108" s="35"/>
      <c r="J108" s="35"/>
      <c r="K108" s="35"/>
      <c r="L108" s="50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31" s="2" customFormat="1" ht="16.5" customHeight="1" x14ac:dyDescent="0.2">
      <c r="A109" s="33"/>
      <c r="B109" s="34"/>
      <c r="C109" s="35"/>
      <c r="D109" s="35"/>
      <c r="E109" s="286" t="str">
        <f>E7</f>
        <v>Oprava mostu v km 19,608 na trati Kácov - Světlá nad Sázavou</v>
      </c>
      <c r="F109" s="287"/>
      <c r="G109" s="287"/>
      <c r="H109" s="287"/>
      <c r="I109" s="35"/>
      <c r="J109" s="35"/>
      <c r="K109" s="35"/>
      <c r="L109" s="50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31" s="2" customFormat="1" ht="12" customHeight="1" x14ac:dyDescent="0.2">
      <c r="A110" s="33"/>
      <c r="B110" s="34"/>
      <c r="C110" s="28" t="s">
        <v>95</v>
      </c>
      <c r="D110" s="35"/>
      <c r="E110" s="35"/>
      <c r="F110" s="35"/>
      <c r="G110" s="35"/>
      <c r="H110" s="35"/>
      <c r="I110" s="35"/>
      <c r="J110" s="35"/>
      <c r="K110" s="35"/>
      <c r="L110" s="50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31" s="2" customFormat="1" ht="16.5" customHeight="1" x14ac:dyDescent="0.2">
      <c r="A111" s="33"/>
      <c r="B111" s="34"/>
      <c r="C111" s="35"/>
      <c r="D111" s="35"/>
      <c r="E111" s="265" t="str">
        <f>E9</f>
        <v>02.2_2024 - Železniční svršek</v>
      </c>
      <c r="F111" s="285"/>
      <c r="G111" s="285"/>
      <c r="H111" s="285"/>
      <c r="I111" s="35"/>
      <c r="J111" s="35"/>
      <c r="K111" s="35"/>
      <c r="L111" s="50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6.95" customHeight="1" x14ac:dyDescent="0.2">
      <c r="A112" s="33"/>
      <c r="B112" s="34"/>
      <c r="C112" s="35"/>
      <c r="D112" s="35"/>
      <c r="E112" s="35"/>
      <c r="F112" s="35"/>
      <c r="G112" s="35"/>
      <c r="H112" s="35"/>
      <c r="I112" s="35"/>
      <c r="J112" s="35"/>
      <c r="K112" s="35"/>
      <c r="L112" s="50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12" customHeight="1" x14ac:dyDescent="0.2">
      <c r="A113" s="33"/>
      <c r="B113" s="34"/>
      <c r="C113" s="28" t="s">
        <v>20</v>
      </c>
      <c r="D113" s="35"/>
      <c r="E113" s="35"/>
      <c r="F113" s="26" t="str">
        <f>F12</f>
        <v>Březina</v>
      </c>
      <c r="G113" s="35"/>
      <c r="H113" s="35"/>
      <c r="I113" s="28" t="s">
        <v>22</v>
      </c>
      <c r="J113" s="65" t="str">
        <f>IF(J12="","",J12)</f>
        <v>25. 3. 2024</v>
      </c>
      <c r="K113" s="35"/>
      <c r="L113" s="50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6.95" customHeight="1" x14ac:dyDescent="0.2">
      <c r="A114" s="33"/>
      <c r="B114" s="34"/>
      <c r="C114" s="35"/>
      <c r="D114" s="35"/>
      <c r="E114" s="35"/>
      <c r="F114" s="35"/>
      <c r="G114" s="35"/>
      <c r="H114" s="35"/>
      <c r="I114" s="35"/>
      <c r="J114" s="35"/>
      <c r="K114" s="35"/>
      <c r="L114" s="50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15.2" customHeight="1" x14ac:dyDescent="0.2">
      <c r="A115" s="33"/>
      <c r="B115" s="34"/>
      <c r="C115" s="28" t="s">
        <v>24</v>
      </c>
      <c r="D115" s="35"/>
      <c r="E115" s="35"/>
      <c r="F115" s="26" t="str">
        <f>E15</f>
        <v xml:space="preserve"> </v>
      </c>
      <c r="G115" s="35"/>
      <c r="H115" s="35"/>
      <c r="I115" s="28" t="s">
        <v>30</v>
      </c>
      <c r="J115" s="31" t="str">
        <f>E21</f>
        <v xml:space="preserve"> </v>
      </c>
      <c r="K115" s="35"/>
      <c r="L115" s="50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15.2" customHeight="1" x14ac:dyDescent="0.2">
      <c r="A116" s="33"/>
      <c r="B116" s="34"/>
      <c r="C116" s="28" t="s">
        <v>28</v>
      </c>
      <c r="D116" s="35"/>
      <c r="E116" s="35"/>
      <c r="F116" s="26" t="str">
        <f>IF(E18="","",E18)</f>
        <v>Vyplň údaj</v>
      </c>
      <c r="G116" s="35"/>
      <c r="H116" s="35"/>
      <c r="I116" s="28" t="s">
        <v>32</v>
      </c>
      <c r="J116" s="31" t="str">
        <f>E24</f>
        <v xml:space="preserve"> </v>
      </c>
      <c r="K116" s="35"/>
      <c r="L116" s="50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10.35" customHeight="1" x14ac:dyDescent="0.2">
      <c r="A117" s="33"/>
      <c r="B117" s="34"/>
      <c r="C117" s="35"/>
      <c r="D117" s="35"/>
      <c r="E117" s="35"/>
      <c r="F117" s="35"/>
      <c r="G117" s="35"/>
      <c r="H117" s="35"/>
      <c r="I117" s="35"/>
      <c r="J117" s="35"/>
      <c r="K117" s="35"/>
      <c r="L117" s="50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11" customFormat="1" ht="29.25" customHeight="1" x14ac:dyDescent="0.2">
      <c r="A118" s="158"/>
      <c r="B118" s="159"/>
      <c r="C118" s="160" t="s">
        <v>115</v>
      </c>
      <c r="D118" s="161" t="s">
        <v>59</v>
      </c>
      <c r="E118" s="161" t="s">
        <v>55</v>
      </c>
      <c r="F118" s="161" t="s">
        <v>56</v>
      </c>
      <c r="G118" s="161" t="s">
        <v>116</v>
      </c>
      <c r="H118" s="161" t="s">
        <v>117</v>
      </c>
      <c r="I118" s="161" t="s">
        <v>118</v>
      </c>
      <c r="J118" s="161" t="s">
        <v>99</v>
      </c>
      <c r="K118" s="162" t="s">
        <v>119</v>
      </c>
      <c r="L118" s="163"/>
      <c r="M118" s="74" t="s">
        <v>1</v>
      </c>
      <c r="N118" s="75" t="s">
        <v>38</v>
      </c>
      <c r="O118" s="75" t="s">
        <v>120</v>
      </c>
      <c r="P118" s="75" t="s">
        <v>121</v>
      </c>
      <c r="Q118" s="75" t="s">
        <v>122</v>
      </c>
      <c r="R118" s="75" t="s">
        <v>123</v>
      </c>
      <c r="S118" s="75" t="s">
        <v>124</v>
      </c>
      <c r="T118" s="76" t="s">
        <v>125</v>
      </c>
      <c r="U118" s="158"/>
      <c r="V118" s="158"/>
      <c r="W118" s="158"/>
      <c r="X118" s="158"/>
      <c r="Y118" s="158"/>
      <c r="Z118" s="158"/>
      <c r="AA118" s="158"/>
      <c r="AB118" s="158"/>
      <c r="AC118" s="158"/>
      <c r="AD118" s="158"/>
      <c r="AE118" s="158"/>
    </row>
    <row r="119" spans="1:65" s="2" customFormat="1" ht="22.9" customHeight="1" x14ac:dyDescent="0.25">
      <c r="A119" s="33"/>
      <c r="B119" s="34"/>
      <c r="C119" s="81" t="s">
        <v>126</v>
      </c>
      <c r="D119" s="35"/>
      <c r="E119" s="35"/>
      <c r="F119" s="35"/>
      <c r="G119" s="35"/>
      <c r="H119" s="35"/>
      <c r="I119" s="35"/>
      <c r="J119" s="164">
        <f>BK119</f>
        <v>0</v>
      </c>
      <c r="K119" s="35"/>
      <c r="L119" s="38"/>
      <c r="M119" s="77"/>
      <c r="N119" s="165"/>
      <c r="O119" s="78"/>
      <c r="P119" s="166">
        <f>P120</f>
        <v>0</v>
      </c>
      <c r="Q119" s="78"/>
      <c r="R119" s="166">
        <f>R120</f>
        <v>43.682099999999998</v>
      </c>
      <c r="S119" s="78"/>
      <c r="T119" s="167">
        <f>T120</f>
        <v>55.403089999999999</v>
      </c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  <c r="AT119" s="16" t="s">
        <v>73</v>
      </c>
      <c r="AU119" s="16" t="s">
        <v>101</v>
      </c>
      <c r="BK119" s="168">
        <f>BK120</f>
        <v>0</v>
      </c>
    </row>
    <row r="120" spans="1:65" s="12" customFormat="1" ht="25.9" customHeight="1" x14ac:dyDescent="0.2">
      <c r="B120" s="169"/>
      <c r="C120" s="170"/>
      <c r="D120" s="171" t="s">
        <v>73</v>
      </c>
      <c r="E120" s="172" t="s">
        <v>127</v>
      </c>
      <c r="F120" s="172" t="s">
        <v>128</v>
      </c>
      <c r="G120" s="170"/>
      <c r="H120" s="170"/>
      <c r="I120" s="173"/>
      <c r="J120" s="174">
        <f>BK120</f>
        <v>0</v>
      </c>
      <c r="K120" s="170"/>
      <c r="L120" s="175"/>
      <c r="M120" s="176"/>
      <c r="N120" s="177"/>
      <c r="O120" s="177"/>
      <c r="P120" s="178">
        <f>P121+P171</f>
        <v>0</v>
      </c>
      <c r="Q120" s="177"/>
      <c r="R120" s="178">
        <f>R121+R171</f>
        <v>43.682099999999998</v>
      </c>
      <c r="S120" s="177"/>
      <c r="T120" s="179">
        <f>T121+T171</f>
        <v>55.403089999999999</v>
      </c>
      <c r="AR120" s="180" t="s">
        <v>82</v>
      </c>
      <c r="AT120" s="181" t="s">
        <v>73</v>
      </c>
      <c r="AU120" s="181" t="s">
        <v>74</v>
      </c>
      <c r="AY120" s="180" t="s">
        <v>129</v>
      </c>
      <c r="BK120" s="182">
        <f>BK121+BK171</f>
        <v>0</v>
      </c>
    </row>
    <row r="121" spans="1:65" s="12" customFormat="1" ht="22.9" customHeight="1" x14ac:dyDescent="0.2">
      <c r="B121" s="169"/>
      <c r="C121" s="170"/>
      <c r="D121" s="171" t="s">
        <v>73</v>
      </c>
      <c r="E121" s="183" t="s">
        <v>163</v>
      </c>
      <c r="F121" s="183" t="s">
        <v>254</v>
      </c>
      <c r="G121" s="170"/>
      <c r="H121" s="170"/>
      <c r="I121" s="173"/>
      <c r="J121" s="184">
        <f>BK121</f>
        <v>0</v>
      </c>
      <c r="K121" s="170"/>
      <c r="L121" s="175"/>
      <c r="M121" s="176"/>
      <c r="N121" s="177"/>
      <c r="O121" s="177"/>
      <c r="P121" s="178">
        <f>SUM(P122:P170)</f>
        <v>0</v>
      </c>
      <c r="Q121" s="177"/>
      <c r="R121" s="178">
        <f>SUM(R122:R170)</f>
        <v>43.682099999999998</v>
      </c>
      <c r="S121" s="177"/>
      <c r="T121" s="179">
        <f>SUM(T122:T170)</f>
        <v>55.403089999999999</v>
      </c>
      <c r="AR121" s="180" t="s">
        <v>82</v>
      </c>
      <c r="AT121" s="181" t="s">
        <v>73</v>
      </c>
      <c r="AU121" s="181" t="s">
        <v>82</v>
      </c>
      <c r="AY121" s="180" t="s">
        <v>129</v>
      </c>
      <c r="BK121" s="182">
        <f>SUM(BK122:BK170)</f>
        <v>0</v>
      </c>
    </row>
    <row r="122" spans="1:65" s="2" customFormat="1" ht="16.5" customHeight="1" x14ac:dyDescent="0.2">
      <c r="A122" s="33"/>
      <c r="B122" s="34"/>
      <c r="C122" s="185" t="s">
        <v>82</v>
      </c>
      <c r="D122" s="185" t="s">
        <v>131</v>
      </c>
      <c r="E122" s="186" t="s">
        <v>572</v>
      </c>
      <c r="F122" s="187" t="s">
        <v>573</v>
      </c>
      <c r="G122" s="188" t="s">
        <v>285</v>
      </c>
      <c r="H122" s="189">
        <v>10</v>
      </c>
      <c r="I122" s="190"/>
      <c r="J122" s="191">
        <f>ROUND(I122*H122,2)</f>
        <v>0</v>
      </c>
      <c r="K122" s="187" t="s">
        <v>135</v>
      </c>
      <c r="L122" s="38"/>
      <c r="M122" s="192" t="s">
        <v>1</v>
      </c>
      <c r="N122" s="193" t="s">
        <v>39</v>
      </c>
      <c r="O122" s="70"/>
      <c r="P122" s="194">
        <f>O122*H122</f>
        <v>0</v>
      </c>
      <c r="Q122" s="194">
        <v>0</v>
      </c>
      <c r="R122" s="194">
        <f>Q122*H122</f>
        <v>0</v>
      </c>
      <c r="S122" s="194">
        <v>0.2</v>
      </c>
      <c r="T122" s="195">
        <f>S122*H122</f>
        <v>2</v>
      </c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R122" s="196" t="s">
        <v>136</v>
      </c>
      <c r="AT122" s="196" t="s">
        <v>131</v>
      </c>
      <c r="AU122" s="196" t="s">
        <v>84</v>
      </c>
      <c r="AY122" s="16" t="s">
        <v>129</v>
      </c>
      <c r="BE122" s="197">
        <f>IF(N122="základní",J122,0)</f>
        <v>0</v>
      </c>
      <c r="BF122" s="197">
        <f>IF(N122="snížená",J122,0)</f>
        <v>0</v>
      </c>
      <c r="BG122" s="197">
        <f>IF(N122="zákl. přenesená",J122,0)</f>
        <v>0</v>
      </c>
      <c r="BH122" s="197">
        <f>IF(N122="sníž. přenesená",J122,0)</f>
        <v>0</v>
      </c>
      <c r="BI122" s="197">
        <f>IF(N122="nulová",J122,0)</f>
        <v>0</v>
      </c>
      <c r="BJ122" s="16" t="s">
        <v>82</v>
      </c>
      <c r="BK122" s="197">
        <f>ROUND(I122*H122,2)</f>
        <v>0</v>
      </c>
      <c r="BL122" s="16" t="s">
        <v>136</v>
      </c>
      <c r="BM122" s="196" t="s">
        <v>574</v>
      </c>
    </row>
    <row r="123" spans="1:65" s="2" customFormat="1" x14ac:dyDescent="0.2">
      <c r="A123" s="33"/>
      <c r="B123" s="34"/>
      <c r="C123" s="35"/>
      <c r="D123" s="198" t="s">
        <v>138</v>
      </c>
      <c r="E123" s="35"/>
      <c r="F123" s="199" t="s">
        <v>573</v>
      </c>
      <c r="G123" s="35"/>
      <c r="H123" s="35"/>
      <c r="I123" s="200"/>
      <c r="J123" s="35"/>
      <c r="K123" s="35"/>
      <c r="L123" s="38"/>
      <c r="M123" s="201"/>
      <c r="N123" s="202"/>
      <c r="O123" s="70"/>
      <c r="P123" s="70"/>
      <c r="Q123" s="70"/>
      <c r="R123" s="70"/>
      <c r="S123" s="70"/>
      <c r="T123" s="71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T123" s="16" t="s">
        <v>138</v>
      </c>
      <c r="AU123" s="16" t="s">
        <v>84</v>
      </c>
    </row>
    <row r="124" spans="1:65" s="2" customFormat="1" ht="21.75" customHeight="1" x14ac:dyDescent="0.2">
      <c r="A124" s="33"/>
      <c r="B124" s="34"/>
      <c r="C124" s="226" t="s">
        <v>84</v>
      </c>
      <c r="D124" s="226" t="s">
        <v>156</v>
      </c>
      <c r="E124" s="227" t="s">
        <v>575</v>
      </c>
      <c r="F124" s="228" t="s">
        <v>576</v>
      </c>
      <c r="G124" s="229" t="s">
        <v>172</v>
      </c>
      <c r="H124" s="230">
        <v>19</v>
      </c>
      <c r="I124" s="231"/>
      <c r="J124" s="232">
        <f>ROUND(I124*H124,2)</f>
        <v>0</v>
      </c>
      <c r="K124" s="228" t="s">
        <v>135</v>
      </c>
      <c r="L124" s="233"/>
      <c r="M124" s="234" t="s">
        <v>1</v>
      </c>
      <c r="N124" s="235" t="s">
        <v>39</v>
      </c>
      <c r="O124" s="70"/>
      <c r="P124" s="194">
        <f>O124*H124</f>
        <v>0</v>
      </c>
      <c r="Q124" s="194">
        <v>1</v>
      </c>
      <c r="R124" s="194">
        <f>Q124*H124</f>
        <v>19</v>
      </c>
      <c r="S124" s="194">
        <v>0</v>
      </c>
      <c r="T124" s="195">
        <f>S124*H124</f>
        <v>0</v>
      </c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R124" s="196" t="s">
        <v>159</v>
      </c>
      <c r="AT124" s="196" t="s">
        <v>156</v>
      </c>
      <c r="AU124" s="196" t="s">
        <v>84</v>
      </c>
      <c r="AY124" s="16" t="s">
        <v>129</v>
      </c>
      <c r="BE124" s="197">
        <f>IF(N124="základní",J124,0)</f>
        <v>0</v>
      </c>
      <c r="BF124" s="197">
        <f>IF(N124="snížená",J124,0)</f>
        <v>0</v>
      </c>
      <c r="BG124" s="197">
        <f>IF(N124="zákl. přenesená",J124,0)</f>
        <v>0</v>
      </c>
      <c r="BH124" s="197">
        <f>IF(N124="sníž. přenesená",J124,0)</f>
        <v>0</v>
      </c>
      <c r="BI124" s="197">
        <f>IF(N124="nulová",J124,0)</f>
        <v>0</v>
      </c>
      <c r="BJ124" s="16" t="s">
        <v>82</v>
      </c>
      <c r="BK124" s="197">
        <f>ROUND(I124*H124,2)</f>
        <v>0</v>
      </c>
      <c r="BL124" s="16" t="s">
        <v>136</v>
      </c>
      <c r="BM124" s="196" t="s">
        <v>577</v>
      </c>
    </row>
    <row r="125" spans="1:65" s="2" customFormat="1" x14ac:dyDescent="0.2">
      <c r="A125" s="33"/>
      <c r="B125" s="34"/>
      <c r="C125" s="35"/>
      <c r="D125" s="198" t="s">
        <v>138</v>
      </c>
      <c r="E125" s="35"/>
      <c r="F125" s="199" t="s">
        <v>576</v>
      </c>
      <c r="G125" s="35"/>
      <c r="H125" s="35"/>
      <c r="I125" s="200"/>
      <c r="J125" s="35"/>
      <c r="K125" s="35"/>
      <c r="L125" s="38"/>
      <c r="M125" s="201"/>
      <c r="N125" s="202"/>
      <c r="O125" s="70"/>
      <c r="P125" s="70"/>
      <c r="Q125" s="70"/>
      <c r="R125" s="70"/>
      <c r="S125" s="70"/>
      <c r="T125" s="71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T125" s="16" t="s">
        <v>138</v>
      </c>
      <c r="AU125" s="16" t="s">
        <v>84</v>
      </c>
    </row>
    <row r="126" spans="1:65" s="2" customFormat="1" ht="16.5" customHeight="1" x14ac:dyDescent="0.2">
      <c r="A126" s="33"/>
      <c r="B126" s="34"/>
      <c r="C126" s="226" t="s">
        <v>151</v>
      </c>
      <c r="D126" s="226" t="s">
        <v>156</v>
      </c>
      <c r="E126" s="227" t="s">
        <v>578</v>
      </c>
      <c r="F126" s="228" t="s">
        <v>579</v>
      </c>
      <c r="G126" s="229" t="s">
        <v>258</v>
      </c>
      <c r="H126" s="230">
        <v>254</v>
      </c>
      <c r="I126" s="231"/>
      <c r="J126" s="232">
        <f>ROUND(I126*H126,2)</f>
        <v>0</v>
      </c>
      <c r="K126" s="228" t="s">
        <v>1</v>
      </c>
      <c r="L126" s="233"/>
      <c r="M126" s="234" t="s">
        <v>1</v>
      </c>
      <c r="N126" s="235" t="s">
        <v>39</v>
      </c>
      <c r="O126" s="70"/>
      <c r="P126" s="194">
        <f>O126*H126</f>
        <v>0</v>
      </c>
      <c r="Q126" s="194">
        <v>9.0000000000000006E-5</v>
      </c>
      <c r="R126" s="194">
        <f>Q126*H126</f>
        <v>2.2860000000000002E-2</v>
      </c>
      <c r="S126" s="194">
        <v>0</v>
      </c>
      <c r="T126" s="195">
        <f>S126*H126</f>
        <v>0</v>
      </c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R126" s="196" t="s">
        <v>159</v>
      </c>
      <c r="AT126" s="196" t="s">
        <v>156</v>
      </c>
      <c r="AU126" s="196" t="s">
        <v>84</v>
      </c>
      <c r="AY126" s="16" t="s">
        <v>129</v>
      </c>
      <c r="BE126" s="197">
        <f>IF(N126="základní",J126,0)</f>
        <v>0</v>
      </c>
      <c r="BF126" s="197">
        <f>IF(N126="snížená",J126,0)</f>
        <v>0</v>
      </c>
      <c r="BG126" s="197">
        <f>IF(N126="zákl. přenesená",J126,0)</f>
        <v>0</v>
      </c>
      <c r="BH126" s="197">
        <f>IF(N126="sníž. přenesená",J126,0)</f>
        <v>0</v>
      </c>
      <c r="BI126" s="197">
        <f>IF(N126="nulová",J126,0)</f>
        <v>0</v>
      </c>
      <c r="BJ126" s="16" t="s">
        <v>82</v>
      </c>
      <c r="BK126" s="197">
        <f>ROUND(I126*H126,2)</f>
        <v>0</v>
      </c>
      <c r="BL126" s="16" t="s">
        <v>136</v>
      </c>
      <c r="BM126" s="196" t="s">
        <v>580</v>
      </c>
    </row>
    <row r="127" spans="1:65" s="2" customFormat="1" x14ac:dyDescent="0.2">
      <c r="A127" s="33"/>
      <c r="B127" s="34"/>
      <c r="C127" s="35"/>
      <c r="D127" s="198" t="s">
        <v>138</v>
      </c>
      <c r="E127" s="35"/>
      <c r="F127" s="199" t="s">
        <v>581</v>
      </c>
      <c r="G127" s="35"/>
      <c r="H127" s="35"/>
      <c r="I127" s="200"/>
      <c r="J127" s="35"/>
      <c r="K127" s="35"/>
      <c r="L127" s="38"/>
      <c r="M127" s="201"/>
      <c r="N127" s="202"/>
      <c r="O127" s="70"/>
      <c r="P127" s="70"/>
      <c r="Q127" s="70"/>
      <c r="R127" s="70"/>
      <c r="S127" s="70"/>
      <c r="T127" s="71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T127" s="16" t="s">
        <v>138</v>
      </c>
      <c r="AU127" s="16" t="s">
        <v>84</v>
      </c>
    </row>
    <row r="128" spans="1:65" s="2" customFormat="1" ht="16.5" customHeight="1" x14ac:dyDescent="0.2">
      <c r="A128" s="33"/>
      <c r="B128" s="34"/>
      <c r="C128" s="226" t="s">
        <v>136</v>
      </c>
      <c r="D128" s="226" t="s">
        <v>156</v>
      </c>
      <c r="E128" s="227" t="s">
        <v>582</v>
      </c>
      <c r="F128" s="228" t="s">
        <v>583</v>
      </c>
      <c r="G128" s="229" t="s">
        <v>258</v>
      </c>
      <c r="H128" s="230">
        <v>254</v>
      </c>
      <c r="I128" s="231"/>
      <c r="J128" s="232">
        <f>ROUND(I128*H128,2)</f>
        <v>0</v>
      </c>
      <c r="K128" s="228" t="s">
        <v>1</v>
      </c>
      <c r="L128" s="233"/>
      <c r="M128" s="234" t="s">
        <v>1</v>
      </c>
      <c r="N128" s="235" t="s">
        <v>39</v>
      </c>
      <c r="O128" s="70"/>
      <c r="P128" s="194">
        <f>O128*H128</f>
        <v>0</v>
      </c>
      <c r="Q128" s="194">
        <v>1.8000000000000001E-4</v>
      </c>
      <c r="R128" s="194">
        <f>Q128*H128</f>
        <v>4.5720000000000004E-2</v>
      </c>
      <c r="S128" s="194">
        <v>0</v>
      </c>
      <c r="T128" s="195">
        <f>S128*H128</f>
        <v>0</v>
      </c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R128" s="196" t="s">
        <v>159</v>
      </c>
      <c r="AT128" s="196" t="s">
        <v>156</v>
      </c>
      <c r="AU128" s="196" t="s">
        <v>84</v>
      </c>
      <c r="AY128" s="16" t="s">
        <v>129</v>
      </c>
      <c r="BE128" s="197">
        <f>IF(N128="základní",J128,0)</f>
        <v>0</v>
      </c>
      <c r="BF128" s="197">
        <f>IF(N128="snížená",J128,0)</f>
        <v>0</v>
      </c>
      <c r="BG128" s="197">
        <f>IF(N128="zákl. přenesená",J128,0)</f>
        <v>0</v>
      </c>
      <c r="BH128" s="197">
        <f>IF(N128="sníž. přenesená",J128,0)</f>
        <v>0</v>
      </c>
      <c r="BI128" s="197">
        <f>IF(N128="nulová",J128,0)</f>
        <v>0</v>
      </c>
      <c r="BJ128" s="16" t="s">
        <v>82</v>
      </c>
      <c r="BK128" s="197">
        <f>ROUND(I128*H128,2)</f>
        <v>0</v>
      </c>
      <c r="BL128" s="16" t="s">
        <v>136</v>
      </c>
      <c r="BM128" s="196" t="s">
        <v>584</v>
      </c>
    </row>
    <row r="129" spans="1:65" s="2" customFormat="1" x14ac:dyDescent="0.2">
      <c r="A129" s="33"/>
      <c r="B129" s="34"/>
      <c r="C129" s="35"/>
      <c r="D129" s="198" t="s">
        <v>138</v>
      </c>
      <c r="E129" s="35"/>
      <c r="F129" s="199" t="s">
        <v>585</v>
      </c>
      <c r="G129" s="35"/>
      <c r="H129" s="35"/>
      <c r="I129" s="200"/>
      <c r="J129" s="35"/>
      <c r="K129" s="35"/>
      <c r="L129" s="38"/>
      <c r="M129" s="201"/>
      <c r="N129" s="202"/>
      <c r="O129" s="70"/>
      <c r="P129" s="70"/>
      <c r="Q129" s="70"/>
      <c r="R129" s="70"/>
      <c r="S129" s="70"/>
      <c r="T129" s="71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T129" s="16" t="s">
        <v>138</v>
      </c>
      <c r="AU129" s="16" t="s">
        <v>84</v>
      </c>
    </row>
    <row r="130" spans="1:65" s="2" customFormat="1" ht="24.2" customHeight="1" x14ac:dyDescent="0.2">
      <c r="A130" s="33"/>
      <c r="B130" s="34"/>
      <c r="C130" s="185" t="s">
        <v>163</v>
      </c>
      <c r="D130" s="185" t="s">
        <v>131</v>
      </c>
      <c r="E130" s="186" t="s">
        <v>586</v>
      </c>
      <c r="F130" s="187" t="s">
        <v>587</v>
      </c>
      <c r="G130" s="188" t="s">
        <v>145</v>
      </c>
      <c r="H130" s="189">
        <v>149</v>
      </c>
      <c r="I130" s="190"/>
      <c r="J130" s="191">
        <f>ROUND(I130*H130,2)</f>
        <v>0</v>
      </c>
      <c r="K130" s="187" t="s">
        <v>135</v>
      </c>
      <c r="L130" s="38"/>
      <c r="M130" s="192" t="s">
        <v>1</v>
      </c>
      <c r="N130" s="193" t="s">
        <v>39</v>
      </c>
      <c r="O130" s="70"/>
      <c r="P130" s="194">
        <f>O130*H130</f>
        <v>0</v>
      </c>
      <c r="Q130" s="194">
        <v>0</v>
      </c>
      <c r="R130" s="194">
        <f>Q130*H130</f>
        <v>0</v>
      </c>
      <c r="S130" s="194">
        <v>0</v>
      </c>
      <c r="T130" s="195">
        <f>S130*H130</f>
        <v>0</v>
      </c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R130" s="196" t="s">
        <v>136</v>
      </c>
      <c r="AT130" s="196" t="s">
        <v>131</v>
      </c>
      <c r="AU130" s="196" t="s">
        <v>84</v>
      </c>
      <c r="AY130" s="16" t="s">
        <v>129</v>
      </c>
      <c r="BE130" s="197">
        <f>IF(N130="základní",J130,0)</f>
        <v>0</v>
      </c>
      <c r="BF130" s="197">
        <f>IF(N130="snížená",J130,0)</f>
        <v>0</v>
      </c>
      <c r="BG130" s="197">
        <f>IF(N130="zákl. přenesená",J130,0)</f>
        <v>0</v>
      </c>
      <c r="BH130" s="197">
        <f>IF(N130="sníž. přenesená",J130,0)</f>
        <v>0</v>
      </c>
      <c r="BI130" s="197">
        <f>IF(N130="nulová",J130,0)</f>
        <v>0</v>
      </c>
      <c r="BJ130" s="16" t="s">
        <v>82</v>
      </c>
      <c r="BK130" s="197">
        <f>ROUND(I130*H130,2)</f>
        <v>0</v>
      </c>
      <c r="BL130" s="16" t="s">
        <v>136</v>
      </c>
      <c r="BM130" s="196" t="s">
        <v>588</v>
      </c>
    </row>
    <row r="131" spans="1:65" s="2" customFormat="1" x14ac:dyDescent="0.2">
      <c r="A131" s="33"/>
      <c r="B131" s="34"/>
      <c r="C131" s="35"/>
      <c r="D131" s="198" t="s">
        <v>138</v>
      </c>
      <c r="E131" s="35"/>
      <c r="F131" s="199" t="s">
        <v>587</v>
      </c>
      <c r="G131" s="35"/>
      <c r="H131" s="35"/>
      <c r="I131" s="200"/>
      <c r="J131" s="35"/>
      <c r="K131" s="35"/>
      <c r="L131" s="38"/>
      <c r="M131" s="201"/>
      <c r="N131" s="202"/>
      <c r="O131" s="70"/>
      <c r="P131" s="70"/>
      <c r="Q131" s="70"/>
      <c r="R131" s="70"/>
      <c r="S131" s="70"/>
      <c r="T131" s="71"/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T131" s="16" t="s">
        <v>138</v>
      </c>
      <c r="AU131" s="16" t="s">
        <v>84</v>
      </c>
    </row>
    <row r="132" spans="1:65" s="2" customFormat="1" ht="24.2" customHeight="1" x14ac:dyDescent="0.2">
      <c r="A132" s="33"/>
      <c r="B132" s="34"/>
      <c r="C132" s="226" t="s">
        <v>169</v>
      </c>
      <c r="D132" s="226" t="s">
        <v>156</v>
      </c>
      <c r="E132" s="227" t="s">
        <v>589</v>
      </c>
      <c r="F132" s="228" t="s">
        <v>590</v>
      </c>
      <c r="G132" s="229" t="s">
        <v>258</v>
      </c>
      <c r="H132" s="230">
        <v>672</v>
      </c>
      <c r="I132" s="231"/>
      <c r="J132" s="232">
        <f>ROUND(I132*H132,2)</f>
        <v>0</v>
      </c>
      <c r="K132" s="228" t="s">
        <v>135</v>
      </c>
      <c r="L132" s="233"/>
      <c r="M132" s="234" t="s">
        <v>1</v>
      </c>
      <c r="N132" s="235" t="s">
        <v>39</v>
      </c>
      <c r="O132" s="70"/>
      <c r="P132" s="194">
        <f>O132*H132</f>
        <v>0</v>
      </c>
      <c r="Q132" s="194">
        <v>1.1100000000000001E-3</v>
      </c>
      <c r="R132" s="194">
        <f>Q132*H132</f>
        <v>0.74592000000000003</v>
      </c>
      <c r="S132" s="194">
        <v>0</v>
      </c>
      <c r="T132" s="195">
        <f>S132*H132</f>
        <v>0</v>
      </c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R132" s="196" t="s">
        <v>159</v>
      </c>
      <c r="AT132" s="196" t="s">
        <v>156</v>
      </c>
      <c r="AU132" s="196" t="s">
        <v>84</v>
      </c>
      <c r="AY132" s="16" t="s">
        <v>129</v>
      </c>
      <c r="BE132" s="197">
        <f>IF(N132="základní",J132,0)</f>
        <v>0</v>
      </c>
      <c r="BF132" s="197">
        <f>IF(N132="snížená",J132,0)</f>
        <v>0</v>
      </c>
      <c r="BG132" s="197">
        <f>IF(N132="zákl. přenesená",J132,0)</f>
        <v>0</v>
      </c>
      <c r="BH132" s="197">
        <f>IF(N132="sníž. přenesená",J132,0)</f>
        <v>0</v>
      </c>
      <c r="BI132" s="197">
        <f>IF(N132="nulová",J132,0)</f>
        <v>0</v>
      </c>
      <c r="BJ132" s="16" t="s">
        <v>82</v>
      </c>
      <c r="BK132" s="197">
        <f>ROUND(I132*H132,2)</f>
        <v>0</v>
      </c>
      <c r="BL132" s="16" t="s">
        <v>136</v>
      </c>
      <c r="BM132" s="196" t="s">
        <v>591</v>
      </c>
    </row>
    <row r="133" spans="1:65" s="2" customFormat="1" x14ac:dyDescent="0.2">
      <c r="A133" s="33"/>
      <c r="B133" s="34"/>
      <c r="C133" s="35"/>
      <c r="D133" s="198" t="s">
        <v>138</v>
      </c>
      <c r="E133" s="35"/>
      <c r="F133" s="199" t="s">
        <v>590</v>
      </c>
      <c r="G133" s="35"/>
      <c r="H133" s="35"/>
      <c r="I133" s="200"/>
      <c r="J133" s="35"/>
      <c r="K133" s="35"/>
      <c r="L133" s="38"/>
      <c r="M133" s="201"/>
      <c r="N133" s="202"/>
      <c r="O133" s="70"/>
      <c r="P133" s="70"/>
      <c r="Q133" s="70"/>
      <c r="R133" s="70"/>
      <c r="S133" s="70"/>
      <c r="T133" s="71"/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T133" s="16" t="s">
        <v>138</v>
      </c>
      <c r="AU133" s="16" t="s">
        <v>84</v>
      </c>
    </row>
    <row r="134" spans="1:65" s="2" customFormat="1" ht="16.5" customHeight="1" x14ac:dyDescent="0.2">
      <c r="A134" s="33"/>
      <c r="B134" s="34"/>
      <c r="C134" s="226" t="s">
        <v>176</v>
      </c>
      <c r="D134" s="226" t="s">
        <v>156</v>
      </c>
      <c r="E134" s="227" t="s">
        <v>592</v>
      </c>
      <c r="F134" s="228" t="s">
        <v>593</v>
      </c>
      <c r="G134" s="229" t="s">
        <v>145</v>
      </c>
      <c r="H134" s="230">
        <v>298</v>
      </c>
      <c r="I134" s="243"/>
      <c r="J134" s="232">
        <f>ROUND(I134*H134,2)</f>
        <v>0</v>
      </c>
      <c r="K134" s="228" t="s">
        <v>135</v>
      </c>
      <c r="L134" s="233"/>
      <c r="M134" s="234" t="s">
        <v>1</v>
      </c>
      <c r="N134" s="235" t="s">
        <v>39</v>
      </c>
      <c r="O134" s="70"/>
      <c r="P134" s="194">
        <f>O134*H134</f>
        <v>0</v>
      </c>
      <c r="Q134" s="194">
        <v>4.9390000000000003E-2</v>
      </c>
      <c r="R134" s="194">
        <f>Q134*H134</f>
        <v>14.718220000000001</v>
      </c>
      <c r="S134" s="194">
        <v>0</v>
      </c>
      <c r="T134" s="195">
        <f>S134*H134</f>
        <v>0</v>
      </c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R134" s="196" t="s">
        <v>159</v>
      </c>
      <c r="AT134" s="196" t="s">
        <v>156</v>
      </c>
      <c r="AU134" s="196" t="s">
        <v>84</v>
      </c>
      <c r="AY134" s="16" t="s">
        <v>129</v>
      </c>
      <c r="BE134" s="197">
        <f>IF(N134="základní",J134,0)</f>
        <v>0</v>
      </c>
      <c r="BF134" s="197">
        <f>IF(N134="snížená",J134,0)</f>
        <v>0</v>
      </c>
      <c r="BG134" s="197">
        <f>IF(N134="zákl. přenesená",J134,0)</f>
        <v>0</v>
      </c>
      <c r="BH134" s="197">
        <f>IF(N134="sníž. přenesená",J134,0)</f>
        <v>0</v>
      </c>
      <c r="BI134" s="197">
        <f>IF(N134="nulová",J134,0)</f>
        <v>0</v>
      </c>
      <c r="BJ134" s="16" t="s">
        <v>82</v>
      </c>
      <c r="BK134" s="197">
        <f>ROUND(I134*H134,2)</f>
        <v>0</v>
      </c>
      <c r="BL134" s="16" t="s">
        <v>136</v>
      </c>
      <c r="BM134" s="196" t="s">
        <v>594</v>
      </c>
    </row>
    <row r="135" spans="1:65" s="2" customFormat="1" x14ac:dyDescent="0.2">
      <c r="A135" s="33"/>
      <c r="B135" s="34"/>
      <c r="C135" s="35"/>
      <c r="D135" s="198" t="s">
        <v>138</v>
      </c>
      <c r="E135" s="35"/>
      <c r="F135" s="199" t="s">
        <v>593</v>
      </c>
      <c r="G135" s="35"/>
      <c r="H135" s="35"/>
      <c r="I135" s="200"/>
      <c r="J135" s="35"/>
      <c r="K135" s="35"/>
      <c r="L135" s="38"/>
      <c r="M135" s="201"/>
      <c r="N135" s="202"/>
      <c r="O135" s="70"/>
      <c r="P135" s="70"/>
      <c r="Q135" s="70"/>
      <c r="R135" s="70"/>
      <c r="S135" s="70"/>
      <c r="T135" s="71"/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T135" s="16" t="s">
        <v>138</v>
      </c>
      <c r="AU135" s="16" t="s">
        <v>84</v>
      </c>
    </row>
    <row r="136" spans="1:65" s="2" customFormat="1" ht="19.5" x14ac:dyDescent="0.2">
      <c r="A136" s="33"/>
      <c r="B136" s="34"/>
      <c r="C136" s="35"/>
      <c r="D136" s="198" t="s">
        <v>148</v>
      </c>
      <c r="E136" s="35"/>
      <c r="F136" s="225" t="s">
        <v>595</v>
      </c>
      <c r="G136" s="35"/>
      <c r="H136" s="35"/>
      <c r="I136" s="200"/>
      <c r="J136" s="35"/>
      <c r="K136" s="35"/>
      <c r="L136" s="38"/>
      <c r="M136" s="201"/>
      <c r="N136" s="202"/>
      <c r="O136" s="70"/>
      <c r="P136" s="70"/>
      <c r="Q136" s="70"/>
      <c r="R136" s="70"/>
      <c r="S136" s="70"/>
      <c r="T136" s="71"/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T136" s="16" t="s">
        <v>148</v>
      </c>
      <c r="AU136" s="16" t="s">
        <v>84</v>
      </c>
    </row>
    <row r="137" spans="1:65" s="13" customFormat="1" x14ac:dyDescent="0.2">
      <c r="B137" s="203"/>
      <c r="C137" s="204"/>
      <c r="D137" s="198" t="s">
        <v>140</v>
      </c>
      <c r="E137" s="204"/>
      <c r="F137" s="206" t="s">
        <v>596</v>
      </c>
      <c r="G137" s="204"/>
      <c r="H137" s="207">
        <v>298</v>
      </c>
      <c r="I137" s="208"/>
      <c r="J137" s="204"/>
      <c r="K137" s="204"/>
      <c r="L137" s="209"/>
      <c r="M137" s="210"/>
      <c r="N137" s="211"/>
      <c r="O137" s="211"/>
      <c r="P137" s="211"/>
      <c r="Q137" s="211"/>
      <c r="R137" s="211"/>
      <c r="S137" s="211"/>
      <c r="T137" s="212"/>
      <c r="AT137" s="213" t="s">
        <v>140</v>
      </c>
      <c r="AU137" s="213" t="s">
        <v>84</v>
      </c>
      <c r="AV137" s="13" t="s">
        <v>84</v>
      </c>
      <c r="AW137" s="13" t="s">
        <v>4</v>
      </c>
      <c r="AX137" s="13" t="s">
        <v>82</v>
      </c>
      <c r="AY137" s="213" t="s">
        <v>129</v>
      </c>
    </row>
    <row r="138" spans="1:65" s="2" customFormat="1" ht="24.2" customHeight="1" x14ac:dyDescent="0.2">
      <c r="A138" s="33"/>
      <c r="B138" s="34"/>
      <c r="C138" s="185" t="s">
        <v>159</v>
      </c>
      <c r="D138" s="185" t="s">
        <v>131</v>
      </c>
      <c r="E138" s="186" t="s">
        <v>597</v>
      </c>
      <c r="F138" s="187" t="s">
        <v>598</v>
      </c>
      <c r="G138" s="188" t="s">
        <v>145</v>
      </c>
      <c r="H138" s="189">
        <v>149</v>
      </c>
      <c r="I138" s="190"/>
      <c r="J138" s="191">
        <f>ROUND(I138*H138,2)</f>
        <v>0</v>
      </c>
      <c r="K138" s="187" t="s">
        <v>135</v>
      </c>
      <c r="L138" s="38"/>
      <c r="M138" s="192" t="s">
        <v>1</v>
      </c>
      <c r="N138" s="193" t="s">
        <v>39</v>
      </c>
      <c r="O138" s="70"/>
      <c r="P138" s="194">
        <f>O138*H138</f>
        <v>0</v>
      </c>
      <c r="Q138" s="194">
        <v>0</v>
      </c>
      <c r="R138" s="194">
        <f>Q138*H138</f>
        <v>0</v>
      </c>
      <c r="S138" s="194">
        <v>0.14538999999999999</v>
      </c>
      <c r="T138" s="195">
        <f>S138*H138</f>
        <v>21.66311</v>
      </c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R138" s="196" t="s">
        <v>136</v>
      </c>
      <c r="AT138" s="196" t="s">
        <v>131</v>
      </c>
      <c r="AU138" s="196" t="s">
        <v>84</v>
      </c>
      <c r="AY138" s="16" t="s">
        <v>129</v>
      </c>
      <c r="BE138" s="197">
        <f>IF(N138="základní",J138,0)</f>
        <v>0</v>
      </c>
      <c r="BF138" s="197">
        <f>IF(N138="snížená",J138,0)</f>
        <v>0</v>
      </c>
      <c r="BG138" s="197">
        <f>IF(N138="zákl. přenesená",J138,0)</f>
        <v>0</v>
      </c>
      <c r="BH138" s="197">
        <f>IF(N138="sníž. přenesená",J138,0)</f>
        <v>0</v>
      </c>
      <c r="BI138" s="197">
        <f>IF(N138="nulová",J138,0)</f>
        <v>0</v>
      </c>
      <c r="BJ138" s="16" t="s">
        <v>82</v>
      </c>
      <c r="BK138" s="197">
        <f>ROUND(I138*H138,2)</f>
        <v>0</v>
      </c>
      <c r="BL138" s="16" t="s">
        <v>136</v>
      </c>
      <c r="BM138" s="196" t="s">
        <v>599</v>
      </c>
    </row>
    <row r="139" spans="1:65" s="2" customFormat="1" x14ac:dyDescent="0.2">
      <c r="A139" s="33"/>
      <c r="B139" s="34"/>
      <c r="C139" s="35"/>
      <c r="D139" s="198" t="s">
        <v>138</v>
      </c>
      <c r="E139" s="35"/>
      <c r="F139" s="199" t="s">
        <v>598</v>
      </c>
      <c r="G139" s="35"/>
      <c r="H139" s="35"/>
      <c r="I139" s="200"/>
      <c r="J139" s="35"/>
      <c r="K139" s="35"/>
      <c r="L139" s="38"/>
      <c r="M139" s="201"/>
      <c r="N139" s="202"/>
      <c r="O139" s="70"/>
      <c r="P139" s="70"/>
      <c r="Q139" s="70"/>
      <c r="R139" s="70"/>
      <c r="S139" s="70"/>
      <c r="T139" s="71"/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T139" s="16" t="s">
        <v>138</v>
      </c>
      <c r="AU139" s="16" t="s">
        <v>84</v>
      </c>
    </row>
    <row r="140" spans="1:65" s="2" customFormat="1" ht="39" x14ac:dyDescent="0.2">
      <c r="A140" s="33"/>
      <c r="B140" s="34"/>
      <c r="C140" s="35"/>
      <c r="D140" s="198" t="s">
        <v>148</v>
      </c>
      <c r="E140" s="35"/>
      <c r="F140" s="225" t="s">
        <v>600</v>
      </c>
      <c r="G140" s="35"/>
      <c r="H140" s="35"/>
      <c r="I140" s="200"/>
      <c r="J140" s="35"/>
      <c r="K140" s="35"/>
      <c r="L140" s="38"/>
      <c r="M140" s="201"/>
      <c r="N140" s="202"/>
      <c r="O140" s="70"/>
      <c r="P140" s="70"/>
      <c r="Q140" s="70"/>
      <c r="R140" s="70"/>
      <c r="S140" s="70"/>
      <c r="T140" s="71"/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T140" s="16" t="s">
        <v>148</v>
      </c>
      <c r="AU140" s="16" t="s">
        <v>84</v>
      </c>
    </row>
    <row r="141" spans="1:65" s="2" customFormat="1" ht="24.2" customHeight="1" x14ac:dyDescent="0.2">
      <c r="A141" s="33"/>
      <c r="B141" s="34"/>
      <c r="C141" s="185" t="s">
        <v>189</v>
      </c>
      <c r="D141" s="185" t="s">
        <v>131</v>
      </c>
      <c r="E141" s="186" t="s">
        <v>601</v>
      </c>
      <c r="F141" s="187" t="s">
        <v>602</v>
      </c>
      <c r="G141" s="188" t="s">
        <v>145</v>
      </c>
      <c r="H141" s="189">
        <v>28</v>
      </c>
      <c r="I141" s="190"/>
      <c r="J141" s="191">
        <f>ROUND(I141*H141,2)</f>
        <v>0</v>
      </c>
      <c r="K141" s="187" t="s">
        <v>135</v>
      </c>
      <c r="L141" s="38"/>
      <c r="M141" s="192" t="s">
        <v>1</v>
      </c>
      <c r="N141" s="193" t="s">
        <v>39</v>
      </c>
      <c r="O141" s="70"/>
      <c r="P141" s="194">
        <f>O141*H141</f>
        <v>0</v>
      </c>
      <c r="Q141" s="194">
        <v>0</v>
      </c>
      <c r="R141" s="194">
        <f>Q141*H141</f>
        <v>0</v>
      </c>
      <c r="S141" s="194">
        <v>0.34310000000000002</v>
      </c>
      <c r="T141" s="195">
        <f>S141*H141</f>
        <v>9.6067999999999998</v>
      </c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R141" s="196" t="s">
        <v>136</v>
      </c>
      <c r="AT141" s="196" t="s">
        <v>131</v>
      </c>
      <c r="AU141" s="196" t="s">
        <v>84</v>
      </c>
      <c r="AY141" s="16" t="s">
        <v>129</v>
      </c>
      <c r="BE141" s="197">
        <f>IF(N141="základní",J141,0)</f>
        <v>0</v>
      </c>
      <c r="BF141" s="197">
        <f>IF(N141="snížená",J141,0)</f>
        <v>0</v>
      </c>
      <c r="BG141" s="197">
        <f>IF(N141="zákl. přenesená",J141,0)</f>
        <v>0</v>
      </c>
      <c r="BH141" s="197">
        <f>IF(N141="sníž. přenesená",J141,0)</f>
        <v>0</v>
      </c>
      <c r="BI141" s="197">
        <f>IF(N141="nulová",J141,0)</f>
        <v>0</v>
      </c>
      <c r="BJ141" s="16" t="s">
        <v>82</v>
      </c>
      <c r="BK141" s="197">
        <f>ROUND(I141*H141,2)</f>
        <v>0</v>
      </c>
      <c r="BL141" s="16" t="s">
        <v>136</v>
      </c>
      <c r="BM141" s="196" t="s">
        <v>603</v>
      </c>
    </row>
    <row r="142" spans="1:65" s="2" customFormat="1" x14ac:dyDescent="0.2">
      <c r="A142" s="33"/>
      <c r="B142" s="34"/>
      <c r="C142" s="35"/>
      <c r="D142" s="198" t="s">
        <v>138</v>
      </c>
      <c r="E142" s="35"/>
      <c r="F142" s="199" t="s">
        <v>602</v>
      </c>
      <c r="G142" s="35"/>
      <c r="H142" s="35"/>
      <c r="I142" s="200"/>
      <c r="J142" s="35"/>
      <c r="K142" s="35"/>
      <c r="L142" s="38"/>
      <c r="M142" s="201"/>
      <c r="N142" s="202"/>
      <c r="O142" s="70"/>
      <c r="P142" s="70"/>
      <c r="Q142" s="70"/>
      <c r="R142" s="70"/>
      <c r="S142" s="70"/>
      <c r="T142" s="71"/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T142" s="16" t="s">
        <v>138</v>
      </c>
      <c r="AU142" s="16" t="s">
        <v>84</v>
      </c>
    </row>
    <row r="143" spans="1:65" s="2" customFormat="1" ht="16.5" customHeight="1" x14ac:dyDescent="0.2">
      <c r="A143" s="33"/>
      <c r="B143" s="34"/>
      <c r="C143" s="185" t="s">
        <v>199</v>
      </c>
      <c r="D143" s="185" t="s">
        <v>131</v>
      </c>
      <c r="E143" s="186" t="s">
        <v>604</v>
      </c>
      <c r="F143" s="187" t="s">
        <v>605</v>
      </c>
      <c r="G143" s="188" t="s">
        <v>258</v>
      </c>
      <c r="H143" s="189">
        <v>270</v>
      </c>
      <c r="I143" s="190"/>
      <c r="J143" s="191">
        <f>ROUND(I143*H143,2)</f>
        <v>0</v>
      </c>
      <c r="K143" s="187" t="s">
        <v>135</v>
      </c>
      <c r="L143" s="38"/>
      <c r="M143" s="192" t="s">
        <v>1</v>
      </c>
      <c r="N143" s="193" t="s">
        <v>39</v>
      </c>
      <c r="O143" s="70"/>
      <c r="P143" s="194">
        <f>O143*H143</f>
        <v>0</v>
      </c>
      <c r="Q143" s="194">
        <v>0</v>
      </c>
      <c r="R143" s="194">
        <f>Q143*H143</f>
        <v>0</v>
      </c>
      <c r="S143" s="194">
        <v>8.5800000000000008E-3</v>
      </c>
      <c r="T143" s="195">
        <f>S143*H143</f>
        <v>2.3166000000000002</v>
      </c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R143" s="196" t="s">
        <v>136</v>
      </c>
      <c r="AT143" s="196" t="s">
        <v>131</v>
      </c>
      <c r="AU143" s="196" t="s">
        <v>84</v>
      </c>
      <c r="AY143" s="16" t="s">
        <v>129</v>
      </c>
      <c r="BE143" s="197">
        <f>IF(N143="základní",J143,0)</f>
        <v>0</v>
      </c>
      <c r="BF143" s="197">
        <f>IF(N143="snížená",J143,0)</f>
        <v>0</v>
      </c>
      <c r="BG143" s="197">
        <f>IF(N143="zákl. přenesená",J143,0)</f>
        <v>0</v>
      </c>
      <c r="BH143" s="197">
        <f>IF(N143="sníž. přenesená",J143,0)</f>
        <v>0</v>
      </c>
      <c r="BI143" s="197">
        <f>IF(N143="nulová",J143,0)</f>
        <v>0</v>
      </c>
      <c r="BJ143" s="16" t="s">
        <v>82</v>
      </c>
      <c r="BK143" s="197">
        <f>ROUND(I143*H143,2)</f>
        <v>0</v>
      </c>
      <c r="BL143" s="16" t="s">
        <v>136</v>
      </c>
      <c r="BM143" s="196" t="s">
        <v>606</v>
      </c>
    </row>
    <row r="144" spans="1:65" s="2" customFormat="1" x14ac:dyDescent="0.2">
      <c r="A144" s="33"/>
      <c r="B144" s="34"/>
      <c r="C144" s="35"/>
      <c r="D144" s="198" t="s">
        <v>138</v>
      </c>
      <c r="E144" s="35"/>
      <c r="F144" s="199" t="s">
        <v>605</v>
      </c>
      <c r="G144" s="35"/>
      <c r="H144" s="35"/>
      <c r="I144" s="200"/>
      <c r="J144" s="35"/>
      <c r="K144" s="35"/>
      <c r="L144" s="38"/>
      <c r="M144" s="201"/>
      <c r="N144" s="202"/>
      <c r="O144" s="70"/>
      <c r="P144" s="70"/>
      <c r="Q144" s="70"/>
      <c r="R144" s="70"/>
      <c r="S144" s="70"/>
      <c r="T144" s="71"/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T144" s="16" t="s">
        <v>138</v>
      </c>
      <c r="AU144" s="16" t="s">
        <v>84</v>
      </c>
    </row>
    <row r="145" spans="1:65" s="2" customFormat="1" ht="24.2" customHeight="1" x14ac:dyDescent="0.2">
      <c r="A145" s="33"/>
      <c r="B145" s="34"/>
      <c r="C145" s="185" t="s">
        <v>194</v>
      </c>
      <c r="D145" s="185" t="s">
        <v>131</v>
      </c>
      <c r="E145" s="186" t="s">
        <v>607</v>
      </c>
      <c r="F145" s="187" t="s">
        <v>608</v>
      </c>
      <c r="G145" s="188" t="s">
        <v>258</v>
      </c>
      <c r="H145" s="189">
        <v>4</v>
      </c>
      <c r="I145" s="190"/>
      <c r="J145" s="191">
        <f>ROUND(I145*H145,2)</f>
        <v>0</v>
      </c>
      <c r="K145" s="187" t="s">
        <v>135</v>
      </c>
      <c r="L145" s="38"/>
      <c r="M145" s="192" t="s">
        <v>1</v>
      </c>
      <c r="N145" s="193" t="s">
        <v>39</v>
      </c>
      <c r="O145" s="70"/>
      <c r="P145" s="194">
        <f>O145*H145</f>
        <v>0</v>
      </c>
      <c r="Q145" s="194">
        <v>0</v>
      </c>
      <c r="R145" s="194">
        <f>Q145*H145</f>
        <v>0</v>
      </c>
      <c r="S145" s="194">
        <v>4.952</v>
      </c>
      <c r="T145" s="195">
        <f>S145*H145</f>
        <v>19.808</v>
      </c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R145" s="196" t="s">
        <v>136</v>
      </c>
      <c r="AT145" s="196" t="s">
        <v>131</v>
      </c>
      <c r="AU145" s="196" t="s">
        <v>84</v>
      </c>
      <c r="AY145" s="16" t="s">
        <v>129</v>
      </c>
      <c r="BE145" s="197">
        <f>IF(N145="základní",J145,0)</f>
        <v>0</v>
      </c>
      <c r="BF145" s="197">
        <f>IF(N145="snížená",J145,0)</f>
        <v>0</v>
      </c>
      <c r="BG145" s="197">
        <f>IF(N145="zákl. přenesená",J145,0)</f>
        <v>0</v>
      </c>
      <c r="BH145" s="197">
        <f>IF(N145="sníž. přenesená",J145,0)</f>
        <v>0</v>
      </c>
      <c r="BI145" s="197">
        <f>IF(N145="nulová",J145,0)</f>
        <v>0</v>
      </c>
      <c r="BJ145" s="16" t="s">
        <v>82</v>
      </c>
      <c r="BK145" s="197">
        <f>ROUND(I145*H145,2)</f>
        <v>0</v>
      </c>
      <c r="BL145" s="16" t="s">
        <v>136</v>
      </c>
      <c r="BM145" s="196" t="s">
        <v>609</v>
      </c>
    </row>
    <row r="146" spans="1:65" s="2" customFormat="1" x14ac:dyDescent="0.2">
      <c r="A146" s="33"/>
      <c r="B146" s="34"/>
      <c r="C146" s="35"/>
      <c r="D146" s="198" t="s">
        <v>138</v>
      </c>
      <c r="E146" s="35"/>
      <c r="F146" s="199" t="s">
        <v>608</v>
      </c>
      <c r="G146" s="35"/>
      <c r="H146" s="35"/>
      <c r="I146" s="200"/>
      <c r="J146" s="35"/>
      <c r="K146" s="35"/>
      <c r="L146" s="38"/>
      <c r="M146" s="201"/>
      <c r="N146" s="202"/>
      <c r="O146" s="70"/>
      <c r="P146" s="70"/>
      <c r="Q146" s="70"/>
      <c r="R146" s="70"/>
      <c r="S146" s="70"/>
      <c r="T146" s="71"/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T146" s="16" t="s">
        <v>138</v>
      </c>
      <c r="AU146" s="16" t="s">
        <v>84</v>
      </c>
    </row>
    <row r="147" spans="1:65" s="13" customFormat="1" x14ac:dyDescent="0.2">
      <c r="B147" s="203"/>
      <c r="C147" s="204"/>
      <c r="D147" s="198" t="s">
        <v>140</v>
      </c>
      <c r="E147" s="204"/>
      <c r="F147" s="206" t="s">
        <v>610</v>
      </c>
      <c r="G147" s="204"/>
      <c r="H147" s="207">
        <v>4</v>
      </c>
      <c r="I147" s="208"/>
      <c r="J147" s="204"/>
      <c r="K147" s="204"/>
      <c r="L147" s="209"/>
      <c r="M147" s="210"/>
      <c r="N147" s="211"/>
      <c r="O147" s="211"/>
      <c r="P147" s="211"/>
      <c r="Q147" s="211"/>
      <c r="R147" s="211"/>
      <c r="S147" s="211"/>
      <c r="T147" s="212"/>
      <c r="AT147" s="213" t="s">
        <v>140</v>
      </c>
      <c r="AU147" s="213" t="s">
        <v>84</v>
      </c>
      <c r="AV147" s="13" t="s">
        <v>84</v>
      </c>
      <c r="AW147" s="13" t="s">
        <v>4</v>
      </c>
      <c r="AX147" s="13" t="s">
        <v>82</v>
      </c>
      <c r="AY147" s="213" t="s">
        <v>129</v>
      </c>
    </row>
    <row r="148" spans="1:65" s="2" customFormat="1" ht="24.2" customHeight="1" x14ac:dyDescent="0.2">
      <c r="A148" s="33"/>
      <c r="B148" s="34"/>
      <c r="C148" s="185" t="s">
        <v>8</v>
      </c>
      <c r="D148" s="185" t="s">
        <v>131</v>
      </c>
      <c r="E148" s="186" t="s">
        <v>611</v>
      </c>
      <c r="F148" s="187" t="s">
        <v>612</v>
      </c>
      <c r="G148" s="188" t="s">
        <v>145</v>
      </c>
      <c r="H148" s="189">
        <v>1000</v>
      </c>
      <c r="I148" s="190"/>
      <c r="J148" s="191">
        <f>ROUND(I148*H148,2)</f>
        <v>0</v>
      </c>
      <c r="K148" s="187" t="s">
        <v>135</v>
      </c>
      <c r="L148" s="38"/>
      <c r="M148" s="192" t="s">
        <v>1</v>
      </c>
      <c r="N148" s="193" t="s">
        <v>39</v>
      </c>
      <c r="O148" s="70"/>
      <c r="P148" s="194">
        <f>O148*H148</f>
        <v>0</v>
      </c>
      <c r="Q148" s="194">
        <v>0</v>
      </c>
      <c r="R148" s="194">
        <f>Q148*H148</f>
        <v>0</v>
      </c>
      <c r="S148" s="194">
        <v>0</v>
      </c>
      <c r="T148" s="195">
        <f>S148*H148</f>
        <v>0</v>
      </c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R148" s="196" t="s">
        <v>136</v>
      </c>
      <c r="AT148" s="196" t="s">
        <v>131</v>
      </c>
      <c r="AU148" s="196" t="s">
        <v>84</v>
      </c>
      <c r="AY148" s="16" t="s">
        <v>129</v>
      </c>
      <c r="BE148" s="197">
        <f>IF(N148="základní",J148,0)</f>
        <v>0</v>
      </c>
      <c r="BF148" s="197">
        <f>IF(N148="snížená",J148,0)</f>
        <v>0</v>
      </c>
      <c r="BG148" s="197">
        <f>IF(N148="zákl. přenesená",J148,0)</f>
        <v>0</v>
      </c>
      <c r="BH148" s="197">
        <f>IF(N148="sníž. přenesená",J148,0)</f>
        <v>0</v>
      </c>
      <c r="BI148" s="197">
        <f>IF(N148="nulová",J148,0)</f>
        <v>0</v>
      </c>
      <c r="BJ148" s="16" t="s">
        <v>82</v>
      </c>
      <c r="BK148" s="197">
        <f>ROUND(I148*H148,2)</f>
        <v>0</v>
      </c>
      <c r="BL148" s="16" t="s">
        <v>136</v>
      </c>
      <c r="BM148" s="196" t="s">
        <v>613</v>
      </c>
    </row>
    <row r="149" spans="1:65" s="2" customFormat="1" ht="19.5" x14ac:dyDescent="0.2">
      <c r="A149" s="33"/>
      <c r="B149" s="34"/>
      <c r="C149" s="35"/>
      <c r="D149" s="198" t="s">
        <v>138</v>
      </c>
      <c r="E149" s="35"/>
      <c r="F149" s="199" t="s">
        <v>612</v>
      </c>
      <c r="G149" s="35"/>
      <c r="H149" s="35"/>
      <c r="I149" s="200"/>
      <c r="J149" s="35"/>
      <c r="K149" s="35"/>
      <c r="L149" s="38"/>
      <c r="M149" s="201"/>
      <c r="N149" s="202"/>
      <c r="O149" s="70"/>
      <c r="P149" s="70"/>
      <c r="Q149" s="70"/>
      <c r="R149" s="70"/>
      <c r="S149" s="70"/>
      <c r="T149" s="71"/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T149" s="16" t="s">
        <v>138</v>
      </c>
      <c r="AU149" s="16" t="s">
        <v>84</v>
      </c>
    </row>
    <row r="150" spans="1:65" s="2" customFormat="1" ht="24.2" customHeight="1" x14ac:dyDescent="0.2">
      <c r="A150" s="33"/>
      <c r="B150" s="34"/>
      <c r="C150" s="185" t="s">
        <v>209</v>
      </c>
      <c r="D150" s="185" t="s">
        <v>131</v>
      </c>
      <c r="E150" s="186" t="s">
        <v>614</v>
      </c>
      <c r="F150" s="187" t="s">
        <v>615</v>
      </c>
      <c r="G150" s="188" t="s">
        <v>145</v>
      </c>
      <c r="H150" s="189">
        <v>28</v>
      </c>
      <c r="I150" s="190"/>
      <c r="J150" s="191">
        <f>ROUND(I150*H150,2)</f>
        <v>0</v>
      </c>
      <c r="K150" s="187" t="s">
        <v>135</v>
      </c>
      <c r="L150" s="38"/>
      <c r="M150" s="192" t="s">
        <v>1</v>
      </c>
      <c r="N150" s="193" t="s">
        <v>39</v>
      </c>
      <c r="O150" s="70"/>
      <c r="P150" s="194">
        <f>O150*H150</f>
        <v>0</v>
      </c>
      <c r="Q150" s="194">
        <v>0</v>
      </c>
      <c r="R150" s="194">
        <f>Q150*H150</f>
        <v>0</v>
      </c>
      <c r="S150" s="194">
        <v>0</v>
      </c>
      <c r="T150" s="195">
        <f>S150*H150</f>
        <v>0</v>
      </c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R150" s="196" t="s">
        <v>136</v>
      </c>
      <c r="AT150" s="196" t="s">
        <v>131</v>
      </c>
      <c r="AU150" s="196" t="s">
        <v>84</v>
      </c>
      <c r="AY150" s="16" t="s">
        <v>129</v>
      </c>
      <c r="BE150" s="197">
        <f>IF(N150="základní",J150,0)</f>
        <v>0</v>
      </c>
      <c r="BF150" s="197">
        <f>IF(N150="snížená",J150,0)</f>
        <v>0</v>
      </c>
      <c r="BG150" s="197">
        <f>IF(N150="zákl. přenesená",J150,0)</f>
        <v>0</v>
      </c>
      <c r="BH150" s="197">
        <f>IF(N150="sníž. přenesená",J150,0)</f>
        <v>0</v>
      </c>
      <c r="BI150" s="197">
        <f>IF(N150="nulová",J150,0)</f>
        <v>0</v>
      </c>
      <c r="BJ150" s="16" t="s">
        <v>82</v>
      </c>
      <c r="BK150" s="197">
        <f>ROUND(I150*H150,2)</f>
        <v>0</v>
      </c>
      <c r="BL150" s="16" t="s">
        <v>136</v>
      </c>
      <c r="BM150" s="196" t="s">
        <v>616</v>
      </c>
    </row>
    <row r="151" spans="1:65" s="2" customFormat="1" ht="19.5" x14ac:dyDescent="0.2">
      <c r="A151" s="33"/>
      <c r="B151" s="34"/>
      <c r="C151" s="35"/>
      <c r="D151" s="198" t="s">
        <v>138</v>
      </c>
      <c r="E151" s="35"/>
      <c r="F151" s="199" t="s">
        <v>617</v>
      </c>
      <c r="G151" s="35"/>
      <c r="H151" s="35"/>
      <c r="I151" s="200"/>
      <c r="J151" s="35"/>
      <c r="K151" s="35"/>
      <c r="L151" s="38"/>
      <c r="M151" s="201"/>
      <c r="N151" s="202"/>
      <c r="O151" s="70"/>
      <c r="P151" s="70"/>
      <c r="Q151" s="70"/>
      <c r="R151" s="70"/>
      <c r="S151" s="70"/>
      <c r="T151" s="71"/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T151" s="16" t="s">
        <v>138</v>
      </c>
      <c r="AU151" s="16" t="s">
        <v>84</v>
      </c>
    </row>
    <row r="152" spans="1:65" s="2" customFormat="1" ht="16.5" customHeight="1" x14ac:dyDescent="0.2">
      <c r="A152" s="33"/>
      <c r="B152" s="34"/>
      <c r="C152" s="226" t="s">
        <v>215</v>
      </c>
      <c r="D152" s="226" t="s">
        <v>156</v>
      </c>
      <c r="E152" s="227" t="s">
        <v>592</v>
      </c>
      <c r="F152" s="228" t="s">
        <v>593</v>
      </c>
      <c r="G152" s="229" t="s">
        <v>145</v>
      </c>
      <c r="H152" s="230">
        <v>56</v>
      </c>
      <c r="I152" s="243"/>
      <c r="J152" s="232">
        <f>ROUND(I152*H152,2)</f>
        <v>0</v>
      </c>
      <c r="K152" s="228" t="s">
        <v>135</v>
      </c>
      <c r="L152" s="233"/>
      <c r="M152" s="234" t="s">
        <v>1</v>
      </c>
      <c r="N152" s="235" t="s">
        <v>39</v>
      </c>
      <c r="O152" s="70"/>
      <c r="P152" s="194">
        <f>O152*H152</f>
        <v>0</v>
      </c>
      <c r="Q152" s="194">
        <v>4.9390000000000003E-2</v>
      </c>
      <c r="R152" s="194">
        <f>Q152*H152</f>
        <v>2.7658400000000003</v>
      </c>
      <c r="S152" s="194">
        <v>0</v>
      </c>
      <c r="T152" s="195">
        <f>S152*H152</f>
        <v>0</v>
      </c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R152" s="196" t="s">
        <v>159</v>
      </c>
      <c r="AT152" s="196" t="s">
        <v>156</v>
      </c>
      <c r="AU152" s="196" t="s">
        <v>84</v>
      </c>
      <c r="AY152" s="16" t="s">
        <v>129</v>
      </c>
      <c r="BE152" s="197">
        <f>IF(N152="základní",J152,0)</f>
        <v>0</v>
      </c>
      <c r="BF152" s="197">
        <f>IF(N152="snížená",J152,0)</f>
        <v>0</v>
      </c>
      <c r="BG152" s="197">
        <f>IF(N152="zákl. přenesená",J152,0)</f>
        <v>0</v>
      </c>
      <c r="BH152" s="197">
        <f>IF(N152="sníž. přenesená",J152,0)</f>
        <v>0</v>
      </c>
      <c r="BI152" s="197">
        <f>IF(N152="nulová",J152,0)</f>
        <v>0</v>
      </c>
      <c r="BJ152" s="16" t="s">
        <v>82</v>
      </c>
      <c r="BK152" s="197">
        <f>ROUND(I152*H152,2)</f>
        <v>0</v>
      </c>
      <c r="BL152" s="16" t="s">
        <v>136</v>
      </c>
      <c r="BM152" s="196" t="s">
        <v>618</v>
      </c>
    </row>
    <row r="153" spans="1:65" s="2" customFormat="1" x14ac:dyDescent="0.2">
      <c r="A153" s="33"/>
      <c r="B153" s="34"/>
      <c r="C153" s="35"/>
      <c r="D153" s="198" t="s">
        <v>138</v>
      </c>
      <c r="E153" s="35"/>
      <c r="F153" s="199" t="s">
        <v>593</v>
      </c>
      <c r="G153" s="35"/>
      <c r="H153" s="35"/>
      <c r="I153" s="200"/>
      <c r="J153" s="35"/>
      <c r="K153" s="35"/>
      <c r="L153" s="38"/>
      <c r="M153" s="201"/>
      <c r="N153" s="202"/>
      <c r="O153" s="70"/>
      <c r="P153" s="70"/>
      <c r="Q153" s="70"/>
      <c r="R153" s="70"/>
      <c r="S153" s="70"/>
      <c r="T153" s="71"/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T153" s="16" t="s">
        <v>138</v>
      </c>
      <c r="AU153" s="16" t="s">
        <v>84</v>
      </c>
    </row>
    <row r="154" spans="1:65" s="2" customFormat="1" ht="19.5" x14ac:dyDescent="0.2">
      <c r="A154" s="33"/>
      <c r="B154" s="34"/>
      <c r="C154" s="35"/>
      <c r="D154" s="198" t="s">
        <v>148</v>
      </c>
      <c r="E154" s="35"/>
      <c r="F154" s="225" t="s">
        <v>595</v>
      </c>
      <c r="G154" s="35"/>
      <c r="H154" s="35"/>
      <c r="I154" s="200"/>
      <c r="J154" s="35"/>
      <c r="K154" s="35"/>
      <c r="L154" s="38"/>
      <c r="M154" s="201"/>
      <c r="N154" s="202"/>
      <c r="O154" s="70"/>
      <c r="P154" s="70"/>
      <c r="Q154" s="70"/>
      <c r="R154" s="70"/>
      <c r="S154" s="70"/>
      <c r="T154" s="71"/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T154" s="16" t="s">
        <v>148</v>
      </c>
      <c r="AU154" s="16" t="s">
        <v>84</v>
      </c>
    </row>
    <row r="155" spans="1:65" s="13" customFormat="1" x14ac:dyDescent="0.2">
      <c r="B155" s="203"/>
      <c r="C155" s="204"/>
      <c r="D155" s="198" t="s">
        <v>140</v>
      </c>
      <c r="E155" s="204"/>
      <c r="F155" s="206" t="s">
        <v>619</v>
      </c>
      <c r="G155" s="204"/>
      <c r="H155" s="207">
        <v>56</v>
      </c>
      <c r="I155" s="208"/>
      <c r="J155" s="204"/>
      <c r="K155" s="204"/>
      <c r="L155" s="209"/>
      <c r="M155" s="210"/>
      <c r="N155" s="211"/>
      <c r="O155" s="211"/>
      <c r="P155" s="211"/>
      <c r="Q155" s="211"/>
      <c r="R155" s="211"/>
      <c r="S155" s="211"/>
      <c r="T155" s="212"/>
      <c r="AT155" s="213" t="s">
        <v>140</v>
      </c>
      <c r="AU155" s="213" t="s">
        <v>84</v>
      </c>
      <c r="AV155" s="13" t="s">
        <v>84</v>
      </c>
      <c r="AW155" s="13" t="s">
        <v>4</v>
      </c>
      <c r="AX155" s="13" t="s">
        <v>82</v>
      </c>
      <c r="AY155" s="213" t="s">
        <v>129</v>
      </c>
    </row>
    <row r="156" spans="1:65" s="2" customFormat="1" ht="24.2" customHeight="1" x14ac:dyDescent="0.2">
      <c r="A156" s="33"/>
      <c r="B156" s="34"/>
      <c r="C156" s="185" t="s">
        <v>218</v>
      </c>
      <c r="D156" s="185" t="s">
        <v>131</v>
      </c>
      <c r="E156" s="186" t="s">
        <v>620</v>
      </c>
      <c r="F156" s="187" t="s">
        <v>621</v>
      </c>
      <c r="G156" s="188" t="s">
        <v>258</v>
      </c>
      <c r="H156" s="189">
        <v>2</v>
      </c>
      <c r="I156" s="190"/>
      <c r="J156" s="191">
        <f>ROUND(I156*H156,2)</f>
        <v>0</v>
      </c>
      <c r="K156" s="187" t="s">
        <v>135</v>
      </c>
      <c r="L156" s="38"/>
      <c r="M156" s="192" t="s">
        <v>1</v>
      </c>
      <c r="N156" s="193" t="s">
        <v>39</v>
      </c>
      <c r="O156" s="70"/>
      <c r="P156" s="194">
        <f>O156*H156</f>
        <v>0</v>
      </c>
      <c r="Q156" s="194">
        <v>0</v>
      </c>
      <c r="R156" s="194">
        <f>Q156*H156</f>
        <v>0</v>
      </c>
      <c r="S156" s="194">
        <v>4.2900000000000004E-3</v>
      </c>
      <c r="T156" s="195">
        <f>S156*H156</f>
        <v>8.5800000000000008E-3</v>
      </c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R156" s="196" t="s">
        <v>136</v>
      </c>
      <c r="AT156" s="196" t="s">
        <v>131</v>
      </c>
      <c r="AU156" s="196" t="s">
        <v>84</v>
      </c>
      <c r="AY156" s="16" t="s">
        <v>129</v>
      </c>
      <c r="BE156" s="197">
        <f>IF(N156="základní",J156,0)</f>
        <v>0</v>
      </c>
      <c r="BF156" s="197">
        <f>IF(N156="snížená",J156,0)</f>
        <v>0</v>
      </c>
      <c r="BG156" s="197">
        <f>IF(N156="zákl. přenesená",J156,0)</f>
        <v>0</v>
      </c>
      <c r="BH156" s="197">
        <f>IF(N156="sníž. přenesená",J156,0)</f>
        <v>0</v>
      </c>
      <c r="BI156" s="197">
        <f>IF(N156="nulová",J156,0)</f>
        <v>0</v>
      </c>
      <c r="BJ156" s="16" t="s">
        <v>82</v>
      </c>
      <c r="BK156" s="197">
        <f>ROUND(I156*H156,2)</f>
        <v>0</v>
      </c>
      <c r="BL156" s="16" t="s">
        <v>136</v>
      </c>
      <c r="BM156" s="196" t="s">
        <v>622</v>
      </c>
    </row>
    <row r="157" spans="1:65" s="2" customFormat="1" ht="19.5" x14ac:dyDescent="0.2">
      <c r="A157" s="33"/>
      <c r="B157" s="34"/>
      <c r="C157" s="35"/>
      <c r="D157" s="198" t="s">
        <v>138</v>
      </c>
      <c r="E157" s="35"/>
      <c r="F157" s="199" t="s">
        <v>621</v>
      </c>
      <c r="G157" s="35"/>
      <c r="H157" s="35"/>
      <c r="I157" s="200"/>
      <c r="J157" s="35"/>
      <c r="K157" s="35"/>
      <c r="L157" s="38"/>
      <c r="M157" s="201"/>
      <c r="N157" s="202"/>
      <c r="O157" s="70"/>
      <c r="P157" s="70"/>
      <c r="Q157" s="70"/>
      <c r="R157" s="70"/>
      <c r="S157" s="70"/>
      <c r="T157" s="71"/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T157" s="16" t="s">
        <v>138</v>
      </c>
      <c r="AU157" s="16" t="s">
        <v>84</v>
      </c>
    </row>
    <row r="158" spans="1:65" s="2" customFormat="1" ht="24.2" customHeight="1" x14ac:dyDescent="0.2">
      <c r="A158" s="33"/>
      <c r="B158" s="34"/>
      <c r="C158" s="226" t="s">
        <v>222</v>
      </c>
      <c r="D158" s="226" t="s">
        <v>156</v>
      </c>
      <c r="E158" s="227" t="s">
        <v>623</v>
      </c>
      <c r="F158" s="228" t="s">
        <v>624</v>
      </c>
      <c r="G158" s="229" t="s">
        <v>258</v>
      </c>
      <c r="H158" s="230">
        <v>2</v>
      </c>
      <c r="I158" s="231"/>
      <c r="J158" s="232">
        <f>ROUND(I158*H158,2)</f>
        <v>0</v>
      </c>
      <c r="K158" s="228" t="s">
        <v>135</v>
      </c>
      <c r="L158" s="233"/>
      <c r="M158" s="234" t="s">
        <v>1</v>
      </c>
      <c r="N158" s="235" t="s">
        <v>39</v>
      </c>
      <c r="O158" s="70"/>
      <c r="P158" s="194">
        <f>O158*H158</f>
        <v>0</v>
      </c>
      <c r="Q158" s="194">
        <v>3.7699999999999999E-3</v>
      </c>
      <c r="R158" s="194">
        <f>Q158*H158</f>
        <v>7.5399999999999998E-3</v>
      </c>
      <c r="S158" s="194">
        <v>0</v>
      </c>
      <c r="T158" s="195">
        <f>S158*H158</f>
        <v>0</v>
      </c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R158" s="196" t="s">
        <v>159</v>
      </c>
      <c r="AT158" s="196" t="s">
        <v>156</v>
      </c>
      <c r="AU158" s="196" t="s">
        <v>84</v>
      </c>
      <c r="AY158" s="16" t="s">
        <v>129</v>
      </c>
      <c r="BE158" s="197">
        <f>IF(N158="základní",J158,0)</f>
        <v>0</v>
      </c>
      <c r="BF158" s="197">
        <f>IF(N158="snížená",J158,0)</f>
        <v>0</v>
      </c>
      <c r="BG158" s="197">
        <f>IF(N158="zákl. přenesená",J158,0)</f>
        <v>0</v>
      </c>
      <c r="BH158" s="197">
        <f>IF(N158="sníž. přenesená",J158,0)</f>
        <v>0</v>
      </c>
      <c r="BI158" s="197">
        <f>IF(N158="nulová",J158,0)</f>
        <v>0</v>
      </c>
      <c r="BJ158" s="16" t="s">
        <v>82</v>
      </c>
      <c r="BK158" s="197">
        <f>ROUND(I158*H158,2)</f>
        <v>0</v>
      </c>
      <c r="BL158" s="16" t="s">
        <v>136</v>
      </c>
      <c r="BM158" s="196" t="s">
        <v>625</v>
      </c>
    </row>
    <row r="159" spans="1:65" s="2" customFormat="1" x14ac:dyDescent="0.2">
      <c r="A159" s="33"/>
      <c r="B159" s="34"/>
      <c r="C159" s="35"/>
      <c r="D159" s="198" t="s">
        <v>138</v>
      </c>
      <c r="E159" s="35"/>
      <c r="F159" s="199" t="s">
        <v>624</v>
      </c>
      <c r="G159" s="35"/>
      <c r="H159" s="35"/>
      <c r="I159" s="200"/>
      <c r="J159" s="35"/>
      <c r="K159" s="35"/>
      <c r="L159" s="38"/>
      <c r="M159" s="201"/>
      <c r="N159" s="202"/>
      <c r="O159" s="70"/>
      <c r="P159" s="70"/>
      <c r="Q159" s="70"/>
      <c r="R159" s="70"/>
      <c r="S159" s="70"/>
      <c r="T159" s="71"/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T159" s="16" t="s">
        <v>138</v>
      </c>
      <c r="AU159" s="16" t="s">
        <v>84</v>
      </c>
    </row>
    <row r="160" spans="1:65" s="2" customFormat="1" ht="24.2" customHeight="1" x14ac:dyDescent="0.2">
      <c r="A160" s="33"/>
      <c r="B160" s="34"/>
      <c r="C160" s="185" t="s">
        <v>226</v>
      </c>
      <c r="D160" s="185" t="s">
        <v>131</v>
      </c>
      <c r="E160" s="186" t="s">
        <v>626</v>
      </c>
      <c r="F160" s="187" t="s">
        <v>627</v>
      </c>
      <c r="G160" s="188" t="s">
        <v>258</v>
      </c>
      <c r="H160" s="189">
        <v>2</v>
      </c>
      <c r="I160" s="190"/>
      <c r="J160" s="191">
        <f>ROUND(I160*H160,2)</f>
        <v>0</v>
      </c>
      <c r="K160" s="187" t="s">
        <v>135</v>
      </c>
      <c r="L160" s="38"/>
      <c r="M160" s="192" t="s">
        <v>1</v>
      </c>
      <c r="N160" s="193" t="s">
        <v>39</v>
      </c>
      <c r="O160" s="70"/>
      <c r="P160" s="194">
        <f>O160*H160</f>
        <v>0</v>
      </c>
      <c r="Q160" s="194">
        <v>0</v>
      </c>
      <c r="R160" s="194">
        <f>Q160*H160</f>
        <v>0</v>
      </c>
      <c r="S160" s="194">
        <v>0</v>
      </c>
      <c r="T160" s="195">
        <f>S160*H160</f>
        <v>0</v>
      </c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R160" s="196" t="s">
        <v>136</v>
      </c>
      <c r="AT160" s="196" t="s">
        <v>131</v>
      </c>
      <c r="AU160" s="196" t="s">
        <v>84</v>
      </c>
      <c r="AY160" s="16" t="s">
        <v>129</v>
      </c>
      <c r="BE160" s="197">
        <f>IF(N160="základní",J160,0)</f>
        <v>0</v>
      </c>
      <c r="BF160" s="197">
        <f>IF(N160="snížená",J160,0)</f>
        <v>0</v>
      </c>
      <c r="BG160" s="197">
        <f>IF(N160="zákl. přenesená",J160,0)</f>
        <v>0</v>
      </c>
      <c r="BH160" s="197">
        <f>IF(N160="sníž. přenesená",J160,0)</f>
        <v>0</v>
      </c>
      <c r="BI160" s="197">
        <f>IF(N160="nulová",J160,0)</f>
        <v>0</v>
      </c>
      <c r="BJ160" s="16" t="s">
        <v>82</v>
      </c>
      <c r="BK160" s="197">
        <f>ROUND(I160*H160,2)</f>
        <v>0</v>
      </c>
      <c r="BL160" s="16" t="s">
        <v>136</v>
      </c>
      <c r="BM160" s="196" t="s">
        <v>628</v>
      </c>
    </row>
    <row r="161" spans="1:65" s="2" customFormat="1" x14ac:dyDescent="0.2">
      <c r="A161" s="33"/>
      <c r="B161" s="34"/>
      <c r="C161" s="35"/>
      <c r="D161" s="198" t="s">
        <v>138</v>
      </c>
      <c r="E161" s="35"/>
      <c r="F161" s="199" t="s">
        <v>627</v>
      </c>
      <c r="G161" s="35"/>
      <c r="H161" s="35"/>
      <c r="I161" s="200"/>
      <c r="J161" s="35"/>
      <c r="K161" s="35"/>
      <c r="L161" s="38"/>
      <c r="M161" s="201"/>
      <c r="N161" s="202"/>
      <c r="O161" s="70"/>
      <c r="P161" s="70"/>
      <c r="Q161" s="70"/>
      <c r="R161" s="70"/>
      <c r="S161" s="70"/>
      <c r="T161" s="71"/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T161" s="16" t="s">
        <v>138</v>
      </c>
      <c r="AU161" s="16" t="s">
        <v>84</v>
      </c>
    </row>
    <row r="162" spans="1:65" s="2" customFormat="1" ht="16.5" customHeight="1" x14ac:dyDescent="0.2">
      <c r="A162" s="33"/>
      <c r="B162" s="34"/>
      <c r="C162" s="185" t="s">
        <v>230</v>
      </c>
      <c r="D162" s="185" t="s">
        <v>131</v>
      </c>
      <c r="E162" s="186" t="s">
        <v>629</v>
      </c>
      <c r="F162" s="187" t="s">
        <v>630</v>
      </c>
      <c r="G162" s="188" t="s">
        <v>258</v>
      </c>
      <c r="H162" s="189">
        <v>2</v>
      </c>
      <c r="I162" s="190"/>
      <c r="J162" s="191">
        <f>ROUND(I162*H162,2)</f>
        <v>0</v>
      </c>
      <c r="K162" s="187" t="s">
        <v>135</v>
      </c>
      <c r="L162" s="38"/>
      <c r="M162" s="192" t="s">
        <v>1</v>
      </c>
      <c r="N162" s="193" t="s">
        <v>39</v>
      </c>
      <c r="O162" s="70"/>
      <c r="P162" s="194">
        <f>O162*H162</f>
        <v>0</v>
      </c>
      <c r="Q162" s="194">
        <v>0</v>
      </c>
      <c r="R162" s="194">
        <f>Q162*H162</f>
        <v>0</v>
      </c>
      <c r="S162" s="194">
        <v>0</v>
      </c>
      <c r="T162" s="195">
        <f>S162*H162</f>
        <v>0</v>
      </c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R162" s="196" t="s">
        <v>136</v>
      </c>
      <c r="AT162" s="196" t="s">
        <v>131</v>
      </c>
      <c r="AU162" s="196" t="s">
        <v>84</v>
      </c>
      <c r="AY162" s="16" t="s">
        <v>129</v>
      </c>
      <c r="BE162" s="197">
        <f>IF(N162="základní",J162,0)</f>
        <v>0</v>
      </c>
      <c r="BF162" s="197">
        <f>IF(N162="snížená",J162,0)</f>
        <v>0</v>
      </c>
      <c r="BG162" s="197">
        <f>IF(N162="zákl. přenesená",J162,0)</f>
        <v>0</v>
      </c>
      <c r="BH162" s="197">
        <f>IF(N162="sníž. přenesená",J162,0)</f>
        <v>0</v>
      </c>
      <c r="BI162" s="197">
        <f>IF(N162="nulová",J162,0)</f>
        <v>0</v>
      </c>
      <c r="BJ162" s="16" t="s">
        <v>82</v>
      </c>
      <c r="BK162" s="197">
        <f>ROUND(I162*H162,2)</f>
        <v>0</v>
      </c>
      <c r="BL162" s="16" t="s">
        <v>136</v>
      </c>
      <c r="BM162" s="196" t="s">
        <v>631</v>
      </c>
    </row>
    <row r="163" spans="1:65" s="2" customFormat="1" x14ac:dyDescent="0.2">
      <c r="A163" s="33"/>
      <c r="B163" s="34"/>
      <c r="C163" s="35"/>
      <c r="D163" s="198" t="s">
        <v>138</v>
      </c>
      <c r="E163" s="35"/>
      <c r="F163" s="199" t="s">
        <v>630</v>
      </c>
      <c r="G163" s="35"/>
      <c r="H163" s="35"/>
      <c r="I163" s="200"/>
      <c r="J163" s="35"/>
      <c r="K163" s="35"/>
      <c r="L163" s="38"/>
      <c r="M163" s="201"/>
      <c r="N163" s="202"/>
      <c r="O163" s="70"/>
      <c r="P163" s="70"/>
      <c r="Q163" s="70"/>
      <c r="R163" s="70"/>
      <c r="S163" s="70"/>
      <c r="T163" s="71"/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T163" s="16" t="s">
        <v>138</v>
      </c>
      <c r="AU163" s="16" t="s">
        <v>84</v>
      </c>
    </row>
    <row r="164" spans="1:65" s="2" customFormat="1" ht="16.5" customHeight="1" x14ac:dyDescent="0.2">
      <c r="A164" s="33"/>
      <c r="B164" s="34"/>
      <c r="C164" s="185" t="s">
        <v>234</v>
      </c>
      <c r="D164" s="185" t="s">
        <v>131</v>
      </c>
      <c r="E164" s="186" t="s">
        <v>632</v>
      </c>
      <c r="F164" s="187" t="s">
        <v>633</v>
      </c>
      <c r="G164" s="188" t="s">
        <v>145</v>
      </c>
      <c r="H164" s="189">
        <v>150</v>
      </c>
      <c r="I164" s="190"/>
      <c r="J164" s="191">
        <f>ROUND(I164*H164,2)</f>
        <v>0</v>
      </c>
      <c r="K164" s="187" t="s">
        <v>1</v>
      </c>
      <c r="L164" s="38"/>
      <c r="M164" s="192" t="s">
        <v>1</v>
      </c>
      <c r="N164" s="193" t="s">
        <v>39</v>
      </c>
      <c r="O164" s="70"/>
      <c r="P164" s="194">
        <f>O164*H164</f>
        <v>0</v>
      </c>
      <c r="Q164" s="194">
        <v>0</v>
      </c>
      <c r="R164" s="194">
        <f>Q164*H164</f>
        <v>0</v>
      </c>
      <c r="S164" s="194">
        <v>0</v>
      </c>
      <c r="T164" s="195">
        <f>S164*H164</f>
        <v>0</v>
      </c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R164" s="196" t="s">
        <v>136</v>
      </c>
      <c r="AT164" s="196" t="s">
        <v>131</v>
      </c>
      <c r="AU164" s="196" t="s">
        <v>84</v>
      </c>
      <c r="AY164" s="16" t="s">
        <v>129</v>
      </c>
      <c r="BE164" s="197">
        <f>IF(N164="základní",J164,0)</f>
        <v>0</v>
      </c>
      <c r="BF164" s="197">
        <f>IF(N164="snížená",J164,0)</f>
        <v>0</v>
      </c>
      <c r="BG164" s="197">
        <f>IF(N164="zákl. přenesená",J164,0)</f>
        <v>0</v>
      </c>
      <c r="BH164" s="197">
        <f>IF(N164="sníž. přenesená",J164,0)</f>
        <v>0</v>
      </c>
      <c r="BI164" s="197">
        <f>IF(N164="nulová",J164,0)</f>
        <v>0</v>
      </c>
      <c r="BJ164" s="16" t="s">
        <v>82</v>
      </c>
      <c r="BK164" s="197">
        <f>ROUND(I164*H164,2)</f>
        <v>0</v>
      </c>
      <c r="BL164" s="16" t="s">
        <v>136</v>
      </c>
      <c r="BM164" s="196" t="s">
        <v>634</v>
      </c>
    </row>
    <row r="165" spans="1:65" s="2" customFormat="1" x14ac:dyDescent="0.2">
      <c r="A165" s="33"/>
      <c r="B165" s="34"/>
      <c r="C165" s="35"/>
      <c r="D165" s="198" t="s">
        <v>138</v>
      </c>
      <c r="E165" s="35"/>
      <c r="F165" s="199" t="s">
        <v>635</v>
      </c>
      <c r="G165" s="35"/>
      <c r="H165" s="35"/>
      <c r="I165" s="200"/>
      <c r="J165" s="35"/>
      <c r="K165" s="35"/>
      <c r="L165" s="38"/>
      <c r="M165" s="201"/>
      <c r="N165" s="202"/>
      <c r="O165" s="70"/>
      <c r="P165" s="70"/>
      <c r="Q165" s="70"/>
      <c r="R165" s="70"/>
      <c r="S165" s="70"/>
      <c r="T165" s="71"/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T165" s="16" t="s">
        <v>138</v>
      </c>
      <c r="AU165" s="16" t="s">
        <v>84</v>
      </c>
    </row>
    <row r="166" spans="1:65" s="2" customFormat="1" ht="24.2" customHeight="1" x14ac:dyDescent="0.2">
      <c r="A166" s="33"/>
      <c r="B166" s="34"/>
      <c r="C166" s="185" t="s">
        <v>238</v>
      </c>
      <c r="D166" s="185" t="s">
        <v>131</v>
      </c>
      <c r="E166" s="186" t="s">
        <v>636</v>
      </c>
      <c r="F166" s="187" t="s">
        <v>637</v>
      </c>
      <c r="G166" s="188" t="s">
        <v>258</v>
      </c>
      <c r="H166" s="189">
        <v>4</v>
      </c>
      <c r="I166" s="190"/>
      <c r="J166" s="191">
        <f>ROUND(I166*H166,2)</f>
        <v>0</v>
      </c>
      <c r="K166" s="187" t="s">
        <v>135</v>
      </c>
      <c r="L166" s="38"/>
      <c r="M166" s="192" t="s">
        <v>1</v>
      </c>
      <c r="N166" s="193" t="s">
        <v>39</v>
      </c>
      <c r="O166" s="70"/>
      <c r="P166" s="194">
        <f>O166*H166</f>
        <v>0</v>
      </c>
      <c r="Q166" s="194">
        <v>0</v>
      </c>
      <c r="R166" s="194">
        <f>Q166*H166</f>
        <v>0</v>
      </c>
      <c r="S166" s="194">
        <v>0</v>
      </c>
      <c r="T166" s="195">
        <f>S166*H166</f>
        <v>0</v>
      </c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R166" s="196" t="s">
        <v>136</v>
      </c>
      <c r="AT166" s="196" t="s">
        <v>131</v>
      </c>
      <c r="AU166" s="196" t="s">
        <v>84</v>
      </c>
      <c r="AY166" s="16" t="s">
        <v>129</v>
      </c>
      <c r="BE166" s="197">
        <f>IF(N166="základní",J166,0)</f>
        <v>0</v>
      </c>
      <c r="BF166" s="197">
        <f>IF(N166="snížená",J166,0)</f>
        <v>0</v>
      </c>
      <c r="BG166" s="197">
        <f>IF(N166="zákl. přenesená",J166,0)</f>
        <v>0</v>
      </c>
      <c r="BH166" s="197">
        <f>IF(N166="sníž. přenesená",J166,0)</f>
        <v>0</v>
      </c>
      <c r="BI166" s="197">
        <f>IF(N166="nulová",J166,0)</f>
        <v>0</v>
      </c>
      <c r="BJ166" s="16" t="s">
        <v>82</v>
      </c>
      <c r="BK166" s="197">
        <f>ROUND(I166*H166,2)</f>
        <v>0</v>
      </c>
      <c r="BL166" s="16" t="s">
        <v>136</v>
      </c>
      <c r="BM166" s="196" t="s">
        <v>638</v>
      </c>
    </row>
    <row r="167" spans="1:65" s="2" customFormat="1" ht="19.5" x14ac:dyDescent="0.2">
      <c r="A167" s="33"/>
      <c r="B167" s="34"/>
      <c r="C167" s="35"/>
      <c r="D167" s="198" t="s">
        <v>138</v>
      </c>
      <c r="E167" s="35"/>
      <c r="F167" s="199" t="s">
        <v>637</v>
      </c>
      <c r="G167" s="35"/>
      <c r="H167" s="35"/>
      <c r="I167" s="200"/>
      <c r="J167" s="35"/>
      <c r="K167" s="35"/>
      <c r="L167" s="38"/>
      <c r="M167" s="201"/>
      <c r="N167" s="202"/>
      <c r="O167" s="70"/>
      <c r="P167" s="70"/>
      <c r="Q167" s="70"/>
      <c r="R167" s="70"/>
      <c r="S167" s="70"/>
      <c r="T167" s="71"/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T167" s="16" t="s">
        <v>138</v>
      </c>
      <c r="AU167" s="16" t="s">
        <v>84</v>
      </c>
    </row>
    <row r="168" spans="1:65" s="2" customFormat="1" ht="24.2" customHeight="1" x14ac:dyDescent="0.2">
      <c r="A168" s="33"/>
      <c r="B168" s="34"/>
      <c r="C168" s="226" t="s">
        <v>7</v>
      </c>
      <c r="D168" s="226" t="s">
        <v>156</v>
      </c>
      <c r="E168" s="227" t="s">
        <v>639</v>
      </c>
      <c r="F168" s="228" t="s">
        <v>640</v>
      </c>
      <c r="G168" s="229" t="s">
        <v>258</v>
      </c>
      <c r="H168" s="230">
        <v>4</v>
      </c>
      <c r="I168" s="243"/>
      <c r="J168" s="232">
        <f>ROUND(I168*H168,2)</f>
        <v>0</v>
      </c>
      <c r="K168" s="228" t="s">
        <v>135</v>
      </c>
      <c r="L168" s="233"/>
      <c r="M168" s="234" t="s">
        <v>1</v>
      </c>
      <c r="N168" s="235" t="s">
        <v>39</v>
      </c>
      <c r="O168" s="70"/>
      <c r="P168" s="194">
        <f>O168*H168</f>
        <v>0</v>
      </c>
      <c r="Q168" s="194">
        <v>1.5940000000000001</v>
      </c>
      <c r="R168" s="194">
        <f>Q168*H168</f>
        <v>6.3760000000000003</v>
      </c>
      <c r="S168" s="194">
        <v>0</v>
      </c>
      <c r="T168" s="195">
        <f>S168*H168</f>
        <v>0</v>
      </c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R168" s="196" t="s">
        <v>159</v>
      </c>
      <c r="AT168" s="196" t="s">
        <v>156</v>
      </c>
      <c r="AU168" s="196" t="s">
        <v>84</v>
      </c>
      <c r="AY168" s="16" t="s">
        <v>129</v>
      </c>
      <c r="BE168" s="197">
        <f>IF(N168="základní",J168,0)</f>
        <v>0</v>
      </c>
      <c r="BF168" s="197">
        <f>IF(N168="snížená",J168,0)</f>
        <v>0</v>
      </c>
      <c r="BG168" s="197">
        <f>IF(N168="zákl. přenesená",J168,0)</f>
        <v>0</v>
      </c>
      <c r="BH168" s="197">
        <f>IF(N168="sníž. přenesená",J168,0)</f>
        <v>0</v>
      </c>
      <c r="BI168" s="197">
        <f>IF(N168="nulová",J168,0)</f>
        <v>0</v>
      </c>
      <c r="BJ168" s="16" t="s">
        <v>82</v>
      </c>
      <c r="BK168" s="197">
        <f>ROUND(I168*H168,2)</f>
        <v>0</v>
      </c>
      <c r="BL168" s="16" t="s">
        <v>136</v>
      </c>
      <c r="BM168" s="196" t="s">
        <v>641</v>
      </c>
    </row>
    <row r="169" spans="1:65" s="2" customFormat="1" ht="19.5" x14ac:dyDescent="0.2">
      <c r="A169" s="33"/>
      <c r="B169" s="34"/>
      <c r="C169" s="35"/>
      <c r="D169" s="198" t="s">
        <v>138</v>
      </c>
      <c r="E169" s="35"/>
      <c r="F169" s="199" t="s">
        <v>640</v>
      </c>
      <c r="G169" s="35"/>
      <c r="H169" s="35"/>
      <c r="I169" s="200"/>
      <c r="J169" s="35"/>
      <c r="K169" s="35"/>
      <c r="L169" s="38"/>
      <c r="M169" s="201"/>
      <c r="N169" s="202"/>
      <c r="O169" s="70"/>
      <c r="P169" s="70"/>
      <c r="Q169" s="70"/>
      <c r="R169" s="70"/>
      <c r="S169" s="70"/>
      <c r="T169" s="71"/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T169" s="16" t="s">
        <v>138</v>
      </c>
      <c r="AU169" s="16" t="s">
        <v>84</v>
      </c>
    </row>
    <row r="170" spans="1:65" s="2" customFormat="1" ht="19.5" x14ac:dyDescent="0.2">
      <c r="A170" s="33"/>
      <c r="B170" s="34"/>
      <c r="C170" s="35"/>
      <c r="D170" s="198" t="s">
        <v>148</v>
      </c>
      <c r="E170" s="35"/>
      <c r="F170" s="225" t="s">
        <v>642</v>
      </c>
      <c r="G170" s="35"/>
      <c r="H170" s="35"/>
      <c r="I170" s="200"/>
      <c r="J170" s="35"/>
      <c r="K170" s="35"/>
      <c r="L170" s="38"/>
      <c r="M170" s="201"/>
      <c r="N170" s="202"/>
      <c r="O170" s="70"/>
      <c r="P170" s="70"/>
      <c r="Q170" s="70"/>
      <c r="R170" s="70"/>
      <c r="S170" s="70"/>
      <c r="T170" s="71"/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33"/>
      <c r="AT170" s="16" t="s">
        <v>148</v>
      </c>
      <c r="AU170" s="16" t="s">
        <v>84</v>
      </c>
    </row>
    <row r="171" spans="1:65" s="12" customFormat="1" ht="22.9" customHeight="1" x14ac:dyDescent="0.2">
      <c r="B171" s="169"/>
      <c r="C171" s="170"/>
      <c r="D171" s="171" t="s">
        <v>73</v>
      </c>
      <c r="E171" s="183" t="s">
        <v>526</v>
      </c>
      <c r="F171" s="183" t="s">
        <v>527</v>
      </c>
      <c r="G171" s="170"/>
      <c r="H171" s="170"/>
      <c r="I171" s="173"/>
      <c r="J171" s="184">
        <f>BK171</f>
        <v>0</v>
      </c>
      <c r="K171" s="170"/>
      <c r="L171" s="175"/>
      <c r="M171" s="176"/>
      <c r="N171" s="177"/>
      <c r="O171" s="177"/>
      <c r="P171" s="178">
        <f>SUM(P172:P173)</f>
        <v>0</v>
      </c>
      <c r="Q171" s="177"/>
      <c r="R171" s="178">
        <f>SUM(R172:R173)</f>
        <v>0</v>
      </c>
      <c r="S171" s="177"/>
      <c r="T171" s="179">
        <f>SUM(T172:T173)</f>
        <v>0</v>
      </c>
      <c r="AR171" s="180" t="s">
        <v>82</v>
      </c>
      <c r="AT171" s="181" t="s">
        <v>73</v>
      </c>
      <c r="AU171" s="181" t="s">
        <v>82</v>
      </c>
      <c r="AY171" s="180" t="s">
        <v>129</v>
      </c>
      <c r="BK171" s="182">
        <f>SUM(BK172:BK173)</f>
        <v>0</v>
      </c>
    </row>
    <row r="172" spans="1:65" s="2" customFormat="1" ht="24.2" customHeight="1" x14ac:dyDescent="0.2">
      <c r="A172" s="33"/>
      <c r="B172" s="34"/>
      <c r="C172" s="185" t="s">
        <v>245</v>
      </c>
      <c r="D172" s="185" t="s">
        <v>131</v>
      </c>
      <c r="E172" s="186" t="s">
        <v>643</v>
      </c>
      <c r="F172" s="187" t="s">
        <v>644</v>
      </c>
      <c r="G172" s="188" t="s">
        <v>172</v>
      </c>
      <c r="H172" s="189">
        <v>43.682000000000002</v>
      </c>
      <c r="I172" s="190"/>
      <c r="J172" s="191">
        <f>ROUND(I172*H172,2)</f>
        <v>0</v>
      </c>
      <c r="K172" s="187" t="s">
        <v>135</v>
      </c>
      <c r="L172" s="38"/>
      <c r="M172" s="192" t="s">
        <v>1</v>
      </c>
      <c r="N172" s="193" t="s">
        <v>39</v>
      </c>
      <c r="O172" s="70"/>
      <c r="P172" s="194">
        <f>O172*H172</f>
        <v>0</v>
      </c>
      <c r="Q172" s="194">
        <v>0</v>
      </c>
      <c r="R172" s="194">
        <f>Q172*H172</f>
        <v>0</v>
      </c>
      <c r="S172" s="194">
        <v>0</v>
      </c>
      <c r="T172" s="195">
        <f>S172*H172</f>
        <v>0</v>
      </c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33"/>
      <c r="AR172" s="196" t="s">
        <v>136</v>
      </c>
      <c r="AT172" s="196" t="s">
        <v>131</v>
      </c>
      <c r="AU172" s="196" t="s">
        <v>84</v>
      </c>
      <c r="AY172" s="16" t="s">
        <v>129</v>
      </c>
      <c r="BE172" s="197">
        <f>IF(N172="základní",J172,0)</f>
        <v>0</v>
      </c>
      <c r="BF172" s="197">
        <f>IF(N172="snížená",J172,0)</f>
        <v>0</v>
      </c>
      <c r="BG172" s="197">
        <f>IF(N172="zákl. přenesená",J172,0)</f>
        <v>0</v>
      </c>
      <c r="BH172" s="197">
        <f>IF(N172="sníž. přenesená",J172,0)</f>
        <v>0</v>
      </c>
      <c r="BI172" s="197">
        <f>IF(N172="nulová",J172,0)</f>
        <v>0</v>
      </c>
      <c r="BJ172" s="16" t="s">
        <v>82</v>
      </c>
      <c r="BK172" s="197">
        <f>ROUND(I172*H172,2)</f>
        <v>0</v>
      </c>
      <c r="BL172" s="16" t="s">
        <v>136</v>
      </c>
      <c r="BM172" s="196" t="s">
        <v>645</v>
      </c>
    </row>
    <row r="173" spans="1:65" s="2" customFormat="1" ht="19.5" x14ac:dyDescent="0.2">
      <c r="A173" s="33"/>
      <c r="B173" s="34"/>
      <c r="C173" s="35"/>
      <c r="D173" s="198" t="s">
        <v>138</v>
      </c>
      <c r="E173" s="35"/>
      <c r="F173" s="199" t="s">
        <v>644</v>
      </c>
      <c r="G173" s="35"/>
      <c r="H173" s="35"/>
      <c r="I173" s="200"/>
      <c r="J173" s="35"/>
      <c r="K173" s="35"/>
      <c r="L173" s="38"/>
      <c r="M173" s="239"/>
      <c r="N173" s="240"/>
      <c r="O173" s="241"/>
      <c r="P173" s="241"/>
      <c r="Q173" s="241"/>
      <c r="R173" s="241"/>
      <c r="S173" s="241"/>
      <c r="T173" s="242"/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33"/>
      <c r="AT173" s="16" t="s">
        <v>138</v>
      </c>
      <c r="AU173" s="16" t="s">
        <v>84</v>
      </c>
    </row>
    <row r="174" spans="1:65" s="2" customFormat="1" ht="6.95" customHeight="1" x14ac:dyDescent="0.2">
      <c r="A174" s="33"/>
      <c r="B174" s="53"/>
      <c r="C174" s="54"/>
      <c r="D174" s="54"/>
      <c r="E174" s="54"/>
      <c r="F174" s="54"/>
      <c r="G174" s="54"/>
      <c r="H174" s="54"/>
      <c r="I174" s="54"/>
      <c r="J174" s="54"/>
      <c r="K174" s="54"/>
      <c r="L174" s="38"/>
      <c r="M174" s="33"/>
      <c r="O174" s="33"/>
      <c r="P174" s="33"/>
      <c r="Q174" s="33"/>
      <c r="R174" s="33"/>
      <c r="S174" s="33"/>
      <c r="T174" s="33"/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33"/>
    </row>
  </sheetData>
  <sheetProtection password="C71F" sheet="1" objects="1" scenarios="1" formatColumns="0" formatRows="0" autoFilter="0"/>
  <autoFilter ref="C118:K173"/>
  <mergeCells count="9">
    <mergeCell ref="E87:H87"/>
    <mergeCell ref="E109:H109"/>
    <mergeCell ref="E111:H11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59"/>
  <sheetViews>
    <sheetView showGridLines="0" workbookViewId="0"/>
  </sheetViews>
  <sheetFormatPr defaultRowHeight="11.25" x14ac:dyDescent="0.2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 x14ac:dyDescent="0.2">
      <c r="L2" s="271"/>
      <c r="M2" s="271"/>
      <c r="N2" s="271"/>
      <c r="O2" s="271"/>
      <c r="P2" s="271"/>
      <c r="Q2" s="271"/>
      <c r="R2" s="271"/>
      <c r="S2" s="271"/>
      <c r="T2" s="271"/>
      <c r="U2" s="271"/>
      <c r="V2" s="271"/>
      <c r="AT2" s="16" t="s">
        <v>90</v>
      </c>
    </row>
    <row r="3" spans="1:46" s="1" customFormat="1" ht="6.95" customHeight="1" x14ac:dyDescent="0.2">
      <c r="B3" s="107"/>
      <c r="C3" s="108"/>
      <c r="D3" s="108"/>
      <c r="E3" s="108"/>
      <c r="F3" s="108"/>
      <c r="G3" s="108"/>
      <c r="H3" s="108"/>
      <c r="I3" s="108"/>
      <c r="J3" s="108"/>
      <c r="K3" s="108"/>
      <c r="L3" s="19"/>
      <c r="AT3" s="16" t="s">
        <v>84</v>
      </c>
    </row>
    <row r="4" spans="1:46" s="1" customFormat="1" ht="24.95" customHeight="1" x14ac:dyDescent="0.2">
      <c r="B4" s="19"/>
      <c r="D4" s="109" t="s">
        <v>94</v>
      </c>
      <c r="L4" s="19"/>
      <c r="M4" s="110" t="s">
        <v>10</v>
      </c>
      <c r="AT4" s="16" t="s">
        <v>4</v>
      </c>
    </row>
    <row r="5" spans="1:46" s="1" customFormat="1" ht="6.95" customHeight="1" x14ac:dyDescent="0.2">
      <c r="B5" s="19"/>
      <c r="L5" s="19"/>
    </row>
    <row r="6" spans="1:46" s="1" customFormat="1" ht="12" customHeight="1" x14ac:dyDescent="0.2">
      <c r="B6" s="19"/>
      <c r="D6" s="111" t="s">
        <v>16</v>
      </c>
      <c r="L6" s="19"/>
    </row>
    <row r="7" spans="1:46" s="1" customFormat="1" ht="16.5" customHeight="1" x14ac:dyDescent="0.2">
      <c r="B7" s="19"/>
      <c r="E7" s="288" t="str">
        <f>'Rekapitulace zakázky'!K6</f>
        <v>Oprava mostu v km 19,608 na trati Kácov - Světlá nad Sázavou</v>
      </c>
      <c r="F7" s="289"/>
      <c r="G7" s="289"/>
      <c r="H7" s="289"/>
      <c r="L7" s="19"/>
    </row>
    <row r="8" spans="1:46" s="2" customFormat="1" ht="12" customHeight="1" x14ac:dyDescent="0.2">
      <c r="A8" s="33"/>
      <c r="B8" s="38"/>
      <c r="C8" s="33"/>
      <c r="D8" s="111" t="s">
        <v>95</v>
      </c>
      <c r="E8" s="33"/>
      <c r="F8" s="33"/>
      <c r="G8" s="33"/>
      <c r="H8" s="33"/>
      <c r="I8" s="33"/>
      <c r="J8" s="33"/>
      <c r="K8" s="33"/>
      <c r="L8" s="50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 x14ac:dyDescent="0.2">
      <c r="A9" s="33"/>
      <c r="B9" s="38"/>
      <c r="C9" s="33"/>
      <c r="D9" s="33"/>
      <c r="E9" s="290" t="s">
        <v>646</v>
      </c>
      <c r="F9" s="291"/>
      <c r="G9" s="291"/>
      <c r="H9" s="291"/>
      <c r="I9" s="33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x14ac:dyDescent="0.2">
      <c r="A10" s="33"/>
      <c r="B10" s="38"/>
      <c r="C10" s="33"/>
      <c r="D10" s="33"/>
      <c r="E10" s="33"/>
      <c r="F10" s="33"/>
      <c r="G10" s="33"/>
      <c r="H10" s="33"/>
      <c r="I10" s="33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 x14ac:dyDescent="0.2">
      <c r="A11" s="33"/>
      <c r="B11" s="38"/>
      <c r="C11" s="33"/>
      <c r="D11" s="111" t="s">
        <v>18</v>
      </c>
      <c r="E11" s="33"/>
      <c r="F11" s="112" t="s">
        <v>1</v>
      </c>
      <c r="G11" s="33"/>
      <c r="H11" s="33"/>
      <c r="I11" s="111" t="s">
        <v>19</v>
      </c>
      <c r="J11" s="112" t="s">
        <v>1</v>
      </c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 x14ac:dyDescent="0.2">
      <c r="A12" s="33"/>
      <c r="B12" s="38"/>
      <c r="C12" s="33"/>
      <c r="D12" s="111" t="s">
        <v>20</v>
      </c>
      <c r="E12" s="33"/>
      <c r="F12" s="112" t="s">
        <v>21</v>
      </c>
      <c r="G12" s="33"/>
      <c r="H12" s="33"/>
      <c r="I12" s="111" t="s">
        <v>22</v>
      </c>
      <c r="J12" s="113" t="str">
        <f>'Rekapitulace zakázky'!AN8</f>
        <v>25. 3. 2024</v>
      </c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 x14ac:dyDescent="0.2">
      <c r="A13" s="33"/>
      <c r="B13" s="38"/>
      <c r="C13" s="33"/>
      <c r="D13" s="33"/>
      <c r="E13" s="33"/>
      <c r="F13" s="33"/>
      <c r="G13" s="33"/>
      <c r="H13" s="33"/>
      <c r="I13" s="33"/>
      <c r="J13" s="33"/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 x14ac:dyDescent="0.2">
      <c r="A14" s="33"/>
      <c r="B14" s="38"/>
      <c r="C14" s="33"/>
      <c r="D14" s="111" t="s">
        <v>24</v>
      </c>
      <c r="E14" s="33"/>
      <c r="F14" s="33"/>
      <c r="G14" s="33"/>
      <c r="H14" s="33"/>
      <c r="I14" s="111" t="s">
        <v>25</v>
      </c>
      <c r="J14" s="112" t="str">
        <f>IF('Rekapitulace zakázky'!AN10="","",'Rekapitulace zakázky'!AN10)</f>
        <v/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 x14ac:dyDescent="0.2">
      <c r="A15" s="33"/>
      <c r="B15" s="38"/>
      <c r="C15" s="33"/>
      <c r="D15" s="33"/>
      <c r="E15" s="112" t="str">
        <f>IF('Rekapitulace zakázky'!E11="","",'Rekapitulace zakázky'!E11)</f>
        <v xml:space="preserve"> </v>
      </c>
      <c r="F15" s="33"/>
      <c r="G15" s="33"/>
      <c r="H15" s="33"/>
      <c r="I15" s="111" t="s">
        <v>27</v>
      </c>
      <c r="J15" s="112" t="str">
        <f>IF('Rekapitulace zakázky'!AN11="","",'Rekapitulace zakázky'!AN11)</f>
        <v/>
      </c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 x14ac:dyDescent="0.2">
      <c r="A16" s="33"/>
      <c r="B16" s="38"/>
      <c r="C16" s="33"/>
      <c r="D16" s="33"/>
      <c r="E16" s="33"/>
      <c r="F16" s="33"/>
      <c r="G16" s="33"/>
      <c r="H16" s="33"/>
      <c r="I16" s="33"/>
      <c r="J16" s="33"/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 x14ac:dyDescent="0.2">
      <c r="A17" s="33"/>
      <c r="B17" s="38"/>
      <c r="C17" s="33"/>
      <c r="D17" s="111" t="s">
        <v>28</v>
      </c>
      <c r="E17" s="33"/>
      <c r="F17" s="33"/>
      <c r="G17" s="33"/>
      <c r="H17" s="33"/>
      <c r="I17" s="111" t="s">
        <v>25</v>
      </c>
      <c r="J17" s="29" t="str">
        <f>'Rekapitulace zakázky'!AN13</f>
        <v>Vyplň údaj</v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 x14ac:dyDescent="0.2">
      <c r="A18" s="33"/>
      <c r="B18" s="38"/>
      <c r="C18" s="33"/>
      <c r="D18" s="33"/>
      <c r="E18" s="292" t="str">
        <f>'Rekapitulace zakázky'!E14</f>
        <v>Vyplň údaj</v>
      </c>
      <c r="F18" s="293"/>
      <c r="G18" s="293"/>
      <c r="H18" s="293"/>
      <c r="I18" s="111" t="s">
        <v>27</v>
      </c>
      <c r="J18" s="29" t="str">
        <f>'Rekapitulace zakázky'!AN14</f>
        <v>Vyplň údaj</v>
      </c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 x14ac:dyDescent="0.2">
      <c r="A19" s="33"/>
      <c r="B19" s="38"/>
      <c r="C19" s="33"/>
      <c r="D19" s="33"/>
      <c r="E19" s="33"/>
      <c r="F19" s="33"/>
      <c r="G19" s="33"/>
      <c r="H19" s="33"/>
      <c r="I19" s="33"/>
      <c r="J19" s="33"/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 x14ac:dyDescent="0.2">
      <c r="A20" s="33"/>
      <c r="B20" s="38"/>
      <c r="C20" s="33"/>
      <c r="D20" s="111" t="s">
        <v>30</v>
      </c>
      <c r="E20" s="33"/>
      <c r="F20" s="33"/>
      <c r="G20" s="33"/>
      <c r="H20" s="33"/>
      <c r="I20" s="111" t="s">
        <v>25</v>
      </c>
      <c r="J20" s="112" t="str">
        <f>IF('Rekapitulace zakázky'!AN16="","",'Rekapitulace zakázky'!AN16)</f>
        <v/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 x14ac:dyDescent="0.2">
      <c r="A21" s="33"/>
      <c r="B21" s="38"/>
      <c r="C21" s="33"/>
      <c r="D21" s="33"/>
      <c r="E21" s="112" t="str">
        <f>IF('Rekapitulace zakázky'!E17="","",'Rekapitulace zakázky'!E17)</f>
        <v xml:space="preserve"> </v>
      </c>
      <c r="F21" s="33"/>
      <c r="G21" s="33"/>
      <c r="H21" s="33"/>
      <c r="I21" s="111" t="s">
        <v>27</v>
      </c>
      <c r="J21" s="112" t="str">
        <f>IF('Rekapitulace zakázky'!AN17="","",'Rekapitulace zakázky'!AN17)</f>
        <v/>
      </c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 x14ac:dyDescent="0.2">
      <c r="A22" s="33"/>
      <c r="B22" s="38"/>
      <c r="C22" s="33"/>
      <c r="D22" s="33"/>
      <c r="E22" s="33"/>
      <c r="F22" s="33"/>
      <c r="G22" s="33"/>
      <c r="H22" s="33"/>
      <c r="I22" s="33"/>
      <c r="J22" s="33"/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 x14ac:dyDescent="0.2">
      <c r="A23" s="33"/>
      <c r="B23" s="38"/>
      <c r="C23" s="33"/>
      <c r="D23" s="111" t="s">
        <v>32</v>
      </c>
      <c r="E23" s="33"/>
      <c r="F23" s="33"/>
      <c r="G23" s="33"/>
      <c r="H23" s="33"/>
      <c r="I23" s="111" t="s">
        <v>25</v>
      </c>
      <c r="J23" s="112" t="str">
        <f>IF('Rekapitulace zakázky'!AN19="","",'Rekapitulace zakázky'!AN19)</f>
        <v/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 x14ac:dyDescent="0.2">
      <c r="A24" s="33"/>
      <c r="B24" s="38"/>
      <c r="C24" s="33"/>
      <c r="D24" s="33"/>
      <c r="E24" s="112" t="str">
        <f>IF('Rekapitulace zakázky'!E20="","",'Rekapitulace zakázky'!E20)</f>
        <v xml:space="preserve"> </v>
      </c>
      <c r="F24" s="33"/>
      <c r="G24" s="33"/>
      <c r="H24" s="33"/>
      <c r="I24" s="111" t="s">
        <v>27</v>
      </c>
      <c r="J24" s="112" t="str">
        <f>IF('Rekapitulace zakázky'!AN20="","",'Rekapitulace zakázky'!AN20)</f>
        <v/>
      </c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 x14ac:dyDescent="0.2">
      <c r="A25" s="33"/>
      <c r="B25" s="38"/>
      <c r="C25" s="33"/>
      <c r="D25" s="33"/>
      <c r="E25" s="33"/>
      <c r="F25" s="33"/>
      <c r="G25" s="33"/>
      <c r="H25" s="33"/>
      <c r="I25" s="33"/>
      <c r="J25" s="33"/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 x14ac:dyDescent="0.2">
      <c r="A26" s="33"/>
      <c r="B26" s="38"/>
      <c r="C26" s="33"/>
      <c r="D26" s="111" t="s">
        <v>33</v>
      </c>
      <c r="E26" s="33"/>
      <c r="F26" s="33"/>
      <c r="G26" s="33"/>
      <c r="H26" s="33"/>
      <c r="I26" s="33"/>
      <c r="J26" s="33"/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 x14ac:dyDescent="0.2">
      <c r="A27" s="114"/>
      <c r="B27" s="115"/>
      <c r="C27" s="114"/>
      <c r="D27" s="114"/>
      <c r="E27" s="294" t="s">
        <v>1</v>
      </c>
      <c r="F27" s="294"/>
      <c r="G27" s="294"/>
      <c r="H27" s="294"/>
      <c r="I27" s="114"/>
      <c r="J27" s="114"/>
      <c r="K27" s="114"/>
      <c r="L27" s="116"/>
      <c r="S27" s="114"/>
      <c r="T27" s="114"/>
      <c r="U27" s="114"/>
      <c r="V27" s="114"/>
      <c r="W27" s="114"/>
      <c r="X27" s="114"/>
      <c r="Y27" s="114"/>
      <c r="Z27" s="114"/>
      <c r="AA27" s="114"/>
      <c r="AB27" s="114"/>
      <c r="AC27" s="114"/>
      <c r="AD27" s="114"/>
      <c r="AE27" s="114"/>
    </row>
    <row r="28" spans="1:31" s="2" customFormat="1" ht="6.95" customHeight="1" x14ac:dyDescent="0.2">
      <c r="A28" s="33"/>
      <c r="B28" s="38"/>
      <c r="C28" s="33"/>
      <c r="D28" s="33"/>
      <c r="E28" s="33"/>
      <c r="F28" s="33"/>
      <c r="G28" s="33"/>
      <c r="H28" s="33"/>
      <c r="I28" s="33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 x14ac:dyDescent="0.2">
      <c r="A29" s="33"/>
      <c r="B29" s="38"/>
      <c r="C29" s="33"/>
      <c r="D29" s="117"/>
      <c r="E29" s="117"/>
      <c r="F29" s="117"/>
      <c r="G29" s="117"/>
      <c r="H29" s="117"/>
      <c r="I29" s="117"/>
      <c r="J29" s="117"/>
      <c r="K29" s="117"/>
      <c r="L29" s="50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 x14ac:dyDescent="0.2">
      <c r="A30" s="33"/>
      <c r="B30" s="38"/>
      <c r="C30" s="33"/>
      <c r="D30" s="118" t="s">
        <v>34</v>
      </c>
      <c r="E30" s="33"/>
      <c r="F30" s="33"/>
      <c r="G30" s="33"/>
      <c r="H30" s="33"/>
      <c r="I30" s="33"/>
      <c r="J30" s="119">
        <f>ROUND(J123, 2)</f>
        <v>0</v>
      </c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 x14ac:dyDescent="0.2">
      <c r="A31" s="33"/>
      <c r="B31" s="38"/>
      <c r="C31" s="33"/>
      <c r="D31" s="117"/>
      <c r="E31" s="117"/>
      <c r="F31" s="117"/>
      <c r="G31" s="117"/>
      <c r="H31" s="117"/>
      <c r="I31" s="117"/>
      <c r="J31" s="117"/>
      <c r="K31" s="117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 x14ac:dyDescent="0.2">
      <c r="A32" s="33"/>
      <c r="B32" s="38"/>
      <c r="C32" s="33"/>
      <c r="D32" s="33"/>
      <c r="E32" s="33"/>
      <c r="F32" s="120" t="s">
        <v>36</v>
      </c>
      <c r="G32" s="33"/>
      <c r="H32" s="33"/>
      <c r="I32" s="120" t="s">
        <v>35</v>
      </c>
      <c r="J32" s="120" t="s">
        <v>37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 x14ac:dyDescent="0.2">
      <c r="A33" s="33"/>
      <c r="B33" s="38"/>
      <c r="C33" s="33"/>
      <c r="D33" s="121" t="s">
        <v>38</v>
      </c>
      <c r="E33" s="111" t="s">
        <v>39</v>
      </c>
      <c r="F33" s="122">
        <f>ROUND((SUM(BE123:BE158)),  2)</f>
        <v>0</v>
      </c>
      <c r="G33" s="33"/>
      <c r="H33" s="33"/>
      <c r="I33" s="123">
        <v>0.21</v>
      </c>
      <c r="J33" s="122">
        <f>ROUND(((SUM(BE123:BE158))*I33),  2)</f>
        <v>0</v>
      </c>
      <c r="K33" s="3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 x14ac:dyDescent="0.2">
      <c r="A34" s="33"/>
      <c r="B34" s="38"/>
      <c r="C34" s="33"/>
      <c r="D34" s="33"/>
      <c r="E34" s="111" t="s">
        <v>40</v>
      </c>
      <c r="F34" s="122">
        <f>ROUND((SUM(BF123:BF158)),  2)</f>
        <v>0</v>
      </c>
      <c r="G34" s="33"/>
      <c r="H34" s="33"/>
      <c r="I34" s="123">
        <v>0.12</v>
      </c>
      <c r="J34" s="122">
        <f>ROUND(((SUM(BF123:BF158))*I34),  2)</f>
        <v>0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 x14ac:dyDescent="0.2">
      <c r="A35" s="33"/>
      <c r="B35" s="38"/>
      <c r="C35" s="33"/>
      <c r="D35" s="33"/>
      <c r="E35" s="111" t="s">
        <v>41</v>
      </c>
      <c r="F35" s="122">
        <f>ROUND((SUM(BG123:BG158)),  2)</f>
        <v>0</v>
      </c>
      <c r="G35" s="33"/>
      <c r="H35" s="33"/>
      <c r="I35" s="123">
        <v>0.21</v>
      </c>
      <c r="J35" s="122">
        <f>0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 x14ac:dyDescent="0.2">
      <c r="A36" s="33"/>
      <c r="B36" s="38"/>
      <c r="C36" s="33"/>
      <c r="D36" s="33"/>
      <c r="E36" s="111" t="s">
        <v>42</v>
      </c>
      <c r="F36" s="122">
        <f>ROUND((SUM(BH123:BH158)),  2)</f>
        <v>0</v>
      </c>
      <c r="G36" s="33"/>
      <c r="H36" s="33"/>
      <c r="I36" s="123">
        <v>0.12</v>
      </c>
      <c r="J36" s="122">
        <f>0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 x14ac:dyDescent="0.2">
      <c r="A37" s="33"/>
      <c r="B37" s="38"/>
      <c r="C37" s="33"/>
      <c r="D37" s="33"/>
      <c r="E37" s="111" t="s">
        <v>43</v>
      </c>
      <c r="F37" s="122">
        <f>ROUND((SUM(BI123:BI158)),  2)</f>
        <v>0</v>
      </c>
      <c r="G37" s="33"/>
      <c r="H37" s="33"/>
      <c r="I37" s="123">
        <v>0</v>
      </c>
      <c r="J37" s="122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 x14ac:dyDescent="0.2">
      <c r="A38" s="33"/>
      <c r="B38" s="38"/>
      <c r="C38" s="33"/>
      <c r="D38" s="33"/>
      <c r="E38" s="33"/>
      <c r="F38" s="33"/>
      <c r="G38" s="33"/>
      <c r="H38" s="33"/>
      <c r="I38" s="33"/>
      <c r="J38" s="33"/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 x14ac:dyDescent="0.2">
      <c r="A39" s="33"/>
      <c r="B39" s="38"/>
      <c r="C39" s="124"/>
      <c r="D39" s="125" t="s">
        <v>44</v>
      </c>
      <c r="E39" s="126"/>
      <c r="F39" s="126"/>
      <c r="G39" s="127" t="s">
        <v>45</v>
      </c>
      <c r="H39" s="128" t="s">
        <v>46</v>
      </c>
      <c r="I39" s="126"/>
      <c r="J39" s="129">
        <f>SUM(J30:J37)</f>
        <v>0</v>
      </c>
      <c r="K39" s="130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 x14ac:dyDescent="0.2">
      <c r="A40" s="33"/>
      <c r="B40" s="38"/>
      <c r="C40" s="33"/>
      <c r="D40" s="33"/>
      <c r="E40" s="33"/>
      <c r="F40" s="33"/>
      <c r="G40" s="33"/>
      <c r="H40" s="33"/>
      <c r="I40" s="33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5" customHeight="1" x14ac:dyDescent="0.2">
      <c r="B41" s="19"/>
      <c r="L41" s="19"/>
    </row>
    <row r="42" spans="1:31" s="1" customFormat="1" ht="14.45" customHeight="1" x14ac:dyDescent="0.2">
      <c r="B42" s="19"/>
      <c r="L42" s="19"/>
    </row>
    <row r="43" spans="1:31" s="1" customFormat="1" ht="14.45" customHeight="1" x14ac:dyDescent="0.2">
      <c r="B43" s="19"/>
      <c r="L43" s="19"/>
    </row>
    <row r="44" spans="1:31" s="1" customFormat="1" ht="14.45" customHeight="1" x14ac:dyDescent="0.2">
      <c r="B44" s="19"/>
      <c r="L44" s="19"/>
    </row>
    <row r="45" spans="1:31" s="1" customFormat="1" ht="14.45" customHeight="1" x14ac:dyDescent="0.2">
      <c r="B45" s="19"/>
      <c r="L45" s="19"/>
    </row>
    <row r="46" spans="1:31" s="1" customFormat="1" ht="14.45" customHeight="1" x14ac:dyDescent="0.2">
      <c r="B46" s="19"/>
      <c r="L46" s="19"/>
    </row>
    <row r="47" spans="1:31" s="1" customFormat="1" ht="14.45" customHeight="1" x14ac:dyDescent="0.2">
      <c r="B47" s="19"/>
      <c r="L47" s="19"/>
    </row>
    <row r="48" spans="1:31" s="1" customFormat="1" ht="14.45" customHeight="1" x14ac:dyDescent="0.2">
      <c r="B48" s="19"/>
      <c r="L48" s="19"/>
    </row>
    <row r="49" spans="1:31" s="1" customFormat="1" ht="14.45" customHeight="1" x14ac:dyDescent="0.2">
      <c r="B49" s="19"/>
      <c r="L49" s="19"/>
    </row>
    <row r="50" spans="1:31" s="2" customFormat="1" ht="14.45" customHeight="1" x14ac:dyDescent="0.2">
      <c r="B50" s="50"/>
      <c r="D50" s="131" t="s">
        <v>47</v>
      </c>
      <c r="E50" s="132"/>
      <c r="F50" s="132"/>
      <c r="G50" s="131" t="s">
        <v>48</v>
      </c>
      <c r="H50" s="132"/>
      <c r="I50" s="132"/>
      <c r="J50" s="132"/>
      <c r="K50" s="132"/>
      <c r="L50" s="50"/>
    </row>
    <row r="51" spans="1:31" x14ac:dyDescent="0.2">
      <c r="B51" s="19"/>
      <c r="L51" s="19"/>
    </row>
    <row r="52" spans="1:31" x14ac:dyDescent="0.2">
      <c r="B52" s="19"/>
      <c r="L52" s="19"/>
    </row>
    <row r="53" spans="1:31" x14ac:dyDescent="0.2">
      <c r="B53" s="19"/>
      <c r="L53" s="19"/>
    </row>
    <row r="54" spans="1:31" x14ac:dyDescent="0.2">
      <c r="B54" s="19"/>
      <c r="L54" s="19"/>
    </row>
    <row r="55" spans="1:31" x14ac:dyDescent="0.2">
      <c r="B55" s="19"/>
      <c r="L55" s="19"/>
    </row>
    <row r="56" spans="1:31" x14ac:dyDescent="0.2">
      <c r="B56" s="19"/>
      <c r="L56" s="19"/>
    </row>
    <row r="57" spans="1:31" x14ac:dyDescent="0.2">
      <c r="B57" s="19"/>
      <c r="L57" s="19"/>
    </row>
    <row r="58" spans="1:31" x14ac:dyDescent="0.2">
      <c r="B58" s="19"/>
      <c r="L58" s="19"/>
    </row>
    <row r="59" spans="1:31" x14ac:dyDescent="0.2">
      <c r="B59" s="19"/>
      <c r="L59" s="19"/>
    </row>
    <row r="60" spans="1:31" x14ac:dyDescent="0.2">
      <c r="B60" s="19"/>
      <c r="L60" s="19"/>
    </row>
    <row r="61" spans="1:31" s="2" customFormat="1" ht="12.75" x14ac:dyDescent="0.2">
      <c r="A61" s="33"/>
      <c r="B61" s="38"/>
      <c r="C61" s="33"/>
      <c r="D61" s="133" t="s">
        <v>49</v>
      </c>
      <c r="E61" s="134"/>
      <c r="F61" s="135" t="s">
        <v>50</v>
      </c>
      <c r="G61" s="133" t="s">
        <v>49</v>
      </c>
      <c r="H61" s="134"/>
      <c r="I61" s="134"/>
      <c r="J61" s="136" t="s">
        <v>50</v>
      </c>
      <c r="K61" s="134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x14ac:dyDescent="0.2">
      <c r="B62" s="19"/>
      <c r="L62" s="19"/>
    </row>
    <row r="63" spans="1:31" x14ac:dyDescent="0.2">
      <c r="B63" s="19"/>
      <c r="L63" s="19"/>
    </row>
    <row r="64" spans="1:31" x14ac:dyDescent="0.2">
      <c r="B64" s="19"/>
      <c r="L64" s="19"/>
    </row>
    <row r="65" spans="1:31" s="2" customFormat="1" ht="12.75" x14ac:dyDescent="0.2">
      <c r="A65" s="33"/>
      <c r="B65" s="38"/>
      <c r="C65" s="33"/>
      <c r="D65" s="131" t="s">
        <v>51</v>
      </c>
      <c r="E65" s="137"/>
      <c r="F65" s="137"/>
      <c r="G65" s="131" t="s">
        <v>52</v>
      </c>
      <c r="H65" s="137"/>
      <c r="I65" s="137"/>
      <c r="J65" s="137"/>
      <c r="K65" s="137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x14ac:dyDescent="0.2">
      <c r="B66" s="19"/>
      <c r="L66" s="19"/>
    </row>
    <row r="67" spans="1:31" x14ac:dyDescent="0.2">
      <c r="B67" s="19"/>
      <c r="L67" s="19"/>
    </row>
    <row r="68" spans="1:31" x14ac:dyDescent="0.2">
      <c r="B68" s="19"/>
      <c r="L68" s="19"/>
    </row>
    <row r="69" spans="1:31" x14ac:dyDescent="0.2">
      <c r="B69" s="19"/>
      <c r="L69" s="19"/>
    </row>
    <row r="70" spans="1:31" x14ac:dyDescent="0.2">
      <c r="B70" s="19"/>
      <c r="L70" s="19"/>
    </row>
    <row r="71" spans="1:31" x14ac:dyDescent="0.2">
      <c r="B71" s="19"/>
      <c r="L71" s="19"/>
    </row>
    <row r="72" spans="1:31" x14ac:dyDescent="0.2">
      <c r="B72" s="19"/>
      <c r="L72" s="19"/>
    </row>
    <row r="73" spans="1:31" x14ac:dyDescent="0.2">
      <c r="B73" s="19"/>
      <c r="L73" s="19"/>
    </row>
    <row r="74" spans="1:31" x14ac:dyDescent="0.2">
      <c r="B74" s="19"/>
      <c r="L74" s="19"/>
    </row>
    <row r="75" spans="1:31" x14ac:dyDescent="0.2">
      <c r="B75" s="19"/>
      <c r="L75" s="19"/>
    </row>
    <row r="76" spans="1:31" s="2" customFormat="1" ht="12.75" x14ac:dyDescent="0.2">
      <c r="A76" s="33"/>
      <c r="B76" s="38"/>
      <c r="C76" s="33"/>
      <c r="D76" s="133" t="s">
        <v>49</v>
      </c>
      <c r="E76" s="134"/>
      <c r="F76" s="135" t="s">
        <v>50</v>
      </c>
      <c r="G76" s="133" t="s">
        <v>49</v>
      </c>
      <c r="H76" s="134"/>
      <c r="I76" s="134"/>
      <c r="J76" s="136" t="s">
        <v>50</v>
      </c>
      <c r="K76" s="134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 x14ac:dyDescent="0.2">
      <c r="A77" s="33"/>
      <c r="B77" s="138"/>
      <c r="C77" s="139"/>
      <c r="D77" s="139"/>
      <c r="E77" s="139"/>
      <c r="F77" s="139"/>
      <c r="G77" s="139"/>
      <c r="H77" s="139"/>
      <c r="I77" s="139"/>
      <c r="J77" s="139"/>
      <c r="K77" s="139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5" customHeight="1" x14ac:dyDescent="0.2">
      <c r="A81" s="33"/>
      <c r="B81" s="140"/>
      <c r="C81" s="141"/>
      <c r="D81" s="141"/>
      <c r="E81" s="141"/>
      <c r="F81" s="141"/>
      <c r="G81" s="141"/>
      <c r="H81" s="141"/>
      <c r="I81" s="141"/>
      <c r="J81" s="141"/>
      <c r="K81" s="141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customHeight="1" x14ac:dyDescent="0.2">
      <c r="A82" s="33"/>
      <c r="B82" s="34"/>
      <c r="C82" s="22" t="s">
        <v>97</v>
      </c>
      <c r="D82" s="35"/>
      <c r="E82" s="35"/>
      <c r="F82" s="35"/>
      <c r="G82" s="35"/>
      <c r="H82" s="35"/>
      <c r="I82" s="35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customHeight="1" x14ac:dyDescent="0.2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 x14ac:dyDescent="0.2">
      <c r="A84" s="33"/>
      <c r="B84" s="34"/>
      <c r="C84" s="28" t="s">
        <v>16</v>
      </c>
      <c r="D84" s="35"/>
      <c r="E84" s="35"/>
      <c r="F84" s="35"/>
      <c r="G84" s="35"/>
      <c r="H84" s="35"/>
      <c r="I84" s="35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customHeight="1" x14ac:dyDescent="0.2">
      <c r="A85" s="33"/>
      <c r="B85" s="34"/>
      <c r="C85" s="35"/>
      <c r="D85" s="35"/>
      <c r="E85" s="286" t="str">
        <f>E7</f>
        <v>Oprava mostu v km 19,608 na trati Kácov - Světlá nad Sázavou</v>
      </c>
      <c r="F85" s="287"/>
      <c r="G85" s="287"/>
      <c r="H85" s="287"/>
      <c r="I85" s="35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 x14ac:dyDescent="0.2">
      <c r="A86" s="33"/>
      <c r="B86" s="34"/>
      <c r="C86" s="28" t="s">
        <v>95</v>
      </c>
      <c r="D86" s="35"/>
      <c r="E86" s="35"/>
      <c r="F86" s="35"/>
      <c r="G86" s="35"/>
      <c r="H86" s="35"/>
      <c r="I86" s="35"/>
      <c r="J86" s="35"/>
      <c r="K86" s="35"/>
      <c r="L86" s="50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customHeight="1" x14ac:dyDescent="0.2">
      <c r="A87" s="33"/>
      <c r="B87" s="34"/>
      <c r="C87" s="35"/>
      <c r="D87" s="35"/>
      <c r="E87" s="265" t="str">
        <f>E9</f>
        <v>02.3_2024 - VRN</v>
      </c>
      <c r="F87" s="285"/>
      <c r="G87" s="285"/>
      <c r="H87" s="285"/>
      <c r="I87" s="35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customHeight="1" x14ac:dyDescent="0.2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 x14ac:dyDescent="0.2">
      <c r="A89" s="33"/>
      <c r="B89" s="34"/>
      <c r="C89" s="28" t="s">
        <v>20</v>
      </c>
      <c r="D89" s="35"/>
      <c r="E89" s="35"/>
      <c r="F89" s="26" t="str">
        <f>F12</f>
        <v>Březina</v>
      </c>
      <c r="G89" s="35"/>
      <c r="H89" s="35"/>
      <c r="I89" s="28" t="s">
        <v>22</v>
      </c>
      <c r="J89" s="65" t="str">
        <f>IF(J12="","",J12)</f>
        <v>25. 3. 2024</v>
      </c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5" customHeight="1" x14ac:dyDescent="0.2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15.2" customHeight="1" x14ac:dyDescent="0.2">
      <c r="A91" s="33"/>
      <c r="B91" s="34"/>
      <c r="C91" s="28" t="s">
        <v>24</v>
      </c>
      <c r="D91" s="35"/>
      <c r="E91" s="35"/>
      <c r="F91" s="26" t="str">
        <f>E15</f>
        <v xml:space="preserve"> </v>
      </c>
      <c r="G91" s="35"/>
      <c r="H91" s="35"/>
      <c r="I91" s="28" t="s">
        <v>30</v>
      </c>
      <c r="J91" s="31" t="str">
        <f>E21</f>
        <v xml:space="preserve"> 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2" customHeight="1" x14ac:dyDescent="0.2">
      <c r="A92" s="33"/>
      <c r="B92" s="34"/>
      <c r="C92" s="28" t="s">
        <v>28</v>
      </c>
      <c r="D92" s="35"/>
      <c r="E92" s="35"/>
      <c r="F92" s="26" t="str">
        <f>IF(E18="","",E18)</f>
        <v>Vyplň údaj</v>
      </c>
      <c r="G92" s="35"/>
      <c r="H92" s="35"/>
      <c r="I92" s="28" t="s">
        <v>32</v>
      </c>
      <c r="J92" s="31" t="str">
        <f>E24</f>
        <v xml:space="preserve"> </v>
      </c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 x14ac:dyDescent="0.2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 x14ac:dyDescent="0.2">
      <c r="A94" s="33"/>
      <c r="B94" s="34"/>
      <c r="C94" s="142" t="s">
        <v>98</v>
      </c>
      <c r="D94" s="143"/>
      <c r="E94" s="143"/>
      <c r="F94" s="143"/>
      <c r="G94" s="143"/>
      <c r="H94" s="143"/>
      <c r="I94" s="143"/>
      <c r="J94" s="144" t="s">
        <v>99</v>
      </c>
      <c r="K94" s="143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 x14ac:dyDescent="0.2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9" customHeight="1" x14ac:dyDescent="0.2">
      <c r="A96" s="33"/>
      <c r="B96" s="34"/>
      <c r="C96" s="145" t="s">
        <v>100</v>
      </c>
      <c r="D96" s="35"/>
      <c r="E96" s="35"/>
      <c r="F96" s="35"/>
      <c r="G96" s="35"/>
      <c r="H96" s="35"/>
      <c r="I96" s="35"/>
      <c r="J96" s="83">
        <f>J123</f>
        <v>0</v>
      </c>
      <c r="K96" s="35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6" t="s">
        <v>101</v>
      </c>
    </row>
    <row r="97" spans="1:31" s="9" customFormat="1" ht="24.95" customHeight="1" x14ac:dyDescent="0.2">
      <c r="B97" s="146"/>
      <c r="C97" s="147"/>
      <c r="D97" s="148" t="s">
        <v>647</v>
      </c>
      <c r="E97" s="149"/>
      <c r="F97" s="149"/>
      <c r="G97" s="149"/>
      <c r="H97" s="149"/>
      <c r="I97" s="149"/>
      <c r="J97" s="150">
        <f>J124</f>
        <v>0</v>
      </c>
      <c r="K97" s="147"/>
      <c r="L97" s="151"/>
    </row>
    <row r="98" spans="1:31" s="10" customFormat="1" ht="19.899999999999999" customHeight="1" x14ac:dyDescent="0.2">
      <c r="B98" s="152"/>
      <c r="C98" s="153"/>
      <c r="D98" s="154" t="s">
        <v>648</v>
      </c>
      <c r="E98" s="155"/>
      <c r="F98" s="155"/>
      <c r="G98" s="155"/>
      <c r="H98" s="155"/>
      <c r="I98" s="155"/>
      <c r="J98" s="156">
        <f>J125</f>
        <v>0</v>
      </c>
      <c r="K98" s="153"/>
      <c r="L98" s="157"/>
    </row>
    <row r="99" spans="1:31" s="10" customFormat="1" ht="19.899999999999999" customHeight="1" x14ac:dyDescent="0.2">
      <c r="B99" s="152"/>
      <c r="C99" s="153"/>
      <c r="D99" s="154" t="s">
        <v>649</v>
      </c>
      <c r="E99" s="155"/>
      <c r="F99" s="155"/>
      <c r="G99" s="155"/>
      <c r="H99" s="155"/>
      <c r="I99" s="155"/>
      <c r="J99" s="156">
        <f>J129</f>
        <v>0</v>
      </c>
      <c r="K99" s="153"/>
      <c r="L99" s="157"/>
    </row>
    <row r="100" spans="1:31" s="10" customFormat="1" ht="19.899999999999999" customHeight="1" x14ac:dyDescent="0.2">
      <c r="B100" s="152"/>
      <c r="C100" s="153"/>
      <c r="D100" s="154" t="s">
        <v>650</v>
      </c>
      <c r="E100" s="155"/>
      <c r="F100" s="155"/>
      <c r="G100" s="155"/>
      <c r="H100" s="155"/>
      <c r="I100" s="155"/>
      <c r="J100" s="156">
        <f>J142</f>
        <v>0</v>
      </c>
      <c r="K100" s="153"/>
      <c r="L100" s="157"/>
    </row>
    <row r="101" spans="1:31" s="10" customFormat="1" ht="19.899999999999999" customHeight="1" x14ac:dyDescent="0.2">
      <c r="B101" s="152"/>
      <c r="C101" s="153"/>
      <c r="D101" s="154" t="s">
        <v>651</v>
      </c>
      <c r="E101" s="155"/>
      <c r="F101" s="155"/>
      <c r="G101" s="155"/>
      <c r="H101" s="155"/>
      <c r="I101" s="155"/>
      <c r="J101" s="156">
        <f>J146</f>
        <v>0</v>
      </c>
      <c r="K101" s="153"/>
      <c r="L101" s="157"/>
    </row>
    <row r="102" spans="1:31" s="10" customFormat="1" ht="19.899999999999999" customHeight="1" x14ac:dyDescent="0.2">
      <c r="B102" s="152"/>
      <c r="C102" s="153"/>
      <c r="D102" s="154" t="s">
        <v>652</v>
      </c>
      <c r="E102" s="155"/>
      <c r="F102" s="155"/>
      <c r="G102" s="155"/>
      <c r="H102" s="155"/>
      <c r="I102" s="155"/>
      <c r="J102" s="156">
        <f>J152</f>
        <v>0</v>
      </c>
      <c r="K102" s="153"/>
      <c r="L102" s="157"/>
    </row>
    <row r="103" spans="1:31" s="10" customFormat="1" ht="19.899999999999999" customHeight="1" x14ac:dyDescent="0.2">
      <c r="B103" s="152"/>
      <c r="C103" s="153"/>
      <c r="D103" s="154" t="s">
        <v>653</v>
      </c>
      <c r="E103" s="155"/>
      <c r="F103" s="155"/>
      <c r="G103" s="155"/>
      <c r="H103" s="155"/>
      <c r="I103" s="155"/>
      <c r="J103" s="156">
        <f>J155</f>
        <v>0</v>
      </c>
      <c r="K103" s="153"/>
      <c r="L103" s="157"/>
    </row>
    <row r="104" spans="1:31" s="2" customFormat="1" ht="21.75" customHeight="1" x14ac:dyDescent="0.2">
      <c r="A104" s="33"/>
      <c r="B104" s="34"/>
      <c r="C104" s="35"/>
      <c r="D104" s="35"/>
      <c r="E104" s="35"/>
      <c r="F104" s="35"/>
      <c r="G104" s="35"/>
      <c r="H104" s="35"/>
      <c r="I104" s="35"/>
      <c r="J104" s="35"/>
      <c r="K104" s="35"/>
      <c r="L104" s="50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</row>
    <row r="105" spans="1:31" s="2" customFormat="1" ht="6.95" customHeight="1" x14ac:dyDescent="0.2">
      <c r="A105" s="33"/>
      <c r="B105" s="53"/>
      <c r="C105" s="54"/>
      <c r="D105" s="54"/>
      <c r="E105" s="54"/>
      <c r="F105" s="54"/>
      <c r="G105" s="54"/>
      <c r="H105" s="54"/>
      <c r="I105" s="54"/>
      <c r="J105" s="54"/>
      <c r="K105" s="54"/>
      <c r="L105" s="50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</row>
    <row r="109" spans="1:31" s="2" customFormat="1" ht="6.95" customHeight="1" x14ac:dyDescent="0.2">
      <c r="A109" s="33"/>
      <c r="B109" s="55"/>
      <c r="C109" s="56"/>
      <c r="D109" s="56"/>
      <c r="E109" s="56"/>
      <c r="F109" s="56"/>
      <c r="G109" s="56"/>
      <c r="H109" s="56"/>
      <c r="I109" s="56"/>
      <c r="J109" s="56"/>
      <c r="K109" s="56"/>
      <c r="L109" s="50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31" s="2" customFormat="1" ht="24.95" customHeight="1" x14ac:dyDescent="0.2">
      <c r="A110" s="33"/>
      <c r="B110" s="34"/>
      <c r="C110" s="22" t="s">
        <v>114</v>
      </c>
      <c r="D110" s="35"/>
      <c r="E110" s="35"/>
      <c r="F110" s="35"/>
      <c r="G110" s="35"/>
      <c r="H110" s="35"/>
      <c r="I110" s="35"/>
      <c r="J110" s="35"/>
      <c r="K110" s="35"/>
      <c r="L110" s="50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31" s="2" customFormat="1" ht="6.95" customHeight="1" x14ac:dyDescent="0.2">
      <c r="A111" s="33"/>
      <c r="B111" s="34"/>
      <c r="C111" s="35"/>
      <c r="D111" s="35"/>
      <c r="E111" s="35"/>
      <c r="F111" s="35"/>
      <c r="G111" s="35"/>
      <c r="H111" s="35"/>
      <c r="I111" s="35"/>
      <c r="J111" s="35"/>
      <c r="K111" s="35"/>
      <c r="L111" s="50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12" customHeight="1" x14ac:dyDescent="0.2">
      <c r="A112" s="33"/>
      <c r="B112" s="34"/>
      <c r="C112" s="28" t="s">
        <v>16</v>
      </c>
      <c r="D112" s="35"/>
      <c r="E112" s="35"/>
      <c r="F112" s="35"/>
      <c r="G112" s="35"/>
      <c r="H112" s="35"/>
      <c r="I112" s="35"/>
      <c r="J112" s="35"/>
      <c r="K112" s="35"/>
      <c r="L112" s="50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16.5" customHeight="1" x14ac:dyDescent="0.2">
      <c r="A113" s="33"/>
      <c r="B113" s="34"/>
      <c r="C113" s="35"/>
      <c r="D113" s="35"/>
      <c r="E113" s="286" t="str">
        <f>E7</f>
        <v>Oprava mostu v km 19,608 na trati Kácov - Světlá nad Sázavou</v>
      </c>
      <c r="F113" s="287"/>
      <c r="G113" s="287"/>
      <c r="H113" s="287"/>
      <c r="I113" s="35"/>
      <c r="J113" s="35"/>
      <c r="K113" s="35"/>
      <c r="L113" s="50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12" customHeight="1" x14ac:dyDescent="0.2">
      <c r="A114" s="33"/>
      <c r="B114" s="34"/>
      <c r="C114" s="28" t="s">
        <v>95</v>
      </c>
      <c r="D114" s="35"/>
      <c r="E114" s="35"/>
      <c r="F114" s="35"/>
      <c r="G114" s="35"/>
      <c r="H114" s="35"/>
      <c r="I114" s="35"/>
      <c r="J114" s="35"/>
      <c r="K114" s="35"/>
      <c r="L114" s="50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16.5" customHeight="1" x14ac:dyDescent="0.2">
      <c r="A115" s="33"/>
      <c r="B115" s="34"/>
      <c r="C115" s="35"/>
      <c r="D115" s="35"/>
      <c r="E115" s="265" t="str">
        <f>E9</f>
        <v>02.3_2024 - VRN</v>
      </c>
      <c r="F115" s="285"/>
      <c r="G115" s="285"/>
      <c r="H115" s="285"/>
      <c r="I115" s="35"/>
      <c r="J115" s="35"/>
      <c r="K115" s="35"/>
      <c r="L115" s="50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6.95" customHeight="1" x14ac:dyDescent="0.2">
      <c r="A116" s="33"/>
      <c r="B116" s="34"/>
      <c r="C116" s="35"/>
      <c r="D116" s="35"/>
      <c r="E116" s="35"/>
      <c r="F116" s="35"/>
      <c r="G116" s="35"/>
      <c r="H116" s="35"/>
      <c r="I116" s="35"/>
      <c r="J116" s="35"/>
      <c r="K116" s="35"/>
      <c r="L116" s="50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12" customHeight="1" x14ac:dyDescent="0.2">
      <c r="A117" s="33"/>
      <c r="B117" s="34"/>
      <c r="C117" s="28" t="s">
        <v>20</v>
      </c>
      <c r="D117" s="35"/>
      <c r="E117" s="35"/>
      <c r="F117" s="26" t="str">
        <f>F12</f>
        <v>Březina</v>
      </c>
      <c r="G117" s="35"/>
      <c r="H117" s="35"/>
      <c r="I117" s="28" t="s">
        <v>22</v>
      </c>
      <c r="J117" s="65" t="str">
        <f>IF(J12="","",J12)</f>
        <v>25. 3. 2024</v>
      </c>
      <c r="K117" s="35"/>
      <c r="L117" s="50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2" customFormat="1" ht="6.95" customHeight="1" x14ac:dyDescent="0.2">
      <c r="A118" s="33"/>
      <c r="B118" s="34"/>
      <c r="C118" s="35"/>
      <c r="D118" s="35"/>
      <c r="E118" s="35"/>
      <c r="F118" s="35"/>
      <c r="G118" s="35"/>
      <c r="H118" s="35"/>
      <c r="I118" s="35"/>
      <c r="J118" s="35"/>
      <c r="K118" s="35"/>
      <c r="L118" s="50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5" s="2" customFormat="1" ht="15.2" customHeight="1" x14ac:dyDescent="0.2">
      <c r="A119" s="33"/>
      <c r="B119" s="34"/>
      <c r="C119" s="28" t="s">
        <v>24</v>
      </c>
      <c r="D119" s="35"/>
      <c r="E119" s="35"/>
      <c r="F119" s="26" t="str">
        <f>E15</f>
        <v xml:space="preserve"> </v>
      </c>
      <c r="G119" s="35"/>
      <c r="H119" s="35"/>
      <c r="I119" s="28" t="s">
        <v>30</v>
      </c>
      <c r="J119" s="31" t="str">
        <f>E21</f>
        <v xml:space="preserve"> </v>
      </c>
      <c r="K119" s="35"/>
      <c r="L119" s="50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65" s="2" customFormat="1" ht="15.2" customHeight="1" x14ac:dyDescent="0.2">
      <c r="A120" s="33"/>
      <c r="B120" s="34"/>
      <c r="C120" s="28" t="s">
        <v>28</v>
      </c>
      <c r="D120" s="35"/>
      <c r="E120" s="35"/>
      <c r="F120" s="26" t="str">
        <f>IF(E18="","",E18)</f>
        <v>Vyplň údaj</v>
      </c>
      <c r="G120" s="35"/>
      <c r="H120" s="35"/>
      <c r="I120" s="28" t="s">
        <v>32</v>
      </c>
      <c r="J120" s="31" t="str">
        <f>E24</f>
        <v xml:space="preserve"> </v>
      </c>
      <c r="K120" s="35"/>
      <c r="L120" s="50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65" s="2" customFormat="1" ht="10.35" customHeight="1" x14ac:dyDescent="0.2">
      <c r="A121" s="33"/>
      <c r="B121" s="34"/>
      <c r="C121" s="35"/>
      <c r="D121" s="35"/>
      <c r="E121" s="35"/>
      <c r="F121" s="35"/>
      <c r="G121" s="35"/>
      <c r="H121" s="35"/>
      <c r="I121" s="35"/>
      <c r="J121" s="35"/>
      <c r="K121" s="35"/>
      <c r="L121" s="50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pans="1:65" s="11" customFormat="1" ht="29.25" customHeight="1" x14ac:dyDescent="0.2">
      <c r="A122" s="158"/>
      <c r="B122" s="159"/>
      <c r="C122" s="160" t="s">
        <v>115</v>
      </c>
      <c r="D122" s="161" t="s">
        <v>59</v>
      </c>
      <c r="E122" s="161" t="s">
        <v>55</v>
      </c>
      <c r="F122" s="161" t="s">
        <v>56</v>
      </c>
      <c r="G122" s="161" t="s">
        <v>116</v>
      </c>
      <c r="H122" s="161" t="s">
        <v>117</v>
      </c>
      <c r="I122" s="161" t="s">
        <v>118</v>
      </c>
      <c r="J122" s="161" t="s">
        <v>99</v>
      </c>
      <c r="K122" s="162" t="s">
        <v>119</v>
      </c>
      <c r="L122" s="163"/>
      <c r="M122" s="74" t="s">
        <v>1</v>
      </c>
      <c r="N122" s="75" t="s">
        <v>38</v>
      </c>
      <c r="O122" s="75" t="s">
        <v>120</v>
      </c>
      <c r="P122" s="75" t="s">
        <v>121</v>
      </c>
      <c r="Q122" s="75" t="s">
        <v>122</v>
      </c>
      <c r="R122" s="75" t="s">
        <v>123</v>
      </c>
      <c r="S122" s="75" t="s">
        <v>124</v>
      </c>
      <c r="T122" s="76" t="s">
        <v>125</v>
      </c>
      <c r="U122" s="158"/>
      <c r="V122" s="158"/>
      <c r="W122" s="158"/>
      <c r="X122" s="158"/>
      <c r="Y122" s="158"/>
      <c r="Z122" s="158"/>
      <c r="AA122" s="158"/>
      <c r="AB122" s="158"/>
      <c r="AC122" s="158"/>
      <c r="AD122" s="158"/>
      <c r="AE122" s="158"/>
    </row>
    <row r="123" spans="1:65" s="2" customFormat="1" ht="22.9" customHeight="1" x14ac:dyDescent="0.25">
      <c r="A123" s="33"/>
      <c r="B123" s="34"/>
      <c r="C123" s="81" t="s">
        <v>126</v>
      </c>
      <c r="D123" s="35"/>
      <c r="E123" s="35"/>
      <c r="F123" s="35"/>
      <c r="G123" s="35"/>
      <c r="H123" s="35"/>
      <c r="I123" s="35"/>
      <c r="J123" s="164">
        <f>BK123</f>
        <v>0</v>
      </c>
      <c r="K123" s="35"/>
      <c r="L123" s="38"/>
      <c r="M123" s="77"/>
      <c r="N123" s="165"/>
      <c r="O123" s="78"/>
      <c r="P123" s="166">
        <f>P124</f>
        <v>0</v>
      </c>
      <c r="Q123" s="78"/>
      <c r="R123" s="166">
        <f>R124</f>
        <v>0</v>
      </c>
      <c r="S123" s="78"/>
      <c r="T123" s="167">
        <f>T124</f>
        <v>0</v>
      </c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T123" s="16" t="s">
        <v>73</v>
      </c>
      <c r="AU123" s="16" t="s">
        <v>101</v>
      </c>
      <c r="BK123" s="168">
        <f>BK124</f>
        <v>0</v>
      </c>
    </row>
    <row r="124" spans="1:65" s="12" customFormat="1" ht="25.9" customHeight="1" x14ac:dyDescent="0.2">
      <c r="B124" s="169"/>
      <c r="C124" s="170"/>
      <c r="D124" s="171" t="s">
        <v>73</v>
      </c>
      <c r="E124" s="172" t="s">
        <v>89</v>
      </c>
      <c r="F124" s="172" t="s">
        <v>654</v>
      </c>
      <c r="G124" s="170"/>
      <c r="H124" s="170"/>
      <c r="I124" s="173"/>
      <c r="J124" s="174">
        <f>BK124</f>
        <v>0</v>
      </c>
      <c r="K124" s="170"/>
      <c r="L124" s="175"/>
      <c r="M124" s="176"/>
      <c r="N124" s="177"/>
      <c r="O124" s="177"/>
      <c r="P124" s="178">
        <f>P125+P129+P142+P146+P152+P155</f>
        <v>0</v>
      </c>
      <c r="Q124" s="177"/>
      <c r="R124" s="178">
        <f>R125+R129+R142+R146+R152+R155</f>
        <v>0</v>
      </c>
      <c r="S124" s="177"/>
      <c r="T124" s="179">
        <f>T125+T129+T142+T146+T152+T155</f>
        <v>0</v>
      </c>
      <c r="AR124" s="180" t="s">
        <v>163</v>
      </c>
      <c r="AT124" s="181" t="s">
        <v>73</v>
      </c>
      <c r="AU124" s="181" t="s">
        <v>74</v>
      </c>
      <c r="AY124" s="180" t="s">
        <v>129</v>
      </c>
      <c r="BK124" s="182">
        <f>BK125+BK129+BK142+BK146+BK152+BK155</f>
        <v>0</v>
      </c>
    </row>
    <row r="125" spans="1:65" s="12" customFormat="1" ht="22.9" customHeight="1" x14ac:dyDescent="0.2">
      <c r="B125" s="169"/>
      <c r="C125" s="170"/>
      <c r="D125" s="171" t="s">
        <v>73</v>
      </c>
      <c r="E125" s="183" t="s">
        <v>655</v>
      </c>
      <c r="F125" s="183" t="s">
        <v>656</v>
      </c>
      <c r="G125" s="170"/>
      <c r="H125" s="170"/>
      <c r="I125" s="173"/>
      <c r="J125" s="184">
        <f>BK125</f>
        <v>0</v>
      </c>
      <c r="K125" s="170"/>
      <c r="L125" s="175"/>
      <c r="M125" s="176"/>
      <c r="N125" s="177"/>
      <c r="O125" s="177"/>
      <c r="P125" s="178">
        <f>SUM(P126:P128)</f>
        <v>0</v>
      </c>
      <c r="Q125" s="177"/>
      <c r="R125" s="178">
        <f>SUM(R126:R128)</f>
        <v>0</v>
      </c>
      <c r="S125" s="177"/>
      <c r="T125" s="179">
        <f>SUM(T126:T128)</f>
        <v>0</v>
      </c>
      <c r="AR125" s="180" t="s">
        <v>163</v>
      </c>
      <c r="AT125" s="181" t="s">
        <v>73</v>
      </c>
      <c r="AU125" s="181" t="s">
        <v>82</v>
      </c>
      <c r="AY125" s="180" t="s">
        <v>129</v>
      </c>
      <c r="BK125" s="182">
        <f>SUM(BK126:BK128)</f>
        <v>0</v>
      </c>
    </row>
    <row r="126" spans="1:65" s="2" customFormat="1" ht="16.5" customHeight="1" x14ac:dyDescent="0.2">
      <c r="A126" s="33"/>
      <c r="B126" s="34"/>
      <c r="C126" s="185" t="s">
        <v>82</v>
      </c>
      <c r="D126" s="185" t="s">
        <v>131</v>
      </c>
      <c r="E126" s="186" t="s">
        <v>657</v>
      </c>
      <c r="F126" s="187" t="s">
        <v>658</v>
      </c>
      <c r="G126" s="188" t="s">
        <v>659</v>
      </c>
      <c r="H126" s="189">
        <v>1</v>
      </c>
      <c r="I126" s="190"/>
      <c r="J126" s="191">
        <f>ROUND(I126*H126,2)</f>
        <v>0</v>
      </c>
      <c r="K126" s="187" t="s">
        <v>459</v>
      </c>
      <c r="L126" s="38"/>
      <c r="M126" s="192" t="s">
        <v>1</v>
      </c>
      <c r="N126" s="193" t="s">
        <v>39</v>
      </c>
      <c r="O126" s="70"/>
      <c r="P126" s="194">
        <f>O126*H126</f>
        <v>0</v>
      </c>
      <c r="Q126" s="194">
        <v>0</v>
      </c>
      <c r="R126" s="194">
        <f>Q126*H126</f>
        <v>0</v>
      </c>
      <c r="S126" s="194">
        <v>0</v>
      </c>
      <c r="T126" s="195">
        <f>S126*H126</f>
        <v>0</v>
      </c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R126" s="196" t="s">
        <v>660</v>
      </c>
      <c r="AT126" s="196" t="s">
        <v>131</v>
      </c>
      <c r="AU126" s="196" t="s">
        <v>84</v>
      </c>
      <c r="AY126" s="16" t="s">
        <v>129</v>
      </c>
      <c r="BE126" s="197">
        <f>IF(N126="základní",J126,0)</f>
        <v>0</v>
      </c>
      <c r="BF126" s="197">
        <f>IF(N126="snížená",J126,0)</f>
        <v>0</v>
      </c>
      <c r="BG126" s="197">
        <f>IF(N126="zákl. přenesená",J126,0)</f>
        <v>0</v>
      </c>
      <c r="BH126" s="197">
        <f>IF(N126="sníž. přenesená",J126,0)</f>
        <v>0</v>
      </c>
      <c r="BI126" s="197">
        <f>IF(N126="nulová",J126,0)</f>
        <v>0</v>
      </c>
      <c r="BJ126" s="16" t="s">
        <v>82</v>
      </c>
      <c r="BK126" s="197">
        <f>ROUND(I126*H126,2)</f>
        <v>0</v>
      </c>
      <c r="BL126" s="16" t="s">
        <v>660</v>
      </c>
      <c r="BM126" s="196" t="s">
        <v>661</v>
      </c>
    </row>
    <row r="127" spans="1:65" s="2" customFormat="1" x14ac:dyDescent="0.2">
      <c r="A127" s="33"/>
      <c r="B127" s="34"/>
      <c r="C127" s="35"/>
      <c r="D127" s="198" t="s">
        <v>138</v>
      </c>
      <c r="E127" s="35"/>
      <c r="F127" s="199" t="s">
        <v>658</v>
      </c>
      <c r="G127" s="35"/>
      <c r="H127" s="35"/>
      <c r="I127" s="200"/>
      <c r="J127" s="35"/>
      <c r="K127" s="35"/>
      <c r="L127" s="38"/>
      <c r="M127" s="201"/>
      <c r="N127" s="202"/>
      <c r="O127" s="70"/>
      <c r="P127" s="70"/>
      <c r="Q127" s="70"/>
      <c r="R127" s="70"/>
      <c r="S127" s="70"/>
      <c r="T127" s="71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T127" s="16" t="s">
        <v>138</v>
      </c>
      <c r="AU127" s="16" t="s">
        <v>84</v>
      </c>
    </row>
    <row r="128" spans="1:65" s="2" customFormat="1" ht="19.5" x14ac:dyDescent="0.2">
      <c r="A128" s="33"/>
      <c r="B128" s="34"/>
      <c r="C128" s="35"/>
      <c r="D128" s="198" t="s">
        <v>148</v>
      </c>
      <c r="E128" s="35"/>
      <c r="F128" s="225" t="s">
        <v>662</v>
      </c>
      <c r="G128" s="35"/>
      <c r="H128" s="35"/>
      <c r="I128" s="200"/>
      <c r="J128" s="35"/>
      <c r="K128" s="35"/>
      <c r="L128" s="38"/>
      <c r="M128" s="201"/>
      <c r="N128" s="202"/>
      <c r="O128" s="70"/>
      <c r="P128" s="70"/>
      <c r="Q128" s="70"/>
      <c r="R128" s="70"/>
      <c r="S128" s="70"/>
      <c r="T128" s="71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T128" s="16" t="s">
        <v>148</v>
      </c>
      <c r="AU128" s="16" t="s">
        <v>84</v>
      </c>
    </row>
    <row r="129" spans="1:65" s="12" customFormat="1" ht="22.9" customHeight="1" x14ac:dyDescent="0.2">
      <c r="B129" s="169"/>
      <c r="C129" s="170"/>
      <c r="D129" s="171" t="s">
        <v>73</v>
      </c>
      <c r="E129" s="183" t="s">
        <v>663</v>
      </c>
      <c r="F129" s="183" t="s">
        <v>664</v>
      </c>
      <c r="G129" s="170"/>
      <c r="H129" s="170"/>
      <c r="I129" s="173"/>
      <c r="J129" s="184">
        <f>BK129</f>
        <v>0</v>
      </c>
      <c r="K129" s="170"/>
      <c r="L129" s="175"/>
      <c r="M129" s="176"/>
      <c r="N129" s="177"/>
      <c r="O129" s="177"/>
      <c r="P129" s="178">
        <f>SUM(P130:P141)</f>
        <v>0</v>
      </c>
      <c r="Q129" s="177"/>
      <c r="R129" s="178">
        <f>SUM(R130:R141)</f>
        <v>0</v>
      </c>
      <c r="S129" s="177"/>
      <c r="T129" s="179">
        <f>SUM(T130:T141)</f>
        <v>0</v>
      </c>
      <c r="AR129" s="180" t="s">
        <v>163</v>
      </c>
      <c r="AT129" s="181" t="s">
        <v>73</v>
      </c>
      <c r="AU129" s="181" t="s">
        <v>82</v>
      </c>
      <c r="AY129" s="180" t="s">
        <v>129</v>
      </c>
      <c r="BK129" s="182">
        <f>SUM(BK130:BK141)</f>
        <v>0</v>
      </c>
    </row>
    <row r="130" spans="1:65" s="2" customFormat="1" ht="16.5" customHeight="1" x14ac:dyDescent="0.2">
      <c r="A130" s="33"/>
      <c r="B130" s="34"/>
      <c r="C130" s="185" t="s">
        <v>84</v>
      </c>
      <c r="D130" s="185" t="s">
        <v>131</v>
      </c>
      <c r="E130" s="186" t="s">
        <v>665</v>
      </c>
      <c r="F130" s="187" t="s">
        <v>664</v>
      </c>
      <c r="G130" s="188" t="s">
        <v>659</v>
      </c>
      <c r="H130" s="189">
        <v>1</v>
      </c>
      <c r="I130" s="190"/>
      <c r="J130" s="191">
        <f>ROUND(I130*H130,2)</f>
        <v>0</v>
      </c>
      <c r="K130" s="187" t="s">
        <v>459</v>
      </c>
      <c r="L130" s="38"/>
      <c r="M130" s="192" t="s">
        <v>1</v>
      </c>
      <c r="N130" s="193" t="s">
        <v>39</v>
      </c>
      <c r="O130" s="70"/>
      <c r="P130" s="194">
        <f>O130*H130</f>
        <v>0</v>
      </c>
      <c r="Q130" s="194">
        <v>0</v>
      </c>
      <c r="R130" s="194">
        <f>Q130*H130</f>
        <v>0</v>
      </c>
      <c r="S130" s="194">
        <v>0</v>
      </c>
      <c r="T130" s="195">
        <f>S130*H130</f>
        <v>0</v>
      </c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R130" s="196" t="s">
        <v>660</v>
      </c>
      <c r="AT130" s="196" t="s">
        <v>131</v>
      </c>
      <c r="AU130" s="196" t="s">
        <v>84</v>
      </c>
      <c r="AY130" s="16" t="s">
        <v>129</v>
      </c>
      <c r="BE130" s="197">
        <f>IF(N130="základní",J130,0)</f>
        <v>0</v>
      </c>
      <c r="BF130" s="197">
        <f>IF(N130="snížená",J130,0)</f>
        <v>0</v>
      </c>
      <c r="BG130" s="197">
        <f>IF(N130="zákl. přenesená",J130,0)</f>
        <v>0</v>
      </c>
      <c r="BH130" s="197">
        <f>IF(N130="sníž. přenesená",J130,0)</f>
        <v>0</v>
      </c>
      <c r="BI130" s="197">
        <f>IF(N130="nulová",J130,0)</f>
        <v>0</v>
      </c>
      <c r="BJ130" s="16" t="s">
        <v>82</v>
      </c>
      <c r="BK130" s="197">
        <f>ROUND(I130*H130,2)</f>
        <v>0</v>
      </c>
      <c r="BL130" s="16" t="s">
        <v>660</v>
      </c>
      <c r="BM130" s="196" t="s">
        <v>666</v>
      </c>
    </row>
    <row r="131" spans="1:65" s="2" customFormat="1" x14ac:dyDescent="0.2">
      <c r="A131" s="33"/>
      <c r="B131" s="34"/>
      <c r="C131" s="35"/>
      <c r="D131" s="198" t="s">
        <v>138</v>
      </c>
      <c r="E131" s="35"/>
      <c r="F131" s="199" t="s">
        <v>664</v>
      </c>
      <c r="G131" s="35"/>
      <c r="H131" s="35"/>
      <c r="I131" s="200"/>
      <c r="J131" s="35"/>
      <c r="K131" s="35"/>
      <c r="L131" s="38"/>
      <c r="M131" s="201"/>
      <c r="N131" s="202"/>
      <c r="O131" s="70"/>
      <c r="P131" s="70"/>
      <c r="Q131" s="70"/>
      <c r="R131" s="70"/>
      <c r="S131" s="70"/>
      <c r="T131" s="71"/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T131" s="16" t="s">
        <v>138</v>
      </c>
      <c r="AU131" s="16" t="s">
        <v>84</v>
      </c>
    </row>
    <row r="132" spans="1:65" s="2" customFormat="1" ht="19.5" x14ac:dyDescent="0.2">
      <c r="A132" s="33"/>
      <c r="B132" s="34"/>
      <c r="C132" s="35"/>
      <c r="D132" s="198" t="s">
        <v>148</v>
      </c>
      <c r="E132" s="35"/>
      <c r="F132" s="225" t="s">
        <v>667</v>
      </c>
      <c r="G132" s="35"/>
      <c r="H132" s="35"/>
      <c r="I132" s="200"/>
      <c r="J132" s="35"/>
      <c r="K132" s="35"/>
      <c r="L132" s="38"/>
      <c r="M132" s="201"/>
      <c r="N132" s="202"/>
      <c r="O132" s="70"/>
      <c r="P132" s="70"/>
      <c r="Q132" s="70"/>
      <c r="R132" s="70"/>
      <c r="S132" s="70"/>
      <c r="T132" s="71"/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T132" s="16" t="s">
        <v>148</v>
      </c>
      <c r="AU132" s="16" t="s">
        <v>84</v>
      </c>
    </row>
    <row r="133" spans="1:65" s="2" customFormat="1" ht="16.5" customHeight="1" x14ac:dyDescent="0.2">
      <c r="A133" s="33"/>
      <c r="B133" s="34"/>
      <c r="C133" s="185" t="s">
        <v>151</v>
      </c>
      <c r="D133" s="185" t="s">
        <v>131</v>
      </c>
      <c r="E133" s="186" t="s">
        <v>668</v>
      </c>
      <c r="F133" s="187" t="s">
        <v>669</v>
      </c>
      <c r="G133" s="188" t="s">
        <v>659</v>
      </c>
      <c r="H133" s="189">
        <v>1</v>
      </c>
      <c r="I133" s="190"/>
      <c r="J133" s="191">
        <f>ROUND(I133*H133,2)</f>
        <v>0</v>
      </c>
      <c r="K133" s="187" t="s">
        <v>459</v>
      </c>
      <c r="L133" s="38"/>
      <c r="M133" s="192" t="s">
        <v>1</v>
      </c>
      <c r="N133" s="193" t="s">
        <v>39</v>
      </c>
      <c r="O133" s="70"/>
      <c r="P133" s="194">
        <f>O133*H133</f>
        <v>0</v>
      </c>
      <c r="Q133" s="194">
        <v>0</v>
      </c>
      <c r="R133" s="194">
        <f>Q133*H133</f>
        <v>0</v>
      </c>
      <c r="S133" s="194">
        <v>0</v>
      </c>
      <c r="T133" s="195">
        <f>S133*H133</f>
        <v>0</v>
      </c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R133" s="196" t="s">
        <v>660</v>
      </c>
      <c r="AT133" s="196" t="s">
        <v>131</v>
      </c>
      <c r="AU133" s="196" t="s">
        <v>84</v>
      </c>
      <c r="AY133" s="16" t="s">
        <v>129</v>
      </c>
      <c r="BE133" s="197">
        <f>IF(N133="základní",J133,0)</f>
        <v>0</v>
      </c>
      <c r="BF133" s="197">
        <f>IF(N133="snížená",J133,0)</f>
        <v>0</v>
      </c>
      <c r="BG133" s="197">
        <f>IF(N133="zákl. přenesená",J133,0)</f>
        <v>0</v>
      </c>
      <c r="BH133" s="197">
        <f>IF(N133="sníž. přenesená",J133,0)</f>
        <v>0</v>
      </c>
      <c r="BI133" s="197">
        <f>IF(N133="nulová",J133,0)</f>
        <v>0</v>
      </c>
      <c r="BJ133" s="16" t="s">
        <v>82</v>
      </c>
      <c r="BK133" s="197">
        <f>ROUND(I133*H133,2)</f>
        <v>0</v>
      </c>
      <c r="BL133" s="16" t="s">
        <v>660</v>
      </c>
      <c r="BM133" s="196" t="s">
        <v>670</v>
      </c>
    </row>
    <row r="134" spans="1:65" s="2" customFormat="1" x14ac:dyDescent="0.2">
      <c r="A134" s="33"/>
      <c r="B134" s="34"/>
      <c r="C134" s="35"/>
      <c r="D134" s="198" t="s">
        <v>138</v>
      </c>
      <c r="E134" s="35"/>
      <c r="F134" s="199" t="s">
        <v>669</v>
      </c>
      <c r="G134" s="35"/>
      <c r="H134" s="35"/>
      <c r="I134" s="200"/>
      <c r="J134" s="35"/>
      <c r="K134" s="35"/>
      <c r="L134" s="38"/>
      <c r="M134" s="201"/>
      <c r="N134" s="202"/>
      <c r="O134" s="70"/>
      <c r="P134" s="70"/>
      <c r="Q134" s="70"/>
      <c r="R134" s="70"/>
      <c r="S134" s="70"/>
      <c r="T134" s="71"/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T134" s="16" t="s">
        <v>138</v>
      </c>
      <c r="AU134" s="16" t="s">
        <v>84</v>
      </c>
    </row>
    <row r="135" spans="1:65" s="2" customFormat="1" ht="29.25" x14ac:dyDescent="0.2">
      <c r="A135" s="33"/>
      <c r="B135" s="34"/>
      <c r="C135" s="35"/>
      <c r="D135" s="198" t="s">
        <v>148</v>
      </c>
      <c r="E135" s="35"/>
      <c r="F135" s="225" t="s">
        <v>671</v>
      </c>
      <c r="G135" s="35"/>
      <c r="H135" s="35"/>
      <c r="I135" s="200"/>
      <c r="J135" s="35"/>
      <c r="K135" s="35"/>
      <c r="L135" s="38"/>
      <c r="M135" s="201"/>
      <c r="N135" s="202"/>
      <c r="O135" s="70"/>
      <c r="P135" s="70"/>
      <c r="Q135" s="70"/>
      <c r="R135" s="70"/>
      <c r="S135" s="70"/>
      <c r="T135" s="71"/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T135" s="16" t="s">
        <v>148</v>
      </c>
      <c r="AU135" s="16" t="s">
        <v>84</v>
      </c>
    </row>
    <row r="136" spans="1:65" s="2" customFormat="1" ht="16.5" customHeight="1" x14ac:dyDescent="0.2">
      <c r="A136" s="33"/>
      <c r="B136" s="34"/>
      <c r="C136" s="185" t="s">
        <v>136</v>
      </c>
      <c r="D136" s="185" t="s">
        <v>131</v>
      </c>
      <c r="E136" s="186" t="s">
        <v>672</v>
      </c>
      <c r="F136" s="187" t="s">
        <v>673</v>
      </c>
      <c r="G136" s="188" t="s">
        <v>659</v>
      </c>
      <c r="H136" s="189">
        <v>1</v>
      </c>
      <c r="I136" s="190"/>
      <c r="J136" s="191">
        <f>ROUND(I136*H136,2)</f>
        <v>0</v>
      </c>
      <c r="K136" s="187" t="s">
        <v>459</v>
      </c>
      <c r="L136" s="38"/>
      <c r="M136" s="192" t="s">
        <v>1</v>
      </c>
      <c r="N136" s="193" t="s">
        <v>39</v>
      </c>
      <c r="O136" s="70"/>
      <c r="P136" s="194">
        <f>O136*H136</f>
        <v>0</v>
      </c>
      <c r="Q136" s="194">
        <v>0</v>
      </c>
      <c r="R136" s="194">
        <f>Q136*H136</f>
        <v>0</v>
      </c>
      <c r="S136" s="194">
        <v>0</v>
      </c>
      <c r="T136" s="195">
        <f>S136*H136</f>
        <v>0</v>
      </c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R136" s="196" t="s">
        <v>660</v>
      </c>
      <c r="AT136" s="196" t="s">
        <v>131</v>
      </c>
      <c r="AU136" s="196" t="s">
        <v>84</v>
      </c>
      <c r="AY136" s="16" t="s">
        <v>129</v>
      </c>
      <c r="BE136" s="197">
        <f>IF(N136="základní",J136,0)</f>
        <v>0</v>
      </c>
      <c r="BF136" s="197">
        <f>IF(N136="snížená",J136,0)</f>
        <v>0</v>
      </c>
      <c r="BG136" s="197">
        <f>IF(N136="zákl. přenesená",J136,0)</f>
        <v>0</v>
      </c>
      <c r="BH136" s="197">
        <f>IF(N136="sníž. přenesená",J136,0)</f>
        <v>0</v>
      </c>
      <c r="BI136" s="197">
        <f>IF(N136="nulová",J136,0)</f>
        <v>0</v>
      </c>
      <c r="BJ136" s="16" t="s">
        <v>82</v>
      </c>
      <c r="BK136" s="197">
        <f>ROUND(I136*H136,2)</f>
        <v>0</v>
      </c>
      <c r="BL136" s="16" t="s">
        <v>660</v>
      </c>
      <c r="BM136" s="196" t="s">
        <v>674</v>
      </c>
    </row>
    <row r="137" spans="1:65" s="2" customFormat="1" x14ac:dyDescent="0.2">
      <c r="A137" s="33"/>
      <c r="B137" s="34"/>
      <c r="C137" s="35"/>
      <c r="D137" s="198" t="s">
        <v>138</v>
      </c>
      <c r="E137" s="35"/>
      <c r="F137" s="199" t="s">
        <v>673</v>
      </c>
      <c r="G137" s="35"/>
      <c r="H137" s="35"/>
      <c r="I137" s="200"/>
      <c r="J137" s="35"/>
      <c r="K137" s="35"/>
      <c r="L137" s="38"/>
      <c r="M137" s="201"/>
      <c r="N137" s="202"/>
      <c r="O137" s="70"/>
      <c r="P137" s="70"/>
      <c r="Q137" s="70"/>
      <c r="R137" s="70"/>
      <c r="S137" s="70"/>
      <c r="T137" s="71"/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T137" s="16" t="s">
        <v>138</v>
      </c>
      <c r="AU137" s="16" t="s">
        <v>84</v>
      </c>
    </row>
    <row r="138" spans="1:65" s="2" customFormat="1" ht="19.5" x14ac:dyDescent="0.2">
      <c r="A138" s="33"/>
      <c r="B138" s="34"/>
      <c r="C138" s="35"/>
      <c r="D138" s="198" t="s">
        <v>148</v>
      </c>
      <c r="E138" s="35"/>
      <c r="F138" s="225" t="s">
        <v>675</v>
      </c>
      <c r="G138" s="35"/>
      <c r="H138" s="35"/>
      <c r="I138" s="200"/>
      <c r="J138" s="35"/>
      <c r="K138" s="35"/>
      <c r="L138" s="38"/>
      <c r="M138" s="201"/>
      <c r="N138" s="202"/>
      <c r="O138" s="70"/>
      <c r="P138" s="70"/>
      <c r="Q138" s="70"/>
      <c r="R138" s="70"/>
      <c r="S138" s="70"/>
      <c r="T138" s="71"/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T138" s="16" t="s">
        <v>148</v>
      </c>
      <c r="AU138" s="16" t="s">
        <v>84</v>
      </c>
    </row>
    <row r="139" spans="1:65" s="2" customFormat="1" ht="16.5" customHeight="1" x14ac:dyDescent="0.2">
      <c r="A139" s="33"/>
      <c r="B139" s="34"/>
      <c r="C139" s="185" t="s">
        <v>163</v>
      </c>
      <c r="D139" s="185" t="s">
        <v>131</v>
      </c>
      <c r="E139" s="186" t="s">
        <v>676</v>
      </c>
      <c r="F139" s="187" t="s">
        <v>677</v>
      </c>
      <c r="G139" s="188" t="s">
        <v>659</v>
      </c>
      <c r="H139" s="189">
        <v>1</v>
      </c>
      <c r="I139" s="190"/>
      <c r="J139" s="191">
        <f>ROUND(I139*H139,2)</f>
        <v>0</v>
      </c>
      <c r="K139" s="187" t="s">
        <v>459</v>
      </c>
      <c r="L139" s="38"/>
      <c r="M139" s="192" t="s">
        <v>1</v>
      </c>
      <c r="N139" s="193" t="s">
        <v>39</v>
      </c>
      <c r="O139" s="70"/>
      <c r="P139" s="194">
        <f>O139*H139</f>
        <v>0</v>
      </c>
      <c r="Q139" s="194">
        <v>0</v>
      </c>
      <c r="R139" s="194">
        <f>Q139*H139</f>
        <v>0</v>
      </c>
      <c r="S139" s="194">
        <v>0</v>
      </c>
      <c r="T139" s="195">
        <f>S139*H139</f>
        <v>0</v>
      </c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R139" s="196" t="s">
        <v>660</v>
      </c>
      <c r="AT139" s="196" t="s">
        <v>131</v>
      </c>
      <c r="AU139" s="196" t="s">
        <v>84</v>
      </c>
      <c r="AY139" s="16" t="s">
        <v>129</v>
      </c>
      <c r="BE139" s="197">
        <f>IF(N139="základní",J139,0)</f>
        <v>0</v>
      </c>
      <c r="BF139" s="197">
        <f>IF(N139="snížená",J139,0)</f>
        <v>0</v>
      </c>
      <c r="BG139" s="197">
        <f>IF(N139="zákl. přenesená",J139,0)</f>
        <v>0</v>
      </c>
      <c r="BH139" s="197">
        <f>IF(N139="sníž. přenesená",J139,0)</f>
        <v>0</v>
      </c>
      <c r="BI139" s="197">
        <f>IF(N139="nulová",J139,0)</f>
        <v>0</v>
      </c>
      <c r="BJ139" s="16" t="s">
        <v>82</v>
      </c>
      <c r="BK139" s="197">
        <f>ROUND(I139*H139,2)</f>
        <v>0</v>
      </c>
      <c r="BL139" s="16" t="s">
        <v>660</v>
      </c>
      <c r="BM139" s="196" t="s">
        <v>678</v>
      </c>
    </row>
    <row r="140" spans="1:65" s="2" customFormat="1" x14ac:dyDescent="0.2">
      <c r="A140" s="33"/>
      <c r="B140" s="34"/>
      <c r="C140" s="35"/>
      <c r="D140" s="198" t="s">
        <v>138</v>
      </c>
      <c r="E140" s="35"/>
      <c r="F140" s="199" t="s">
        <v>677</v>
      </c>
      <c r="G140" s="35"/>
      <c r="H140" s="35"/>
      <c r="I140" s="200"/>
      <c r="J140" s="35"/>
      <c r="K140" s="35"/>
      <c r="L140" s="38"/>
      <c r="M140" s="201"/>
      <c r="N140" s="202"/>
      <c r="O140" s="70"/>
      <c r="P140" s="70"/>
      <c r="Q140" s="70"/>
      <c r="R140" s="70"/>
      <c r="S140" s="70"/>
      <c r="T140" s="71"/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T140" s="16" t="s">
        <v>138</v>
      </c>
      <c r="AU140" s="16" t="s">
        <v>84</v>
      </c>
    </row>
    <row r="141" spans="1:65" s="2" customFormat="1" ht="19.5" x14ac:dyDescent="0.2">
      <c r="A141" s="33"/>
      <c r="B141" s="34"/>
      <c r="C141" s="35"/>
      <c r="D141" s="198" t="s">
        <v>148</v>
      </c>
      <c r="E141" s="35"/>
      <c r="F141" s="225" t="s">
        <v>679</v>
      </c>
      <c r="G141" s="35"/>
      <c r="H141" s="35"/>
      <c r="I141" s="200"/>
      <c r="J141" s="35"/>
      <c r="K141" s="35"/>
      <c r="L141" s="38"/>
      <c r="M141" s="201"/>
      <c r="N141" s="202"/>
      <c r="O141" s="70"/>
      <c r="P141" s="70"/>
      <c r="Q141" s="70"/>
      <c r="R141" s="70"/>
      <c r="S141" s="70"/>
      <c r="T141" s="71"/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T141" s="16" t="s">
        <v>148</v>
      </c>
      <c r="AU141" s="16" t="s">
        <v>84</v>
      </c>
    </row>
    <row r="142" spans="1:65" s="12" customFormat="1" ht="22.9" customHeight="1" x14ac:dyDescent="0.2">
      <c r="B142" s="169"/>
      <c r="C142" s="170"/>
      <c r="D142" s="171" t="s">
        <v>73</v>
      </c>
      <c r="E142" s="183" t="s">
        <v>680</v>
      </c>
      <c r="F142" s="183" t="s">
        <v>681</v>
      </c>
      <c r="G142" s="170"/>
      <c r="H142" s="170"/>
      <c r="I142" s="173"/>
      <c r="J142" s="184">
        <f>BK142</f>
        <v>0</v>
      </c>
      <c r="K142" s="170"/>
      <c r="L142" s="175"/>
      <c r="M142" s="176"/>
      <c r="N142" s="177"/>
      <c r="O142" s="177"/>
      <c r="P142" s="178">
        <f>SUM(P143:P145)</f>
        <v>0</v>
      </c>
      <c r="Q142" s="177"/>
      <c r="R142" s="178">
        <f>SUM(R143:R145)</f>
        <v>0</v>
      </c>
      <c r="S142" s="177"/>
      <c r="T142" s="179">
        <f>SUM(T143:T145)</f>
        <v>0</v>
      </c>
      <c r="AR142" s="180" t="s">
        <v>163</v>
      </c>
      <c r="AT142" s="181" t="s">
        <v>73</v>
      </c>
      <c r="AU142" s="181" t="s">
        <v>82</v>
      </c>
      <c r="AY142" s="180" t="s">
        <v>129</v>
      </c>
      <c r="BK142" s="182">
        <f>SUM(BK143:BK145)</f>
        <v>0</v>
      </c>
    </row>
    <row r="143" spans="1:65" s="2" customFormat="1" ht="16.5" customHeight="1" x14ac:dyDescent="0.2">
      <c r="A143" s="33"/>
      <c r="B143" s="34"/>
      <c r="C143" s="185" t="s">
        <v>169</v>
      </c>
      <c r="D143" s="185" t="s">
        <v>131</v>
      </c>
      <c r="E143" s="186" t="s">
        <v>682</v>
      </c>
      <c r="F143" s="187" t="s">
        <v>683</v>
      </c>
      <c r="G143" s="188" t="s">
        <v>659</v>
      </c>
      <c r="H143" s="189">
        <v>1</v>
      </c>
      <c r="I143" s="190"/>
      <c r="J143" s="191">
        <f>ROUND(I143*H143,2)</f>
        <v>0</v>
      </c>
      <c r="K143" s="187" t="s">
        <v>459</v>
      </c>
      <c r="L143" s="38"/>
      <c r="M143" s="192" t="s">
        <v>1</v>
      </c>
      <c r="N143" s="193" t="s">
        <v>39</v>
      </c>
      <c r="O143" s="70"/>
      <c r="P143" s="194">
        <f>O143*H143</f>
        <v>0</v>
      </c>
      <c r="Q143" s="194">
        <v>0</v>
      </c>
      <c r="R143" s="194">
        <f>Q143*H143</f>
        <v>0</v>
      </c>
      <c r="S143" s="194">
        <v>0</v>
      </c>
      <c r="T143" s="195">
        <f>S143*H143</f>
        <v>0</v>
      </c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R143" s="196" t="s">
        <v>660</v>
      </c>
      <c r="AT143" s="196" t="s">
        <v>131</v>
      </c>
      <c r="AU143" s="196" t="s">
        <v>84</v>
      </c>
      <c r="AY143" s="16" t="s">
        <v>129</v>
      </c>
      <c r="BE143" s="197">
        <f>IF(N143="základní",J143,0)</f>
        <v>0</v>
      </c>
      <c r="BF143" s="197">
        <f>IF(N143="snížená",J143,0)</f>
        <v>0</v>
      </c>
      <c r="BG143" s="197">
        <f>IF(N143="zákl. přenesená",J143,0)</f>
        <v>0</v>
      </c>
      <c r="BH143" s="197">
        <f>IF(N143="sníž. přenesená",J143,0)</f>
        <v>0</v>
      </c>
      <c r="BI143" s="197">
        <f>IF(N143="nulová",J143,0)</f>
        <v>0</v>
      </c>
      <c r="BJ143" s="16" t="s">
        <v>82</v>
      </c>
      <c r="BK143" s="197">
        <f>ROUND(I143*H143,2)</f>
        <v>0</v>
      </c>
      <c r="BL143" s="16" t="s">
        <v>660</v>
      </c>
      <c r="BM143" s="196" t="s">
        <v>684</v>
      </c>
    </row>
    <row r="144" spans="1:65" s="2" customFormat="1" x14ac:dyDescent="0.2">
      <c r="A144" s="33"/>
      <c r="B144" s="34"/>
      <c r="C144" s="35"/>
      <c r="D144" s="198" t="s">
        <v>138</v>
      </c>
      <c r="E144" s="35"/>
      <c r="F144" s="199" t="s">
        <v>683</v>
      </c>
      <c r="G144" s="35"/>
      <c r="H144" s="35"/>
      <c r="I144" s="200"/>
      <c r="J144" s="35"/>
      <c r="K144" s="35"/>
      <c r="L144" s="38"/>
      <c r="M144" s="201"/>
      <c r="N144" s="202"/>
      <c r="O144" s="70"/>
      <c r="P144" s="70"/>
      <c r="Q144" s="70"/>
      <c r="R144" s="70"/>
      <c r="S144" s="70"/>
      <c r="T144" s="71"/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T144" s="16" t="s">
        <v>138</v>
      </c>
      <c r="AU144" s="16" t="s">
        <v>84</v>
      </c>
    </row>
    <row r="145" spans="1:65" s="2" customFormat="1" ht="19.5" x14ac:dyDescent="0.2">
      <c r="A145" s="33"/>
      <c r="B145" s="34"/>
      <c r="C145" s="35"/>
      <c r="D145" s="198" t="s">
        <v>148</v>
      </c>
      <c r="E145" s="35"/>
      <c r="F145" s="225" t="s">
        <v>685</v>
      </c>
      <c r="G145" s="35"/>
      <c r="H145" s="35"/>
      <c r="I145" s="200"/>
      <c r="J145" s="35"/>
      <c r="K145" s="35"/>
      <c r="L145" s="38"/>
      <c r="M145" s="201"/>
      <c r="N145" s="202"/>
      <c r="O145" s="70"/>
      <c r="P145" s="70"/>
      <c r="Q145" s="70"/>
      <c r="R145" s="70"/>
      <c r="S145" s="70"/>
      <c r="T145" s="71"/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T145" s="16" t="s">
        <v>148</v>
      </c>
      <c r="AU145" s="16" t="s">
        <v>84</v>
      </c>
    </row>
    <row r="146" spans="1:65" s="12" customFormat="1" ht="22.9" customHeight="1" x14ac:dyDescent="0.2">
      <c r="B146" s="169"/>
      <c r="C146" s="170"/>
      <c r="D146" s="171" t="s">
        <v>73</v>
      </c>
      <c r="E146" s="183" t="s">
        <v>686</v>
      </c>
      <c r="F146" s="183" t="s">
        <v>687</v>
      </c>
      <c r="G146" s="170"/>
      <c r="H146" s="170"/>
      <c r="I146" s="173"/>
      <c r="J146" s="184">
        <f>BK146</f>
        <v>0</v>
      </c>
      <c r="K146" s="170"/>
      <c r="L146" s="175"/>
      <c r="M146" s="176"/>
      <c r="N146" s="177"/>
      <c r="O146" s="177"/>
      <c r="P146" s="178">
        <f>SUM(P147:P151)</f>
        <v>0</v>
      </c>
      <c r="Q146" s="177"/>
      <c r="R146" s="178">
        <f>SUM(R147:R151)</f>
        <v>0</v>
      </c>
      <c r="S146" s="177"/>
      <c r="T146" s="179">
        <f>SUM(T147:T151)</f>
        <v>0</v>
      </c>
      <c r="AR146" s="180" t="s">
        <v>163</v>
      </c>
      <c r="AT146" s="181" t="s">
        <v>73</v>
      </c>
      <c r="AU146" s="181" t="s">
        <v>82</v>
      </c>
      <c r="AY146" s="180" t="s">
        <v>129</v>
      </c>
      <c r="BK146" s="182">
        <f>SUM(BK147:BK151)</f>
        <v>0</v>
      </c>
    </row>
    <row r="147" spans="1:65" s="2" customFormat="1" ht="16.5" customHeight="1" x14ac:dyDescent="0.2">
      <c r="A147" s="33"/>
      <c r="B147" s="34"/>
      <c r="C147" s="185" t="s">
        <v>176</v>
      </c>
      <c r="D147" s="185" t="s">
        <v>131</v>
      </c>
      <c r="E147" s="186" t="s">
        <v>688</v>
      </c>
      <c r="F147" s="187" t="s">
        <v>687</v>
      </c>
      <c r="G147" s="188" t="s">
        <v>659</v>
      </c>
      <c r="H147" s="189">
        <v>1</v>
      </c>
      <c r="I147" s="190"/>
      <c r="J147" s="191">
        <f>ROUND(I147*H147,2)</f>
        <v>0</v>
      </c>
      <c r="K147" s="187" t="s">
        <v>459</v>
      </c>
      <c r="L147" s="38"/>
      <c r="M147" s="192" t="s">
        <v>1</v>
      </c>
      <c r="N147" s="193" t="s">
        <v>39</v>
      </c>
      <c r="O147" s="70"/>
      <c r="P147" s="194">
        <f>O147*H147</f>
        <v>0</v>
      </c>
      <c r="Q147" s="194">
        <v>0</v>
      </c>
      <c r="R147" s="194">
        <f>Q147*H147</f>
        <v>0</v>
      </c>
      <c r="S147" s="194">
        <v>0</v>
      </c>
      <c r="T147" s="195">
        <f>S147*H147</f>
        <v>0</v>
      </c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R147" s="196" t="s">
        <v>660</v>
      </c>
      <c r="AT147" s="196" t="s">
        <v>131</v>
      </c>
      <c r="AU147" s="196" t="s">
        <v>84</v>
      </c>
      <c r="AY147" s="16" t="s">
        <v>129</v>
      </c>
      <c r="BE147" s="197">
        <f>IF(N147="základní",J147,0)</f>
        <v>0</v>
      </c>
      <c r="BF147" s="197">
        <f>IF(N147="snížená",J147,0)</f>
        <v>0</v>
      </c>
      <c r="BG147" s="197">
        <f>IF(N147="zákl. přenesená",J147,0)</f>
        <v>0</v>
      </c>
      <c r="BH147" s="197">
        <f>IF(N147="sníž. přenesená",J147,0)</f>
        <v>0</v>
      </c>
      <c r="BI147" s="197">
        <f>IF(N147="nulová",J147,0)</f>
        <v>0</v>
      </c>
      <c r="BJ147" s="16" t="s">
        <v>82</v>
      </c>
      <c r="BK147" s="197">
        <f>ROUND(I147*H147,2)</f>
        <v>0</v>
      </c>
      <c r="BL147" s="16" t="s">
        <v>660</v>
      </c>
      <c r="BM147" s="196" t="s">
        <v>689</v>
      </c>
    </row>
    <row r="148" spans="1:65" s="2" customFormat="1" x14ac:dyDescent="0.2">
      <c r="A148" s="33"/>
      <c r="B148" s="34"/>
      <c r="C148" s="35"/>
      <c r="D148" s="198" t="s">
        <v>138</v>
      </c>
      <c r="E148" s="35"/>
      <c r="F148" s="199" t="s">
        <v>687</v>
      </c>
      <c r="G148" s="35"/>
      <c r="H148" s="35"/>
      <c r="I148" s="200"/>
      <c r="J148" s="35"/>
      <c r="K148" s="35"/>
      <c r="L148" s="38"/>
      <c r="M148" s="201"/>
      <c r="N148" s="202"/>
      <c r="O148" s="70"/>
      <c r="P148" s="70"/>
      <c r="Q148" s="70"/>
      <c r="R148" s="70"/>
      <c r="S148" s="70"/>
      <c r="T148" s="71"/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T148" s="16" t="s">
        <v>138</v>
      </c>
      <c r="AU148" s="16" t="s">
        <v>84</v>
      </c>
    </row>
    <row r="149" spans="1:65" s="2" customFormat="1" ht="16.5" customHeight="1" x14ac:dyDescent="0.2">
      <c r="A149" s="33"/>
      <c r="B149" s="34"/>
      <c r="C149" s="185" t="s">
        <v>159</v>
      </c>
      <c r="D149" s="185" t="s">
        <v>131</v>
      </c>
      <c r="E149" s="186" t="s">
        <v>690</v>
      </c>
      <c r="F149" s="187" t="s">
        <v>691</v>
      </c>
      <c r="G149" s="188" t="s">
        <v>659</v>
      </c>
      <c r="H149" s="189">
        <v>1</v>
      </c>
      <c r="I149" s="190"/>
      <c r="J149" s="191">
        <f>ROUND(I149*H149,2)</f>
        <v>0</v>
      </c>
      <c r="K149" s="187" t="s">
        <v>459</v>
      </c>
      <c r="L149" s="38"/>
      <c r="M149" s="192" t="s">
        <v>1</v>
      </c>
      <c r="N149" s="193" t="s">
        <v>39</v>
      </c>
      <c r="O149" s="70"/>
      <c r="P149" s="194">
        <f>O149*H149</f>
        <v>0</v>
      </c>
      <c r="Q149" s="194">
        <v>0</v>
      </c>
      <c r="R149" s="194">
        <f>Q149*H149</f>
        <v>0</v>
      </c>
      <c r="S149" s="194">
        <v>0</v>
      </c>
      <c r="T149" s="195">
        <f>S149*H149</f>
        <v>0</v>
      </c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R149" s="196" t="s">
        <v>660</v>
      </c>
      <c r="AT149" s="196" t="s">
        <v>131</v>
      </c>
      <c r="AU149" s="196" t="s">
        <v>84</v>
      </c>
      <c r="AY149" s="16" t="s">
        <v>129</v>
      </c>
      <c r="BE149" s="197">
        <f>IF(N149="základní",J149,0)</f>
        <v>0</v>
      </c>
      <c r="BF149" s="197">
        <f>IF(N149="snížená",J149,0)</f>
        <v>0</v>
      </c>
      <c r="BG149" s="197">
        <f>IF(N149="zákl. přenesená",J149,0)</f>
        <v>0</v>
      </c>
      <c r="BH149" s="197">
        <f>IF(N149="sníž. přenesená",J149,0)</f>
        <v>0</v>
      </c>
      <c r="BI149" s="197">
        <f>IF(N149="nulová",J149,0)</f>
        <v>0</v>
      </c>
      <c r="BJ149" s="16" t="s">
        <v>82</v>
      </c>
      <c r="BK149" s="197">
        <f>ROUND(I149*H149,2)</f>
        <v>0</v>
      </c>
      <c r="BL149" s="16" t="s">
        <v>660</v>
      </c>
      <c r="BM149" s="196" t="s">
        <v>692</v>
      </c>
    </row>
    <row r="150" spans="1:65" s="2" customFormat="1" x14ac:dyDescent="0.2">
      <c r="A150" s="33"/>
      <c r="B150" s="34"/>
      <c r="C150" s="35"/>
      <c r="D150" s="198" t="s">
        <v>138</v>
      </c>
      <c r="E150" s="35"/>
      <c r="F150" s="199" t="s">
        <v>691</v>
      </c>
      <c r="G150" s="35"/>
      <c r="H150" s="35"/>
      <c r="I150" s="200"/>
      <c r="J150" s="35"/>
      <c r="K150" s="35"/>
      <c r="L150" s="38"/>
      <c r="M150" s="201"/>
      <c r="N150" s="202"/>
      <c r="O150" s="70"/>
      <c r="P150" s="70"/>
      <c r="Q150" s="70"/>
      <c r="R150" s="70"/>
      <c r="S150" s="70"/>
      <c r="T150" s="71"/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T150" s="16" t="s">
        <v>138</v>
      </c>
      <c r="AU150" s="16" t="s">
        <v>84</v>
      </c>
    </row>
    <row r="151" spans="1:65" s="2" customFormat="1" ht="39" x14ac:dyDescent="0.2">
      <c r="A151" s="33"/>
      <c r="B151" s="34"/>
      <c r="C151" s="35"/>
      <c r="D151" s="198" t="s">
        <v>148</v>
      </c>
      <c r="E151" s="35"/>
      <c r="F151" s="225" t="s">
        <v>693</v>
      </c>
      <c r="G151" s="35"/>
      <c r="H151" s="35"/>
      <c r="I151" s="200"/>
      <c r="J151" s="35"/>
      <c r="K151" s="35"/>
      <c r="L151" s="38"/>
      <c r="M151" s="201"/>
      <c r="N151" s="202"/>
      <c r="O151" s="70"/>
      <c r="P151" s="70"/>
      <c r="Q151" s="70"/>
      <c r="R151" s="70"/>
      <c r="S151" s="70"/>
      <c r="T151" s="71"/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T151" s="16" t="s">
        <v>148</v>
      </c>
      <c r="AU151" s="16" t="s">
        <v>84</v>
      </c>
    </row>
    <row r="152" spans="1:65" s="12" customFormat="1" ht="22.9" customHeight="1" x14ac:dyDescent="0.2">
      <c r="B152" s="169"/>
      <c r="C152" s="170"/>
      <c r="D152" s="171" t="s">
        <v>73</v>
      </c>
      <c r="E152" s="183" t="s">
        <v>694</v>
      </c>
      <c r="F152" s="183" t="s">
        <v>695</v>
      </c>
      <c r="G152" s="170"/>
      <c r="H152" s="170"/>
      <c r="I152" s="173"/>
      <c r="J152" s="184">
        <f>BK152</f>
        <v>0</v>
      </c>
      <c r="K152" s="170"/>
      <c r="L152" s="175"/>
      <c r="M152" s="176"/>
      <c r="N152" s="177"/>
      <c r="O152" s="177"/>
      <c r="P152" s="178">
        <f>SUM(P153:P154)</f>
        <v>0</v>
      </c>
      <c r="Q152" s="177"/>
      <c r="R152" s="178">
        <f>SUM(R153:R154)</f>
        <v>0</v>
      </c>
      <c r="S152" s="177"/>
      <c r="T152" s="179">
        <f>SUM(T153:T154)</f>
        <v>0</v>
      </c>
      <c r="AR152" s="180" t="s">
        <v>163</v>
      </c>
      <c r="AT152" s="181" t="s">
        <v>73</v>
      </c>
      <c r="AU152" s="181" t="s">
        <v>82</v>
      </c>
      <c r="AY152" s="180" t="s">
        <v>129</v>
      </c>
      <c r="BK152" s="182">
        <f>SUM(BK153:BK154)</f>
        <v>0</v>
      </c>
    </row>
    <row r="153" spans="1:65" s="2" customFormat="1" ht="16.5" customHeight="1" x14ac:dyDescent="0.2">
      <c r="A153" s="33"/>
      <c r="B153" s="34"/>
      <c r="C153" s="185" t="s">
        <v>189</v>
      </c>
      <c r="D153" s="185" t="s">
        <v>131</v>
      </c>
      <c r="E153" s="186" t="s">
        <v>696</v>
      </c>
      <c r="F153" s="187" t="s">
        <v>695</v>
      </c>
      <c r="G153" s="188" t="s">
        <v>659</v>
      </c>
      <c r="H153" s="189">
        <v>1</v>
      </c>
      <c r="I153" s="190"/>
      <c r="J153" s="191">
        <f>ROUND(I153*H153,2)</f>
        <v>0</v>
      </c>
      <c r="K153" s="187" t="s">
        <v>459</v>
      </c>
      <c r="L153" s="38"/>
      <c r="M153" s="192" t="s">
        <v>1</v>
      </c>
      <c r="N153" s="193" t="s">
        <v>39</v>
      </c>
      <c r="O153" s="70"/>
      <c r="P153" s="194">
        <f>O153*H153</f>
        <v>0</v>
      </c>
      <c r="Q153" s="194">
        <v>0</v>
      </c>
      <c r="R153" s="194">
        <f>Q153*H153</f>
        <v>0</v>
      </c>
      <c r="S153" s="194">
        <v>0</v>
      </c>
      <c r="T153" s="195">
        <f>S153*H153</f>
        <v>0</v>
      </c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R153" s="196" t="s">
        <v>660</v>
      </c>
      <c r="AT153" s="196" t="s">
        <v>131</v>
      </c>
      <c r="AU153" s="196" t="s">
        <v>84</v>
      </c>
      <c r="AY153" s="16" t="s">
        <v>129</v>
      </c>
      <c r="BE153" s="197">
        <f>IF(N153="základní",J153,0)</f>
        <v>0</v>
      </c>
      <c r="BF153" s="197">
        <f>IF(N153="snížená",J153,0)</f>
        <v>0</v>
      </c>
      <c r="BG153" s="197">
        <f>IF(N153="zákl. přenesená",J153,0)</f>
        <v>0</v>
      </c>
      <c r="BH153" s="197">
        <f>IF(N153="sníž. přenesená",J153,0)</f>
        <v>0</v>
      </c>
      <c r="BI153" s="197">
        <f>IF(N153="nulová",J153,0)</f>
        <v>0</v>
      </c>
      <c r="BJ153" s="16" t="s">
        <v>82</v>
      </c>
      <c r="BK153" s="197">
        <f>ROUND(I153*H153,2)</f>
        <v>0</v>
      </c>
      <c r="BL153" s="16" t="s">
        <v>660</v>
      </c>
      <c r="BM153" s="196" t="s">
        <v>697</v>
      </c>
    </row>
    <row r="154" spans="1:65" s="2" customFormat="1" x14ac:dyDescent="0.2">
      <c r="A154" s="33"/>
      <c r="B154" s="34"/>
      <c r="C154" s="35"/>
      <c r="D154" s="198" t="s">
        <v>138</v>
      </c>
      <c r="E154" s="35"/>
      <c r="F154" s="199" t="s">
        <v>695</v>
      </c>
      <c r="G154" s="35"/>
      <c r="H154" s="35"/>
      <c r="I154" s="200"/>
      <c r="J154" s="35"/>
      <c r="K154" s="35"/>
      <c r="L154" s="38"/>
      <c r="M154" s="201"/>
      <c r="N154" s="202"/>
      <c r="O154" s="70"/>
      <c r="P154" s="70"/>
      <c r="Q154" s="70"/>
      <c r="R154" s="70"/>
      <c r="S154" s="70"/>
      <c r="T154" s="71"/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T154" s="16" t="s">
        <v>138</v>
      </c>
      <c r="AU154" s="16" t="s">
        <v>84</v>
      </c>
    </row>
    <row r="155" spans="1:65" s="12" customFormat="1" ht="22.9" customHeight="1" x14ac:dyDescent="0.2">
      <c r="B155" s="169"/>
      <c r="C155" s="170"/>
      <c r="D155" s="171" t="s">
        <v>73</v>
      </c>
      <c r="E155" s="183" t="s">
        <v>698</v>
      </c>
      <c r="F155" s="183" t="s">
        <v>699</v>
      </c>
      <c r="G155" s="170"/>
      <c r="H155" s="170"/>
      <c r="I155" s="173"/>
      <c r="J155" s="184">
        <f>BK155</f>
        <v>0</v>
      </c>
      <c r="K155" s="170"/>
      <c r="L155" s="175"/>
      <c r="M155" s="176"/>
      <c r="N155" s="177"/>
      <c r="O155" s="177"/>
      <c r="P155" s="178">
        <f>SUM(P156:P158)</f>
        <v>0</v>
      </c>
      <c r="Q155" s="177"/>
      <c r="R155" s="178">
        <f>SUM(R156:R158)</f>
        <v>0</v>
      </c>
      <c r="S155" s="177"/>
      <c r="T155" s="179">
        <f>SUM(T156:T158)</f>
        <v>0</v>
      </c>
      <c r="AR155" s="180" t="s">
        <v>163</v>
      </c>
      <c r="AT155" s="181" t="s">
        <v>73</v>
      </c>
      <c r="AU155" s="181" t="s">
        <v>82</v>
      </c>
      <c r="AY155" s="180" t="s">
        <v>129</v>
      </c>
      <c r="BK155" s="182">
        <f>SUM(BK156:BK158)</f>
        <v>0</v>
      </c>
    </row>
    <row r="156" spans="1:65" s="2" customFormat="1" ht="16.5" customHeight="1" x14ac:dyDescent="0.2">
      <c r="A156" s="33"/>
      <c r="B156" s="34"/>
      <c r="C156" s="185" t="s">
        <v>194</v>
      </c>
      <c r="D156" s="185" t="s">
        <v>131</v>
      </c>
      <c r="E156" s="186" t="s">
        <v>700</v>
      </c>
      <c r="F156" s="187" t="s">
        <v>701</v>
      </c>
      <c r="G156" s="188" t="s">
        <v>659</v>
      </c>
      <c r="H156" s="189">
        <v>1</v>
      </c>
      <c r="I156" s="190"/>
      <c r="J156" s="191">
        <f>ROUND(I156*H156,2)</f>
        <v>0</v>
      </c>
      <c r="K156" s="187" t="s">
        <v>459</v>
      </c>
      <c r="L156" s="38"/>
      <c r="M156" s="192" t="s">
        <v>1</v>
      </c>
      <c r="N156" s="193" t="s">
        <v>39</v>
      </c>
      <c r="O156" s="70"/>
      <c r="P156" s="194">
        <f>O156*H156</f>
        <v>0</v>
      </c>
      <c r="Q156" s="194">
        <v>0</v>
      </c>
      <c r="R156" s="194">
        <f>Q156*H156</f>
        <v>0</v>
      </c>
      <c r="S156" s="194">
        <v>0</v>
      </c>
      <c r="T156" s="195">
        <f>S156*H156</f>
        <v>0</v>
      </c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R156" s="196" t="s">
        <v>660</v>
      </c>
      <c r="AT156" s="196" t="s">
        <v>131</v>
      </c>
      <c r="AU156" s="196" t="s">
        <v>84</v>
      </c>
      <c r="AY156" s="16" t="s">
        <v>129</v>
      </c>
      <c r="BE156" s="197">
        <f>IF(N156="základní",J156,0)</f>
        <v>0</v>
      </c>
      <c r="BF156" s="197">
        <f>IF(N156="snížená",J156,0)</f>
        <v>0</v>
      </c>
      <c r="BG156" s="197">
        <f>IF(N156="zákl. přenesená",J156,0)</f>
        <v>0</v>
      </c>
      <c r="BH156" s="197">
        <f>IF(N156="sníž. přenesená",J156,0)</f>
        <v>0</v>
      </c>
      <c r="BI156" s="197">
        <f>IF(N156="nulová",J156,0)</f>
        <v>0</v>
      </c>
      <c r="BJ156" s="16" t="s">
        <v>82</v>
      </c>
      <c r="BK156" s="197">
        <f>ROUND(I156*H156,2)</f>
        <v>0</v>
      </c>
      <c r="BL156" s="16" t="s">
        <v>660</v>
      </c>
      <c r="BM156" s="196" t="s">
        <v>702</v>
      </c>
    </row>
    <row r="157" spans="1:65" s="2" customFormat="1" x14ac:dyDescent="0.2">
      <c r="A157" s="33"/>
      <c r="B157" s="34"/>
      <c r="C157" s="35"/>
      <c r="D157" s="198" t="s">
        <v>138</v>
      </c>
      <c r="E157" s="35"/>
      <c r="F157" s="199" t="s">
        <v>703</v>
      </c>
      <c r="G157" s="35"/>
      <c r="H157" s="35"/>
      <c r="I157" s="200"/>
      <c r="J157" s="35"/>
      <c r="K157" s="35"/>
      <c r="L157" s="38"/>
      <c r="M157" s="201"/>
      <c r="N157" s="202"/>
      <c r="O157" s="70"/>
      <c r="P157" s="70"/>
      <c r="Q157" s="70"/>
      <c r="R157" s="70"/>
      <c r="S157" s="70"/>
      <c r="T157" s="71"/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T157" s="16" t="s">
        <v>138</v>
      </c>
      <c r="AU157" s="16" t="s">
        <v>84</v>
      </c>
    </row>
    <row r="158" spans="1:65" s="2" customFormat="1" ht="19.5" x14ac:dyDescent="0.2">
      <c r="A158" s="33"/>
      <c r="B158" s="34"/>
      <c r="C158" s="35"/>
      <c r="D158" s="198" t="s">
        <v>148</v>
      </c>
      <c r="E158" s="35"/>
      <c r="F158" s="225" t="s">
        <v>704</v>
      </c>
      <c r="G158" s="35"/>
      <c r="H158" s="35"/>
      <c r="I158" s="200"/>
      <c r="J158" s="35"/>
      <c r="K158" s="35"/>
      <c r="L158" s="38"/>
      <c r="M158" s="239"/>
      <c r="N158" s="240"/>
      <c r="O158" s="241"/>
      <c r="P158" s="241"/>
      <c r="Q158" s="241"/>
      <c r="R158" s="241"/>
      <c r="S158" s="241"/>
      <c r="T158" s="242"/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T158" s="16" t="s">
        <v>148</v>
      </c>
      <c r="AU158" s="16" t="s">
        <v>84</v>
      </c>
    </row>
    <row r="159" spans="1:65" s="2" customFormat="1" ht="6.95" customHeight="1" x14ac:dyDescent="0.2">
      <c r="A159" s="33"/>
      <c r="B159" s="53"/>
      <c r="C159" s="54"/>
      <c r="D159" s="54"/>
      <c r="E159" s="54"/>
      <c r="F159" s="54"/>
      <c r="G159" s="54"/>
      <c r="H159" s="54"/>
      <c r="I159" s="54"/>
      <c r="J159" s="54"/>
      <c r="K159" s="54"/>
      <c r="L159" s="38"/>
      <c r="M159" s="33"/>
      <c r="O159" s="33"/>
      <c r="P159" s="33"/>
      <c r="Q159" s="33"/>
      <c r="R159" s="33"/>
      <c r="S159" s="33"/>
      <c r="T159" s="33"/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</row>
  </sheetData>
  <sheetProtection algorithmName="SHA-512" hashValue="PK7xtxHkPd4QhWk5WDW+n4N9Jlzl/gV4SNyuf8K3FaLO3kmx4gdd/DBtXtGoIlPrIDTPIRe3QB2Ll9VrjrwJUQ==" saltValue="PXl3X0WvZ/8iI+e71OOvyD/JmKA79Ew8Ypbelu2PkdjpZ2n81MkxNDUW52NWxo2LtQIM3O/qPkbEZA9TzKubIQ==" spinCount="100000" sheet="1" objects="1" scenarios="1" formatColumns="0" formatRows="0" autoFilter="0"/>
  <autoFilter ref="C122:K158"/>
  <mergeCells count="9">
    <mergeCell ref="E87:H87"/>
    <mergeCell ref="E113:H113"/>
    <mergeCell ref="E115:H115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29"/>
  <sheetViews>
    <sheetView showGridLines="0" workbookViewId="0"/>
  </sheetViews>
  <sheetFormatPr defaultRowHeight="11.25" x14ac:dyDescent="0.2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 x14ac:dyDescent="0.2">
      <c r="L2" s="271"/>
      <c r="M2" s="271"/>
      <c r="N2" s="271"/>
      <c r="O2" s="271"/>
      <c r="P2" s="271"/>
      <c r="Q2" s="271"/>
      <c r="R2" s="271"/>
      <c r="S2" s="271"/>
      <c r="T2" s="271"/>
      <c r="U2" s="271"/>
      <c r="V2" s="271"/>
      <c r="AT2" s="16" t="s">
        <v>93</v>
      </c>
    </row>
    <row r="3" spans="1:46" s="1" customFormat="1" ht="6.95" customHeight="1" x14ac:dyDescent="0.2">
      <c r="B3" s="107"/>
      <c r="C3" s="108"/>
      <c r="D3" s="108"/>
      <c r="E3" s="108"/>
      <c r="F3" s="108"/>
      <c r="G3" s="108"/>
      <c r="H3" s="108"/>
      <c r="I3" s="108"/>
      <c r="J3" s="108"/>
      <c r="K3" s="108"/>
      <c r="L3" s="19"/>
      <c r="AT3" s="16" t="s">
        <v>84</v>
      </c>
    </row>
    <row r="4" spans="1:46" s="1" customFormat="1" ht="24.95" customHeight="1" x14ac:dyDescent="0.2">
      <c r="B4" s="19"/>
      <c r="D4" s="109" t="s">
        <v>94</v>
      </c>
      <c r="L4" s="19"/>
      <c r="M4" s="110" t="s">
        <v>10</v>
      </c>
      <c r="AT4" s="16" t="s">
        <v>4</v>
      </c>
    </row>
    <row r="5" spans="1:46" s="1" customFormat="1" ht="6.95" customHeight="1" x14ac:dyDescent="0.2">
      <c r="B5" s="19"/>
      <c r="L5" s="19"/>
    </row>
    <row r="6" spans="1:46" s="1" customFormat="1" ht="12" customHeight="1" x14ac:dyDescent="0.2">
      <c r="B6" s="19"/>
      <c r="D6" s="111" t="s">
        <v>16</v>
      </c>
      <c r="L6" s="19"/>
    </row>
    <row r="7" spans="1:46" s="1" customFormat="1" ht="16.5" customHeight="1" x14ac:dyDescent="0.2">
      <c r="B7" s="19"/>
      <c r="E7" s="288" t="str">
        <f>'Rekapitulace zakázky'!K6</f>
        <v>Oprava mostu v km 19,608 na trati Kácov - Světlá nad Sázavou</v>
      </c>
      <c r="F7" s="289"/>
      <c r="G7" s="289"/>
      <c r="H7" s="289"/>
      <c r="L7" s="19"/>
    </row>
    <row r="8" spans="1:46" s="2" customFormat="1" ht="12" customHeight="1" x14ac:dyDescent="0.2">
      <c r="A8" s="33"/>
      <c r="B8" s="38"/>
      <c r="C8" s="33"/>
      <c r="D8" s="111" t="s">
        <v>95</v>
      </c>
      <c r="E8" s="33"/>
      <c r="F8" s="33"/>
      <c r="G8" s="33"/>
      <c r="H8" s="33"/>
      <c r="I8" s="33"/>
      <c r="J8" s="33"/>
      <c r="K8" s="33"/>
      <c r="L8" s="50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 x14ac:dyDescent="0.2">
      <c r="A9" s="33"/>
      <c r="B9" s="38"/>
      <c r="C9" s="33"/>
      <c r="D9" s="33"/>
      <c r="E9" s="290" t="s">
        <v>705</v>
      </c>
      <c r="F9" s="291"/>
      <c r="G9" s="291"/>
      <c r="H9" s="291"/>
      <c r="I9" s="33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x14ac:dyDescent="0.2">
      <c r="A10" s="33"/>
      <c r="B10" s="38"/>
      <c r="C10" s="33"/>
      <c r="D10" s="33"/>
      <c r="E10" s="33"/>
      <c r="F10" s="33"/>
      <c r="G10" s="33"/>
      <c r="H10" s="33"/>
      <c r="I10" s="33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 x14ac:dyDescent="0.2">
      <c r="A11" s="33"/>
      <c r="B11" s="38"/>
      <c r="C11" s="33"/>
      <c r="D11" s="111" t="s">
        <v>18</v>
      </c>
      <c r="E11" s="33"/>
      <c r="F11" s="112" t="s">
        <v>1</v>
      </c>
      <c r="G11" s="33"/>
      <c r="H11" s="33"/>
      <c r="I11" s="111" t="s">
        <v>19</v>
      </c>
      <c r="J11" s="112" t="s">
        <v>1</v>
      </c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 x14ac:dyDescent="0.2">
      <c r="A12" s="33"/>
      <c r="B12" s="38"/>
      <c r="C12" s="33"/>
      <c r="D12" s="111" t="s">
        <v>20</v>
      </c>
      <c r="E12" s="33"/>
      <c r="F12" s="112" t="s">
        <v>21</v>
      </c>
      <c r="G12" s="33"/>
      <c r="H12" s="33"/>
      <c r="I12" s="111" t="s">
        <v>22</v>
      </c>
      <c r="J12" s="113" t="str">
        <f>'Rekapitulace zakázky'!AN8</f>
        <v>25. 3. 2024</v>
      </c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 x14ac:dyDescent="0.2">
      <c r="A13" s="33"/>
      <c r="B13" s="38"/>
      <c r="C13" s="33"/>
      <c r="D13" s="33"/>
      <c r="E13" s="33"/>
      <c r="F13" s="33"/>
      <c r="G13" s="33"/>
      <c r="H13" s="33"/>
      <c r="I13" s="33"/>
      <c r="J13" s="33"/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 x14ac:dyDescent="0.2">
      <c r="A14" s="33"/>
      <c r="B14" s="38"/>
      <c r="C14" s="33"/>
      <c r="D14" s="111" t="s">
        <v>24</v>
      </c>
      <c r="E14" s="33"/>
      <c r="F14" s="33"/>
      <c r="G14" s="33"/>
      <c r="H14" s="33"/>
      <c r="I14" s="111" t="s">
        <v>25</v>
      </c>
      <c r="J14" s="112" t="str">
        <f>IF('Rekapitulace zakázky'!AN10="","",'Rekapitulace zakázky'!AN10)</f>
        <v/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 x14ac:dyDescent="0.2">
      <c r="A15" s="33"/>
      <c r="B15" s="38"/>
      <c r="C15" s="33"/>
      <c r="D15" s="33"/>
      <c r="E15" s="112" t="str">
        <f>IF('Rekapitulace zakázky'!E11="","",'Rekapitulace zakázky'!E11)</f>
        <v xml:space="preserve"> </v>
      </c>
      <c r="F15" s="33"/>
      <c r="G15" s="33"/>
      <c r="H15" s="33"/>
      <c r="I15" s="111" t="s">
        <v>27</v>
      </c>
      <c r="J15" s="112" t="str">
        <f>IF('Rekapitulace zakázky'!AN11="","",'Rekapitulace zakázky'!AN11)</f>
        <v/>
      </c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 x14ac:dyDescent="0.2">
      <c r="A16" s="33"/>
      <c r="B16" s="38"/>
      <c r="C16" s="33"/>
      <c r="D16" s="33"/>
      <c r="E16" s="33"/>
      <c r="F16" s="33"/>
      <c r="G16" s="33"/>
      <c r="H16" s="33"/>
      <c r="I16" s="33"/>
      <c r="J16" s="33"/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 x14ac:dyDescent="0.2">
      <c r="A17" s="33"/>
      <c r="B17" s="38"/>
      <c r="C17" s="33"/>
      <c r="D17" s="111" t="s">
        <v>28</v>
      </c>
      <c r="E17" s="33"/>
      <c r="F17" s="33"/>
      <c r="G17" s="33"/>
      <c r="H17" s="33"/>
      <c r="I17" s="111" t="s">
        <v>25</v>
      </c>
      <c r="J17" s="29" t="str">
        <f>'Rekapitulace zakázky'!AN13</f>
        <v>Vyplň údaj</v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 x14ac:dyDescent="0.2">
      <c r="A18" s="33"/>
      <c r="B18" s="38"/>
      <c r="C18" s="33"/>
      <c r="D18" s="33"/>
      <c r="E18" s="292" t="str">
        <f>'Rekapitulace zakázky'!E14</f>
        <v>Vyplň údaj</v>
      </c>
      <c r="F18" s="293"/>
      <c r="G18" s="293"/>
      <c r="H18" s="293"/>
      <c r="I18" s="111" t="s">
        <v>27</v>
      </c>
      <c r="J18" s="29" t="str">
        <f>'Rekapitulace zakázky'!AN14</f>
        <v>Vyplň údaj</v>
      </c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 x14ac:dyDescent="0.2">
      <c r="A19" s="33"/>
      <c r="B19" s="38"/>
      <c r="C19" s="33"/>
      <c r="D19" s="33"/>
      <c r="E19" s="33"/>
      <c r="F19" s="33"/>
      <c r="G19" s="33"/>
      <c r="H19" s="33"/>
      <c r="I19" s="33"/>
      <c r="J19" s="33"/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 x14ac:dyDescent="0.2">
      <c r="A20" s="33"/>
      <c r="B20" s="38"/>
      <c r="C20" s="33"/>
      <c r="D20" s="111" t="s">
        <v>30</v>
      </c>
      <c r="E20" s="33"/>
      <c r="F20" s="33"/>
      <c r="G20" s="33"/>
      <c r="H20" s="33"/>
      <c r="I20" s="111" t="s">
        <v>25</v>
      </c>
      <c r="J20" s="112" t="str">
        <f>IF('Rekapitulace zakázky'!AN16="","",'Rekapitulace zakázky'!AN16)</f>
        <v/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 x14ac:dyDescent="0.2">
      <c r="A21" s="33"/>
      <c r="B21" s="38"/>
      <c r="C21" s="33"/>
      <c r="D21" s="33"/>
      <c r="E21" s="112" t="str">
        <f>IF('Rekapitulace zakázky'!E17="","",'Rekapitulace zakázky'!E17)</f>
        <v xml:space="preserve"> </v>
      </c>
      <c r="F21" s="33"/>
      <c r="G21" s="33"/>
      <c r="H21" s="33"/>
      <c r="I21" s="111" t="s">
        <v>27</v>
      </c>
      <c r="J21" s="112" t="str">
        <f>IF('Rekapitulace zakázky'!AN17="","",'Rekapitulace zakázky'!AN17)</f>
        <v/>
      </c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 x14ac:dyDescent="0.2">
      <c r="A22" s="33"/>
      <c r="B22" s="38"/>
      <c r="C22" s="33"/>
      <c r="D22" s="33"/>
      <c r="E22" s="33"/>
      <c r="F22" s="33"/>
      <c r="G22" s="33"/>
      <c r="H22" s="33"/>
      <c r="I22" s="33"/>
      <c r="J22" s="33"/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 x14ac:dyDescent="0.2">
      <c r="A23" s="33"/>
      <c r="B23" s="38"/>
      <c r="C23" s="33"/>
      <c r="D23" s="111" t="s">
        <v>32</v>
      </c>
      <c r="E23" s="33"/>
      <c r="F23" s="33"/>
      <c r="G23" s="33"/>
      <c r="H23" s="33"/>
      <c r="I23" s="111" t="s">
        <v>25</v>
      </c>
      <c r="J23" s="112" t="str">
        <f>IF('Rekapitulace zakázky'!AN19="","",'Rekapitulace zakázky'!AN19)</f>
        <v/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 x14ac:dyDescent="0.2">
      <c r="A24" s="33"/>
      <c r="B24" s="38"/>
      <c r="C24" s="33"/>
      <c r="D24" s="33"/>
      <c r="E24" s="112" t="str">
        <f>IF('Rekapitulace zakázky'!E20="","",'Rekapitulace zakázky'!E20)</f>
        <v xml:space="preserve"> </v>
      </c>
      <c r="F24" s="33"/>
      <c r="G24" s="33"/>
      <c r="H24" s="33"/>
      <c r="I24" s="111" t="s">
        <v>27</v>
      </c>
      <c r="J24" s="112" t="str">
        <f>IF('Rekapitulace zakázky'!AN20="","",'Rekapitulace zakázky'!AN20)</f>
        <v/>
      </c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 x14ac:dyDescent="0.2">
      <c r="A25" s="33"/>
      <c r="B25" s="38"/>
      <c r="C25" s="33"/>
      <c r="D25" s="33"/>
      <c r="E25" s="33"/>
      <c r="F25" s="33"/>
      <c r="G25" s="33"/>
      <c r="H25" s="33"/>
      <c r="I25" s="33"/>
      <c r="J25" s="33"/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 x14ac:dyDescent="0.2">
      <c r="A26" s="33"/>
      <c r="B26" s="38"/>
      <c r="C26" s="33"/>
      <c r="D26" s="111" t="s">
        <v>33</v>
      </c>
      <c r="E26" s="33"/>
      <c r="F26" s="33"/>
      <c r="G26" s="33"/>
      <c r="H26" s="33"/>
      <c r="I26" s="33"/>
      <c r="J26" s="33"/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 x14ac:dyDescent="0.2">
      <c r="A27" s="114"/>
      <c r="B27" s="115"/>
      <c r="C27" s="114"/>
      <c r="D27" s="114"/>
      <c r="E27" s="294" t="s">
        <v>1</v>
      </c>
      <c r="F27" s="294"/>
      <c r="G27" s="294"/>
      <c r="H27" s="294"/>
      <c r="I27" s="114"/>
      <c r="J27" s="114"/>
      <c r="K27" s="114"/>
      <c r="L27" s="116"/>
      <c r="S27" s="114"/>
      <c r="T27" s="114"/>
      <c r="U27" s="114"/>
      <c r="V27" s="114"/>
      <c r="W27" s="114"/>
      <c r="X27" s="114"/>
      <c r="Y27" s="114"/>
      <c r="Z27" s="114"/>
      <c r="AA27" s="114"/>
      <c r="AB27" s="114"/>
      <c r="AC27" s="114"/>
      <c r="AD27" s="114"/>
      <c r="AE27" s="114"/>
    </row>
    <row r="28" spans="1:31" s="2" customFormat="1" ht="6.95" customHeight="1" x14ac:dyDescent="0.2">
      <c r="A28" s="33"/>
      <c r="B28" s="38"/>
      <c r="C28" s="33"/>
      <c r="D28" s="33"/>
      <c r="E28" s="33"/>
      <c r="F28" s="33"/>
      <c r="G28" s="33"/>
      <c r="H28" s="33"/>
      <c r="I28" s="33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 x14ac:dyDescent="0.2">
      <c r="A29" s="33"/>
      <c r="B29" s="38"/>
      <c r="C29" s="33"/>
      <c r="D29" s="117"/>
      <c r="E29" s="117"/>
      <c r="F29" s="117"/>
      <c r="G29" s="117"/>
      <c r="H29" s="117"/>
      <c r="I29" s="117"/>
      <c r="J29" s="117"/>
      <c r="K29" s="117"/>
      <c r="L29" s="50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 x14ac:dyDescent="0.2">
      <c r="A30" s="33"/>
      <c r="B30" s="38"/>
      <c r="C30" s="33"/>
      <c r="D30" s="118" t="s">
        <v>34</v>
      </c>
      <c r="E30" s="33"/>
      <c r="F30" s="33"/>
      <c r="G30" s="33"/>
      <c r="H30" s="33"/>
      <c r="I30" s="33"/>
      <c r="J30" s="119">
        <f>ROUND(J118, 2)</f>
        <v>0</v>
      </c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 x14ac:dyDescent="0.2">
      <c r="A31" s="33"/>
      <c r="B31" s="38"/>
      <c r="C31" s="33"/>
      <c r="D31" s="117"/>
      <c r="E31" s="117"/>
      <c r="F31" s="117"/>
      <c r="G31" s="117"/>
      <c r="H31" s="117"/>
      <c r="I31" s="117"/>
      <c r="J31" s="117"/>
      <c r="K31" s="117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 x14ac:dyDescent="0.2">
      <c r="A32" s="33"/>
      <c r="B32" s="38"/>
      <c r="C32" s="33"/>
      <c r="D32" s="33"/>
      <c r="E32" s="33"/>
      <c r="F32" s="120" t="s">
        <v>36</v>
      </c>
      <c r="G32" s="33"/>
      <c r="H32" s="33"/>
      <c r="I32" s="120" t="s">
        <v>35</v>
      </c>
      <c r="J32" s="120" t="s">
        <v>37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 x14ac:dyDescent="0.2">
      <c r="A33" s="33"/>
      <c r="B33" s="38"/>
      <c r="C33" s="33"/>
      <c r="D33" s="121" t="s">
        <v>38</v>
      </c>
      <c r="E33" s="111" t="s">
        <v>39</v>
      </c>
      <c r="F33" s="122">
        <f>ROUND((SUM(BE118:BE128)),  2)</f>
        <v>0</v>
      </c>
      <c r="G33" s="33"/>
      <c r="H33" s="33"/>
      <c r="I33" s="123">
        <v>0.21</v>
      </c>
      <c r="J33" s="122">
        <f>ROUND(((SUM(BE118:BE128))*I33),  2)</f>
        <v>0</v>
      </c>
      <c r="K33" s="3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 x14ac:dyDescent="0.2">
      <c r="A34" s="33"/>
      <c r="B34" s="38"/>
      <c r="C34" s="33"/>
      <c r="D34" s="33"/>
      <c r="E34" s="111" t="s">
        <v>40</v>
      </c>
      <c r="F34" s="122">
        <f>ROUND((SUM(BF118:BF128)),  2)</f>
        <v>0</v>
      </c>
      <c r="G34" s="33"/>
      <c r="H34" s="33"/>
      <c r="I34" s="123">
        <v>0.12</v>
      </c>
      <c r="J34" s="122">
        <f>ROUND(((SUM(BF118:BF128))*I34),  2)</f>
        <v>0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 x14ac:dyDescent="0.2">
      <c r="A35" s="33"/>
      <c r="B35" s="38"/>
      <c r="C35" s="33"/>
      <c r="D35" s="33"/>
      <c r="E35" s="111" t="s">
        <v>41</v>
      </c>
      <c r="F35" s="122">
        <f>ROUND((SUM(BG118:BG128)),  2)</f>
        <v>0</v>
      </c>
      <c r="G35" s="33"/>
      <c r="H35" s="33"/>
      <c r="I35" s="123">
        <v>0.21</v>
      </c>
      <c r="J35" s="122">
        <f>0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 x14ac:dyDescent="0.2">
      <c r="A36" s="33"/>
      <c r="B36" s="38"/>
      <c r="C36" s="33"/>
      <c r="D36" s="33"/>
      <c r="E36" s="111" t="s">
        <v>42</v>
      </c>
      <c r="F36" s="122">
        <f>ROUND((SUM(BH118:BH128)),  2)</f>
        <v>0</v>
      </c>
      <c r="G36" s="33"/>
      <c r="H36" s="33"/>
      <c r="I36" s="123">
        <v>0.12</v>
      </c>
      <c r="J36" s="122">
        <f>0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 x14ac:dyDescent="0.2">
      <c r="A37" s="33"/>
      <c r="B37" s="38"/>
      <c r="C37" s="33"/>
      <c r="D37" s="33"/>
      <c r="E37" s="111" t="s">
        <v>43</v>
      </c>
      <c r="F37" s="122">
        <f>ROUND((SUM(BI118:BI128)),  2)</f>
        <v>0</v>
      </c>
      <c r="G37" s="33"/>
      <c r="H37" s="33"/>
      <c r="I37" s="123">
        <v>0</v>
      </c>
      <c r="J37" s="122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 x14ac:dyDescent="0.2">
      <c r="A38" s="33"/>
      <c r="B38" s="38"/>
      <c r="C38" s="33"/>
      <c r="D38" s="33"/>
      <c r="E38" s="33"/>
      <c r="F38" s="33"/>
      <c r="G38" s="33"/>
      <c r="H38" s="33"/>
      <c r="I38" s="33"/>
      <c r="J38" s="33"/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 x14ac:dyDescent="0.2">
      <c r="A39" s="33"/>
      <c r="B39" s="38"/>
      <c r="C39" s="124"/>
      <c r="D39" s="125" t="s">
        <v>44</v>
      </c>
      <c r="E39" s="126"/>
      <c r="F39" s="126"/>
      <c r="G39" s="127" t="s">
        <v>45</v>
      </c>
      <c r="H39" s="128" t="s">
        <v>46</v>
      </c>
      <c r="I39" s="126"/>
      <c r="J39" s="129">
        <f>SUM(J30:J37)</f>
        <v>0</v>
      </c>
      <c r="K39" s="130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 x14ac:dyDescent="0.2">
      <c r="A40" s="33"/>
      <c r="B40" s="38"/>
      <c r="C40" s="33"/>
      <c r="D40" s="33"/>
      <c r="E40" s="33"/>
      <c r="F40" s="33"/>
      <c r="G40" s="33"/>
      <c r="H40" s="33"/>
      <c r="I40" s="33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5" customHeight="1" x14ac:dyDescent="0.2">
      <c r="B41" s="19"/>
      <c r="L41" s="19"/>
    </row>
    <row r="42" spans="1:31" s="1" customFormat="1" ht="14.45" customHeight="1" x14ac:dyDescent="0.2">
      <c r="B42" s="19"/>
      <c r="L42" s="19"/>
    </row>
    <row r="43" spans="1:31" s="1" customFormat="1" ht="14.45" customHeight="1" x14ac:dyDescent="0.2">
      <c r="B43" s="19"/>
      <c r="L43" s="19"/>
    </row>
    <row r="44" spans="1:31" s="1" customFormat="1" ht="14.45" customHeight="1" x14ac:dyDescent="0.2">
      <c r="B44" s="19"/>
      <c r="L44" s="19"/>
    </row>
    <row r="45" spans="1:31" s="1" customFormat="1" ht="14.45" customHeight="1" x14ac:dyDescent="0.2">
      <c r="B45" s="19"/>
      <c r="L45" s="19"/>
    </row>
    <row r="46" spans="1:31" s="1" customFormat="1" ht="14.45" customHeight="1" x14ac:dyDescent="0.2">
      <c r="B46" s="19"/>
      <c r="L46" s="19"/>
    </row>
    <row r="47" spans="1:31" s="1" customFormat="1" ht="14.45" customHeight="1" x14ac:dyDescent="0.2">
      <c r="B47" s="19"/>
      <c r="L47" s="19"/>
    </row>
    <row r="48" spans="1:31" s="1" customFormat="1" ht="14.45" customHeight="1" x14ac:dyDescent="0.2">
      <c r="B48" s="19"/>
      <c r="L48" s="19"/>
    </row>
    <row r="49" spans="1:31" s="1" customFormat="1" ht="14.45" customHeight="1" x14ac:dyDescent="0.2">
      <c r="B49" s="19"/>
      <c r="L49" s="19"/>
    </row>
    <row r="50" spans="1:31" s="2" customFormat="1" ht="14.45" customHeight="1" x14ac:dyDescent="0.2">
      <c r="B50" s="50"/>
      <c r="D50" s="131" t="s">
        <v>47</v>
      </c>
      <c r="E50" s="132"/>
      <c r="F50" s="132"/>
      <c r="G50" s="131" t="s">
        <v>48</v>
      </c>
      <c r="H50" s="132"/>
      <c r="I50" s="132"/>
      <c r="J50" s="132"/>
      <c r="K50" s="132"/>
      <c r="L50" s="50"/>
    </row>
    <row r="51" spans="1:31" x14ac:dyDescent="0.2">
      <c r="B51" s="19"/>
      <c r="L51" s="19"/>
    </row>
    <row r="52" spans="1:31" x14ac:dyDescent="0.2">
      <c r="B52" s="19"/>
      <c r="L52" s="19"/>
    </row>
    <row r="53" spans="1:31" x14ac:dyDescent="0.2">
      <c r="B53" s="19"/>
      <c r="L53" s="19"/>
    </row>
    <row r="54" spans="1:31" x14ac:dyDescent="0.2">
      <c r="B54" s="19"/>
      <c r="L54" s="19"/>
    </row>
    <row r="55" spans="1:31" x14ac:dyDescent="0.2">
      <c r="B55" s="19"/>
      <c r="L55" s="19"/>
    </row>
    <row r="56" spans="1:31" x14ac:dyDescent="0.2">
      <c r="B56" s="19"/>
      <c r="L56" s="19"/>
    </row>
    <row r="57" spans="1:31" x14ac:dyDescent="0.2">
      <c r="B57" s="19"/>
      <c r="L57" s="19"/>
    </row>
    <row r="58" spans="1:31" x14ac:dyDescent="0.2">
      <c r="B58" s="19"/>
      <c r="L58" s="19"/>
    </row>
    <row r="59" spans="1:31" x14ac:dyDescent="0.2">
      <c r="B59" s="19"/>
      <c r="L59" s="19"/>
    </row>
    <row r="60" spans="1:31" x14ac:dyDescent="0.2">
      <c r="B60" s="19"/>
      <c r="L60" s="19"/>
    </row>
    <row r="61" spans="1:31" s="2" customFormat="1" ht="12.75" x14ac:dyDescent="0.2">
      <c r="A61" s="33"/>
      <c r="B61" s="38"/>
      <c r="C61" s="33"/>
      <c r="D61" s="133" t="s">
        <v>49</v>
      </c>
      <c r="E61" s="134"/>
      <c r="F61" s="135" t="s">
        <v>50</v>
      </c>
      <c r="G61" s="133" t="s">
        <v>49</v>
      </c>
      <c r="H61" s="134"/>
      <c r="I61" s="134"/>
      <c r="J61" s="136" t="s">
        <v>50</v>
      </c>
      <c r="K61" s="134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x14ac:dyDescent="0.2">
      <c r="B62" s="19"/>
      <c r="L62" s="19"/>
    </row>
    <row r="63" spans="1:31" x14ac:dyDescent="0.2">
      <c r="B63" s="19"/>
      <c r="L63" s="19"/>
    </row>
    <row r="64" spans="1:31" x14ac:dyDescent="0.2">
      <c r="B64" s="19"/>
      <c r="L64" s="19"/>
    </row>
    <row r="65" spans="1:31" s="2" customFormat="1" ht="12.75" x14ac:dyDescent="0.2">
      <c r="A65" s="33"/>
      <c r="B65" s="38"/>
      <c r="C65" s="33"/>
      <c r="D65" s="131" t="s">
        <v>51</v>
      </c>
      <c r="E65" s="137"/>
      <c r="F65" s="137"/>
      <c r="G65" s="131" t="s">
        <v>52</v>
      </c>
      <c r="H65" s="137"/>
      <c r="I65" s="137"/>
      <c r="J65" s="137"/>
      <c r="K65" s="137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x14ac:dyDescent="0.2">
      <c r="B66" s="19"/>
      <c r="L66" s="19"/>
    </row>
    <row r="67" spans="1:31" x14ac:dyDescent="0.2">
      <c r="B67" s="19"/>
      <c r="L67" s="19"/>
    </row>
    <row r="68" spans="1:31" x14ac:dyDescent="0.2">
      <c r="B68" s="19"/>
      <c r="L68" s="19"/>
    </row>
    <row r="69" spans="1:31" x14ac:dyDescent="0.2">
      <c r="B69" s="19"/>
      <c r="L69" s="19"/>
    </row>
    <row r="70" spans="1:31" x14ac:dyDescent="0.2">
      <c r="B70" s="19"/>
      <c r="L70" s="19"/>
    </row>
    <row r="71" spans="1:31" x14ac:dyDescent="0.2">
      <c r="B71" s="19"/>
      <c r="L71" s="19"/>
    </row>
    <row r="72" spans="1:31" x14ac:dyDescent="0.2">
      <c r="B72" s="19"/>
      <c r="L72" s="19"/>
    </row>
    <row r="73" spans="1:31" x14ac:dyDescent="0.2">
      <c r="B73" s="19"/>
      <c r="L73" s="19"/>
    </row>
    <row r="74" spans="1:31" x14ac:dyDescent="0.2">
      <c r="B74" s="19"/>
      <c r="L74" s="19"/>
    </row>
    <row r="75" spans="1:31" x14ac:dyDescent="0.2">
      <c r="B75" s="19"/>
      <c r="L75" s="19"/>
    </row>
    <row r="76" spans="1:31" s="2" customFormat="1" ht="12.75" x14ac:dyDescent="0.2">
      <c r="A76" s="33"/>
      <c r="B76" s="38"/>
      <c r="C76" s="33"/>
      <c r="D76" s="133" t="s">
        <v>49</v>
      </c>
      <c r="E76" s="134"/>
      <c r="F76" s="135" t="s">
        <v>50</v>
      </c>
      <c r="G76" s="133" t="s">
        <v>49</v>
      </c>
      <c r="H76" s="134"/>
      <c r="I76" s="134"/>
      <c r="J76" s="136" t="s">
        <v>50</v>
      </c>
      <c r="K76" s="134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 x14ac:dyDescent="0.2">
      <c r="A77" s="33"/>
      <c r="B77" s="138"/>
      <c r="C77" s="139"/>
      <c r="D77" s="139"/>
      <c r="E77" s="139"/>
      <c r="F77" s="139"/>
      <c r="G77" s="139"/>
      <c r="H77" s="139"/>
      <c r="I77" s="139"/>
      <c r="J77" s="139"/>
      <c r="K77" s="139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5" customHeight="1" x14ac:dyDescent="0.2">
      <c r="A81" s="33"/>
      <c r="B81" s="140"/>
      <c r="C81" s="141"/>
      <c r="D81" s="141"/>
      <c r="E81" s="141"/>
      <c r="F81" s="141"/>
      <c r="G81" s="141"/>
      <c r="H81" s="141"/>
      <c r="I81" s="141"/>
      <c r="J81" s="141"/>
      <c r="K81" s="141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customHeight="1" x14ac:dyDescent="0.2">
      <c r="A82" s="33"/>
      <c r="B82" s="34"/>
      <c r="C82" s="22" t="s">
        <v>97</v>
      </c>
      <c r="D82" s="35"/>
      <c r="E82" s="35"/>
      <c r="F82" s="35"/>
      <c r="G82" s="35"/>
      <c r="H82" s="35"/>
      <c r="I82" s="35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customHeight="1" x14ac:dyDescent="0.2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 x14ac:dyDescent="0.2">
      <c r="A84" s="33"/>
      <c r="B84" s="34"/>
      <c r="C84" s="28" t="s">
        <v>16</v>
      </c>
      <c r="D84" s="35"/>
      <c r="E84" s="35"/>
      <c r="F84" s="35"/>
      <c r="G84" s="35"/>
      <c r="H84" s="35"/>
      <c r="I84" s="35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customHeight="1" x14ac:dyDescent="0.2">
      <c r="A85" s="33"/>
      <c r="B85" s="34"/>
      <c r="C85" s="35"/>
      <c r="D85" s="35"/>
      <c r="E85" s="286" t="str">
        <f>E7</f>
        <v>Oprava mostu v km 19,608 na trati Kácov - Světlá nad Sázavou</v>
      </c>
      <c r="F85" s="287"/>
      <c r="G85" s="287"/>
      <c r="H85" s="287"/>
      <c r="I85" s="35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 x14ac:dyDescent="0.2">
      <c r="A86" s="33"/>
      <c r="B86" s="34"/>
      <c r="C86" s="28" t="s">
        <v>95</v>
      </c>
      <c r="D86" s="35"/>
      <c r="E86" s="35"/>
      <c r="F86" s="35"/>
      <c r="G86" s="35"/>
      <c r="H86" s="35"/>
      <c r="I86" s="35"/>
      <c r="J86" s="35"/>
      <c r="K86" s="35"/>
      <c r="L86" s="50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customHeight="1" x14ac:dyDescent="0.2">
      <c r="A87" s="33"/>
      <c r="B87" s="34"/>
      <c r="C87" s="35"/>
      <c r="D87" s="35"/>
      <c r="E87" s="265" t="str">
        <f>E9</f>
        <v>02.4_2024 - DSPS</v>
      </c>
      <c r="F87" s="285"/>
      <c r="G87" s="285"/>
      <c r="H87" s="285"/>
      <c r="I87" s="35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customHeight="1" x14ac:dyDescent="0.2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 x14ac:dyDescent="0.2">
      <c r="A89" s="33"/>
      <c r="B89" s="34"/>
      <c r="C89" s="28" t="s">
        <v>20</v>
      </c>
      <c r="D89" s="35"/>
      <c r="E89" s="35"/>
      <c r="F89" s="26" t="str">
        <f>F12</f>
        <v>Březina</v>
      </c>
      <c r="G89" s="35"/>
      <c r="H89" s="35"/>
      <c r="I89" s="28" t="s">
        <v>22</v>
      </c>
      <c r="J89" s="65" t="str">
        <f>IF(J12="","",J12)</f>
        <v>25. 3. 2024</v>
      </c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5" customHeight="1" x14ac:dyDescent="0.2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15.2" customHeight="1" x14ac:dyDescent="0.2">
      <c r="A91" s="33"/>
      <c r="B91" s="34"/>
      <c r="C91" s="28" t="s">
        <v>24</v>
      </c>
      <c r="D91" s="35"/>
      <c r="E91" s="35"/>
      <c r="F91" s="26" t="str">
        <f>E15</f>
        <v xml:space="preserve"> </v>
      </c>
      <c r="G91" s="35"/>
      <c r="H91" s="35"/>
      <c r="I91" s="28" t="s">
        <v>30</v>
      </c>
      <c r="J91" s="31" t="str">
        <f>E21</f>
        <v xml:space="preserve"> 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2" customHeight="1" x14ac:dyDescent="0.2">
      <c r="A92" s="33"/>
      <c r="B92" s="34"/>
      <c r="C92" s="28" t="s">
        <v>28</v>
      </c>
      <c r="D92" s="35"/>
      <c r="E92" s="35"/>
      <c r="F92" s="26" t="str">
        <f>IF(E18="","",E18)</f>
        <v>Vyplň údaj</v>
      </c>
      <c r="G92" s="35"/>
      <c r="H92" s="35"/>
      <c r="I92" s="28" t="s">
        <v>32</v>
      </c>
      <c r="J92" s="31" t="str">
        <f>E24</f>
        <v xml:space="preserve"> </v>
      </c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 x14ac:dyDescent="0.2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 x14ac:dyDescent="0.2">
      <c r="A94" s="33"/>
      <c r="B94" s="34"/>
      <c r="C94" s="142" t="s">
        <v>98</v>
      </c>
      <c r="D94" s="143"/>
      <c r="E94" s="143"/>
      <c r="F94" s="143"/>
      <c r="G94" s="143"/>
      <c r="H94" s="143"/>
      <c r="I94" s="143"/>
      <c r="J94" s="144" t="s">
        <v>99</v>
      </c>
      <c r="K94" s="143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 x14ac:dyDescent="0.2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9" customHeight="1" x14ac:dyDescent="0.2">
      <c r="A96" s="33"/>
      <c r="B96" s="34"/>
      <c r="C96" s="145" t="s">
        <v>100</v>
      </c>
      <c r="D96" s="35"/>
      <c r="E96" s="35"/>
      <c r="F96" s="35"/>
      <c r="G96" s="35"/>
      <c r="H96" s="35"/>
      <c r="I96" s="35"/>
      <c r="J96" s="83">
        <f>J118</f>
        <v>0</v>
      </c>
      <c r="K96" s="35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6" t="s">
        <v>101</v>
      </c>
    </row>
    <row r="97" spans="1:31" s="9" customFormat="1" ht="24.95" customHeight="1" x14ac:dyDescent="0.2">
      <c r="B97" s="146"/>
      <c r="C97" s="147"/>
      <c r="D97" s="148" t="s">
        <v>647</v>
      </c>
      <c r="E97" s="149"/>
      <c r="F97" s="149"/>
      <c r="G97" s="149"/>
      <c r="H97" s="149"/>
      <c r="I97" s="149"/>
      <c r="J97" s="150">
        <f>J119</f>
        <v>0</v>
      </c>
      <c r="K97" s="147"/>
      <c r="L97" s="151"/>
    </row>
    <row r="98" spans="1:31" s="10" customFormat="1" ht="19.899999999999999" customHeight="1" x14ac:dyDescent="0.2">
      <c r="B98" s="152"/>
      <c r="C98" s="153"/>
      <c r="D98" s="154" t="s">
        <v>648</v>
      </c>
      <c r="E98" s="155"/>
      <c r="F98" s="155"/>
      <c r="G98" s="155"/>
      <c r="H98" s="155"/>
      <c r="I98" s="155"/>
      <c r="J98" s="156">
        <f>J120</f>
        <v>0</v>
      </c>
      <c r="K98" s="153"/>
      <c r="L98" s="157"/>
    </row>
    <row r="99" spans="1:31" s="2" customFormat="1" ht="21.75" customHeight="1" x14ac:dyDescent="0.2">
      <c r="A99" s="33"/>
      <c r="B99" s="34"/>
      <c r="C99" s="35"/>
      <c r="D99" s="35"/>
      <c r="E99" s="35"/>
      <c r="F99" s="35"/>
      <c r="G99" s="35"/>
      <c r="H99" s="35"/>
      <c r="I99" s="35"/>
      <c r="J99" s="35"/>
      <c r="K99" s="35"/>
      <c r="L99" s="50"/>
      <c r="S99" s="33"/>
      <c r="T99" s="33"/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</row>
    <row r="100" spans="1:31" s="2" customFormat="1" ht="6.95" customHeight="1" x14ac:dyDescent="0.2">
      <c r="A100" s="33"/>
      <c r="B100" s="53"/>
      <c r="C100" s="54"/>
      <c r="D100" s="54"/>
      <c r="E100" s="54"/>
      <c r="F100" s="54"/>
      <c r="G100" s="54"/>
      <c r="H100" s="54"/>
      <c r="I100" s="54"/>
      <c r="J100" s="54"/>
      <c r="K100" s="54"/>
      <c r="L100" s="50"/>
      <c r="S100" s="33"/>
      <c r="T100" s="33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</row>
    <row r="104" spans="1:31" s="2" customFormat="1" ht="6.95" customHeight="1" x14ac:dyDescent="0.2">
      <c r="A104" s="33"/>
      <c r="B104" s="55"/>
      <c r="C104" s="56"/>
      <c r="D104" s="56"/>
      <c r="E104" s="56"/>
      <c r="F104" s="56"/>
      <c r="G104" s="56"/>
      <c r="H104" s="56"/>
      <c r="I104" s="56"/>
      <c r="J104" s="56"/>
      <c r="K104" s="56"/>
      <c r="L104" s="50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</row>
    <row r="105" spans="1:31" s="2" customFormat="1" ht="24.95" customHeight="1" x14ac:dyDescent="0.2">
      <c r="A105" s="33"/>
      <c r="B105" s="34"/>
      <c r="C105" s="22" t="s">
        <v>114</v>
      </c>
      <c r="D105" s="35"/>
      <c r="E105" s="35"/>
      <c r="F105" s="35"/>
      <c r="G105" s="35"/>
      <c r="H105" s="35"/>
      <c r="I105" s="35"/>
      <c r="J105" s="35"/>
      <c r="K105" s="35"/>
      <c r="L105" s="50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</row>
    <row r="106" spans="1:31" s="2" customFormat="1" ht="6.95" customHeight="1" x14ac:dyDescent="0.2">
      <c r="A106" s="33"/>
      <c r="B106" s="34"/>
      <c r="C106" s="35"/>
      <c r="D106" s="35"/>
      <c r="E106" s="35"/>
      <c r="F106" s="35"/>
      <c r="G106" s="35"/>
      <c r="H106" s="35"/>
      <c r="I106" s="35"/>
      <c r="J106" s="35"/>
      <c r="K106" s="35"/>
      <c r="L106" s="50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07" spans="1:31" s="2" customFormat="1" ht="12" customHeight="1" x14ac:dyDescent="0.2">
      <c r="A107" s="33"/>
      <c r="B107" s="34"/>
      <c r="C107" s="28" t="s">
        <v>16</v>
      </c>
      <c r="D107" s="35"/>
      <c r="E107" s="35"/>
      <c r="F107" s="35"/>
      <c r="G107" s="35"/>
      <c r="H107" s="35"/>
      <c r="I107" s="35"/>
      <c r="J107" s="35"/>
      <c r="K107" s="35"/>
      <c r="L107" s="50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pans="1:31" s="2" customFormat="1" ht="16.5" customHeight="1" x14ac:dyDescent="0.2">
      <c r="A108" s="33"/>
      <c r="B108" s="34"/>
      <c r="C108" s="35"/>
      <c r="D108" s="35"/>
      <c r="E108" s="286" t="str">
        <f>E7</f>
        <v>Oprava mostu v km 19,608 na trati Kácov - Světlá nad Sázavou</v>
      </c>
      <c r="F108" s="287"/>
      <c r="G108" s="287"/>
      <c r="H108" s="287"/>
      <c r="I108" s="35"/>
      <c r="J108" s="35"/>
      <c r="K108" s="35"/>
      <c r="L108" s="50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31" s="2" customFormat="1" ht="12" customHeight="1" x14ac:dyDescent="0.2">
      <c r="A109" s="33"/>
      <c r="B109" s="34"/>
      <c r="C109" s="28" t="s">
        <v>95</v>
      </c>
      <c r="D109" s="35"/>
      <c r="E109" s="35"/>
      <c r="F109" s="35"/>
      <c r="G109" s="35"/>
      <c r="H109" s="35"/>
      <c r="I109" s="35"/>
      <c r="J109" s="35"/>
      <c r="K109" s="35"/>
      <c r="L109" s="50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31" s="2" customFormat="1" ht="16.5" customHeight="1" x14ac:dyDescent="0.2">
      <c r="A110" s="33"/>
      <c r="B110" s="34"/>
      <c r="C110" s="35"/>
      <c r="D110" s="35"/>
      <c r="E110" s="265" t="str">
        <f>E9</f>
        <v>02.4_2024 - DSPS</v>
      </c>
      <c r="F110" s="285"/>
      <c r="G110" s="285"/>
      <c r="H110" s="285"/>
      <c r="I110" s="35"/>
      <c r="J110" s="35"/>
      <c r="K110" s="35"/>
      <c r="L110" s="50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31" s="2" customFormat="1" ht="6.95" customHeight="1" x14ac:dyDescent="0.2">
      <c r="A111" s="33"/>
      <c r="B111" s="34"/>
      <c r="C111" s="35"/>
      <c r="D111" s="35"/>
      <c r="E111" s="35"/>
      <c r="F111" s="35"/>
      <c r="G111" s="35"/>
      <c r="H111" s="35"/>
      <c r="I111" s="35"/>
      <c r="J111" s="35"/>
      <c r="K111" s="35"/>
      <c r="L111" s="50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12" customHeight="1" x14ac:dyDescent="0.2">
      <c r="A112" s="33"/>
      <c r="B112" s="34"/>
      <c r="C112" s="28" t="s">
        <v>20</v>
      </c>
      <c r="D112" s="35"/>
      <c r="E112" s="35"/>
      <c r="F112" s="26" t="str">
        <f>F12</f>
        <v>Březina</v>
      </c>
      <c r="G112" s="35"/>
      <c r="H112" s="35"/>
      <c r="I112" s="28" t="s">
        <v>22</v>
      </c>
      <c r="J112" s="65" t="str">
        <f>IF(J12="","",J12)</f>
        <v>25. 3. 2024</v>
      </c>
      <c r="K112" s="35"/>
      <c r="L112" s="50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6.95" customHeight="1" x14ac:dyDescent="0.2">
      <c r="A113" s="33"/>
      <c r="B113" s="34"/>
      <c r="C113" s="35"/>
      <c r="D113" s="35"/>
      <c r="E113" s="35"/>
      <c r="F113" s="35"/>
      <c r="G113" s="35"/>
      <c r="H113" s="35"/>
      <c r="I113" s="35"/>
      <c r="J113" s="35"/>
      <c r="K113" s="35"/>
      <c r="L113" s="50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15.2" customHeight="1" x14ac:dyDescent="0.2">
      <c r="A114" s="33"/>
      <c r="B114" s="34"/>
      <c r="C114" s="28" t="s">
        <v>24</v>
      </c>
      <c r="D114" s="35"/>
      <c r="E114" s="35"/>
      <c r="F114" s="26" t="str">
        <f>E15</f>
        <v xml:space="preserve"> </v>
      </c>
      <c r="G114" s="35"/>
      <c r="H114" s="35"/>
      <c r="I114" s="28" t="s">
        <v>30</v>
      </c>
      <c r="J114" s="31" t="str">
        <f>E21</f>
        <v xml:space="preserve"> </v>
      </c>
      <c r="K114" s="35"/>
      <c r="L114" s="50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15.2" customHeight="1" x14ac:dyDescent="0.2">
      <c r="A115" s="33"/>
      <c r="B115" s="34"/>
      <c r="C115" s="28" t="s">
        <v>28</v>
      </c>
      <c r="D115" s="35"/>
      <c r="E115" s="35"/>
      <c r="F115" s="26" t="str">
        <f>IF(E18="","",E18)</f>
        <v>Vyplň údaj</v>
      </c>
      <c r="G115" s="35"/>
      <c r="H115" s="35"/>
      <c r="I115" s="28" t="s">
        <v>32</v>
      </c>
      <c r="J115" s="31" t="str">
        <f>E24</f>
        <v xml:space="preserve"> </v>
      </c>
      <c r="K115" s="35"/>
      <c r="L115" s="50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10.35" customHeight="1" x14ac:dyDescent="0.2">
      <c r="A116" s="33"/>
      <c r="B116" s="34"/>
      <c r="C116" s="35"/>
      <c r="D116" s="35"/>
      <c r="E116" s="35"/>
      <c r="F116" s="35"/>
      <c r="G116" s="35"/>
      <c r="H116" s="35"/>
      <c r="I116" s="35"/>
      <c r="J116" s="35"/>
      <c r="K116" s="35"/>
      <c r="L116" s="50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11" customFormat="1" ht="29.25" customHeight="1" x14ac:dyDescent="0.2">
      <c r="A117" s="158"/>
      <c r="B117" s="159"/>
      <c r="C117" s="160" t="s">
        <v>115</v>
      </c>
      <c r="D117" s="161" t="s">
        <v>59</v>
      </c>
      <c r="E117" s="161" t="s">
        <v>55</v>
      </c>
      <c r="F117" s="161" t="s">
        <v>56</v>
      </c>
      <c r="G117" s="161" t="s">
        <v>116</v>
      </c>
      <c r="H117" s="161" t="s">
        <v>117</v>
      </c>
      <c r="I117" s="161" t="s">
        <v>118</v>
      </c>
      <c r="J117" s="161" t="s">
        <v>99</v>
      </c>
      <c r="K117" s="162" t="s">
        <v>119</v>
      </c>
      <c r="L117" s="163"/>
      <c r="M117" s="74" t="s">
        <v>1</v>
      </c>
      <c r="N117" s="75" t="s">
        <v>38</v>
      </c>
      <c r="O117" s="75" t="s">
        <v>120</v>
      </c>
      <c r="P117" s="75" t="s">
        <v>121</v>
      </c>
      <c r="Q117" s="75" t="s">
        <v>122</v>
      </c>
      <c r="R117" s="75" t="s">
        <v>123</v>
      </c>
      <c r="S117" s="75" t="s">
        <v>124</v>
      </c>
      <c r="T117" s="76" t="s">
        <v>125</v>
      </c>
      <c r="U117" s="158"/>
      <c r="V117" s="158"/>
      <c r="W117" s="158"/>
      <c r="X117" s="158"/>
      <c r="Y117" s="158"/>
      <c r="Z117" s="158"/>
      <c r="AA117" s="158"/>
      <c r="AB117" s="158"/>
      <c r="AC117" s="158"/>
      <c r="AD117" s="158"/>
      <c r="AE117" s="158"/>
    </row>
    <row r="118" spans="1:65" s="2" customFormat="1" ht="22.9" customHeight="1" x14ac:dyDescent="0.25">
      <c r="A118" s="33"/>
      <c r="B118" s="34"/>
      <c r="C118" s="81" t="s">
        <v>126</v>
      </c>
      <c r="D118" s="35"/>
      <c r="E118" s="35"/>
      <c r="F118" s="35"/>
      <c r="G118" s="35"/>
      <c r="H118" s="35"/>
      <c r="I118" s="35"/>
      <c r="J118" s="164">
        <f>BK118</f>
        <v>0</v>
      </c>
      <c r="K118" s="35"/>
      <c r="L118" s="38"/>
      <c r="M118" s="77"/>
      <c r="N118" s="165"/>
      <c r="O118" s="78"/>
      <c r="P118" s="166">
        <f>P119</f>
        <v>0</v>
      </c>
      <c r="Q118" s="78"/>
      <c r="R118" s="166">
        <f>R119</f>
        <v>0</v>
      </c>
      <c r="S118" s="78"/>
      <c r="T118" s="167">
        <f>T119</f>
        <v>0</v>
      </c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  <c r="AT118" s="16" t="s">
        <v>73</v>
      </c>
      <c r="AU118" s="16" t="s">
        <v>101</v>
      </c>
      <c r="BK118" s="168">
        <f>BK119</f>
        <v>0</v>
      </c>
    </row>
    <row r="119" spans="1:65" s="12" customFormat="1" ht="25.9" customHeight="1" x14ac:dyDescent="0.2">
      <c r="B119" s="169"/>
      <c r="C119" s="170"/>
      <c r="D119" s="171" t="s">
        <v>73</v>
      </c>
      <c r="E119" s="172" t="s">
        <v>89</v>
      </c>
      <c r="F119" s="172" t="s">
        <v>654</v>
      </c>
      <c r="G119" s="170"/>
      <c r="H119" s="170"/>
      <c r="I119" s="173"/>
      <c r="J119" s="174">
        <f>BK119</f>
        <v>0</v>
      </c>
      <c r="K119" s="170"/>
      <c r="L119" s="175"/>
      <c r="M119" s="176"/>
      <c r="N119" s="177"/>
      <c r="O119" s="177"/>
      <c r="P119" s="178">
        <f>P120</f>
        <v>0</v>
      </c>
      <c r="Q119" s="177"/>
      <c r="R119" s="178">
        <f>R120</f>
        <v>0</v>
      </c>
      <c r="S119" s="177"/>
      <c r="T119" s="179">
        <f>T120</f>
        <v>0</v>
      </c>
      <c r="AR119" s="180" t="s">
        <v>163</v>
      </c>
      <c r="AT119" s="181" t="s">
        <v>73</v>
      </c>
      <c r="AU119" s="181" t="s">
        <v>74</v>
      </c>
      <c r="AY119" s="180" t="s">
        <v>129</v>
      </c>
      <c r="BK119" s="182">
        <f>BK120</f>
        <v>0</v>
      </c>
    </row>
    <row r="120" spans="1:65" s="12" customFormat="1" ht="22.9" customHeight="1" x14ac:dyDescent="0.2">
      <c r="B120" s="169"/>
      <c r="C120" s="170"/>
      <c r="D120" s="171" t="s">
        <v>73</v>
      </c>
      <c r="E120" s="183" t="s">
        <v>655</v>
      </c>
      <c r="F120" s="183" t="s">
        <v>656</v>
      </c>
      <c r="G120" s="170"/>
      <c r="H120" s="170"/>
      <c r="I120" s="173"/>
      <c r="J120" s="184">
        <f>BK120</f>
        <v>0</v>
      </c>
      <c r="K120" s="170"/>
      <c r="L120" s="175"/>
      <c r="M120" s="176"/>
      <c r="N120" s="177"/>
      <c r="O120" s="177"/>
      <c r="P120" s="178">
        <f>SUM(P121:P128)</f>
        <v>0</v>
      </c>
      <c r="Q120" s="177"/>
      <c r="R120" s="178">
        <f>SUM(R121:R128)</f>
        <v>0</v>
      </c>
      <c r="S120" s="177"/>
      <c r="T120" s="179">
        <f>SUM(T121:T128)</f>
        <v>0</v>
      </c>
      <c r="AR120" s="180" t="s">
        <v>163</v>
      </c>
      <c r="AT120" s="181" t="s">
        <v>73</v>
      </c>
      <c r="AU120" s="181" t="s">
        <v>82</v>
      </c>
      <c r="AY120" s="180" t="s">
        <v>129</v>
      </c>
      <c r="BK120" s="182">
        <f>SUM(BK121:BK128)</f>
        <v>0</v>
      </c>
    </row>
    <row r="121" spans="1:65" s="2" customFormat="1" ht="16.5" customHeight="1" x14ac:dyDescent="0.2">
      <c r="A121" s="33"/>
      <c r="B121" s="34"/>
      <c r="C121" s="185" t="s">
        <v>82</v>
      </c>
      <c r="D121" s="185" t="s">
        <v>131</v>
      </c>
      <c r="E121" s="186" t="s">
        <v>706</v>
      </c>
      <c r="F121" s="187" t="s">
        <v>707</v>
      </c>
      <c r="G121" s="188" t="s">
        <v>659</v>
      </c>
      <c r="H121" s="189">
        <v>1</v>
      </c>
      <c r="I121" s="190"/>
      <c r="J121" s="191">
        <f>ROUND(I121*H121,2)</f>
        <v>0</v>
      </c>
      <c r="K121" s="187" t="s">
        <v>459</v>
      </c>
      <c r="L121" s="38"/>
      <c r="M121" s="192" t="s">
        <v>1</v>
      </c>
      <c r="N121" s="193" t="s">
        <v>39</v>
      </c>
      <c r="O121" s="70"/>
      <c r="P121" s="194">
        <f>O121*H121</f>
        <v>0</v>
      </c>
      <c r="Q121" s="194">
        <v>0</v>
      </c>
      <c r="R121" s="194">
        <f>Q121*H121</f>
        <v>0</v>
      </c>
      <c r="S121" s="194">
        <v>0</v>
      </c>
      <c r="T121" s="195">
        <f>S121*H121</f>
        <v>0</v>
      </c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R121" s="196" t="s">
        <v>660</v>
      </c>
      <c r="AT121" s="196" t="s">
        <v>131</v>
      </c>
      <c r="AU121" s="196" t="s">
        <v>84</v>
      </c>
      <c r="AY121" s="16" t="s">
        <v>129</v>
      </c>
      <c r="BE121" s="197">
        <f>IF(N121="základní",J121,0)</f>
        <v>0</v>
      </c>
      <c r="BF121" s="197">
        <f>IF(N121="snížená",J121,0)</f>
        <v>0</v>
      </c>
      <c r="BG121" s="197">
        <f>IF(N121="zákl. přenesená",J121,0)</f>
        <v>0</v>
      </c>
      <c r="BH121" s="197">
        <f>IF(N121="sníž. přenesená",J121,0)</f>
        <v>0</v>
      </c>
      <c r="BI121" s="197">
        <f>IF(N121="nulová",J121,0)</f>
        <v>0</v>
      </c>
      <c r="BJ121" s="16" t="s">
        <v>82</v>
      </c>
      <c r="BK121" s="197">
        <f>ROUND(I121*H121,2)</f>
        <v>0</v>
      </c>
      <c r="BL121" s="16" t="s">
        <v>660</v>
      </c>
      <c r="BM121" s="196" t="s">
        <v>708</v>
      </c>
    </row>
    <row r="122" spans="1:65" s="2" customFormat="1" x14ac:dyDescent="0.2">
      <c r="A122" s="33"/>
      <c r="B122" s="34"/>
      <c r="C122" s="35"/>
      <c r="D122" s="198" t="s">
        <v>138</v>
      </c>
      <c r="E122" s="35"/>
      <c r="F122" s="199" t="s">
        <v>707</v>
      </c>
      <c r="G122" s="35"/>
      <c r="H122" s="35"/>
      <c r="I122" s="200"/>
      <c r="J122" s="35"/>
      <c r="K122" s="35"/>
      <c r="L122" s="38"/>
      <c r="M122" s="201"/>
      <c r="N122" s="202"/>
      <c r="O122" s="70"/>
      <c r="P122" s="70"/>
      <c r="Q122" s="70"/>
      <c r="R122" s="70"/>
      <c r="S122" s="70"/>
      <c r="T122" s="71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T122" s="16" t="s">
        <v>138</v>
      </c>
      <c r="AU122" s="16" t="s">
        <v>84</v>
      </c>
    </row>
    <row r="123" spans="1:65" s="2" customFormat="1" ht="16.5" customHeight="1" x14ac:dyDescent="0.2">
      <c r="A123" s="33"/>
      <c r="B123" s="34"/>
      <c r="C123" s="185" t="s">
        <v>84</v>
      </c>
      <c r="D123" s="185" t="s">
        <v>131</v>
      </c>
      <c r="E123" s="186" t="s">
        <v>709</v>
      </c>
      <c r="F123" s="187" t="s">
        <v>710</v>
      </c>
      <c r="G123" s="188" t="s">
        <v>659</v>
      </c>
      <c r="H123" s="189">
        <v>1</v>
      </c>
      <c r="I123" s="190"/>
      <c r="J123" s="191">
        <f>ROUND(I123*H123,2)</f>
        <v>0</v>
      </c>
      <c r="K123" s="187" t="s">
        <v>459</v>
      </c>
      <c r="L123" s="38"/>
      <c r="M123" s="192" t="s">
        <v>1</v>
      </c>
      <c r="N123" s="193" t="s">
        <v>39</v>
      </c>
      <c r="O123" s="70"/>
      <c r="P123" s="194">
        <f>O123*H123</f>
        <v>0</v>
      </c>
      <c r="Q123" s="194">
        <v>0</v>
      </c>
      <c r="R123" s="194">
        <f>Q123*H123</f>
        <v>0</v>
      </c>
      <c r="S123" s="194">
        <v>0</v>
      </c>
      <c r="T123" s="195">
        <f>S123*H123</f>
        <v>0</v>
      </c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R123" s="196" t="s">
        <v>660</v>
      </c>
      <c r="AT123" s="196" t="s">
        <v>131</v>
      </c>
      <c r="AU123" s="196" t="s">
        <v>84</v>
      </c>
      <c r="AY123" s="16" t="s">
        <v>129</v>
      </c>
      <c r="BE123" s="197">
        <f>IF(N123="základní",J123,0)</f>
        <v>0</v>
      </c>
      <c r="BF123" s="197">
        <f>IF(N123="snížená",J123,0)</f>
        <v>0</v>
      </c>
      <c r="BG123" s="197">
        <f>IF(N123="zákl. přenesená",J123,0)</f>
        <v>0</v>
      </c>
      <c r="BH123" s="197">
        <f>IF(N123="sníž. přenesená",J123,0)</f>
        <v>0</v>
      </c>
      <c r="BI123" s="197">
        <f>IF(N123="nulová",J123,0)</f>
        <v>0</v>
      </c>
      <c r="BJ123" s="16" t="s">
        <v>82</v>
      </c>
      <c r="BK123" s="197">
        <f>ROUND(I123*H123,2)</f>
        <v>0</v>
      </c>
      <c r="BL123" s="16" t="s">
        <v>660</v>
      </c>
      <c r="BM123" s="196" t="s">
        <v>711</v>
      </c>
    </row>
    <row r="124" spans="1:65" s="2" customFormat="1" x14ac:dyDescent="0.2">
      <c r="A124" s="33"/>
      <c r="B124" s="34"/>
      <c r="C124" s="35"/>
      <c r="D124" s="198" t="s">
        <v>138</v>
      </c>
      <c r="E124" s="35"/>
      <c r="F124" s="199" t="s">
        <v>710</v>
      </c>
      <c r="G124" s="35"/>
      <c r="H124" s="35"/>
      <c r="I124" s="200"/>
      <c r="J124" s="35"/>
      <c r="K124" s="35"/>
      <c r="L124" s="38"/>
      <c r="M124" s="201"/>
      <c r="N124" s="202"/>
      <c r="O124" s="70"/>
      <c r="P124" s="70"/>
      <c r="Q124" s="70"/>
      <c r="R124" s="70"/>
      <c r="S124" s="70"/>
      <c r="T124" s="71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T124" s="16" t="s">
        <v>138</v>
      </c>
      <c r="AU124" s="16" t="s">
        <v>84</v>
      </c>
    </row>
    <row r="125" spans="1:65" s="2" customFormat="1" ht="19.5" x14ac:dyDescent="0.2">
      <c r="A125" s="33"/>
      <c r="B125" s="34"/>
      <c r="C125" s="35"/>
      <c r="D125" s="198" t="s">
        <v>148</v>
      </c>
      <c r="E125" s="35"/>
      <c r="F125" s="225" t="s">
        <v>712</v>
      </c>
      <c r="G125" s="35"/>
      <c r="H125" s="35"/>
      <c r="I125" s="200"/>
      <c r="J125" s="35"/>
      <c r="K125" s="35"/>
      <c r="L125" s="38"/>
      <c r="M125" s="201"/>
      <c r="N125" s="202"/>
      <c r="O125" s="70"/>
      <c r="P125" s="70"/>
      <c r="Q125" s="70"/>
      <c r="R125" s="70"/>
      <c r="S125" s="70"/>
      <c r="T125" s="71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T125" s="16" t="s">
        <v>148</v>
      </c>
      <c r="AU125" s="16" t="s">
        <v>84</v>
      </c>
    </row>
    <row r="126" spans="1:65" s="2" customFormat="1" ht="16.5" customHeight="1" x14ac:dyDescent="0.2">
      <c r="A126" s="33"/>
      <c r="B126" s="34"/>
      <c r="C126" s="185" t="s">
        <v>151</v>
      </c>
      <c r="D126" s="185" t="s">
        <v>131</v>
      </c>
      <c r="E126" s="186" t="s">
        <v>709</v>
      </c>
      <c r="F126" s="187" t="s">
        <v>710</v>
      </c>
      <c r="G126" s="188" t="s">
        <v>659</v>
      </c>
      <c r="H126" s="189">
        <v>1</v>
      </c>
      <c r="I126" s="190"/>
      <c r="J126" s="191">
        <f>ROUND(I126*H126,2)</f>
        <v>0</v>
      </c>
      <c r="K126" s="187" t="s">
        <v>459</v>
      </c>
      <c r="L126" s="38"/>
      <c r="M126" s="192" t="s">
        <v>1</v>
      </c>
      <c r="N126" s="193" t="s">
        <v>39</v>
      </c>
      <c r="O126" s="70"/>
      <c r="P126" s="194">
        <f>O126*H126</f>
        <v>0</v>
      </c>
      <c r="Q126" s="194">
        <v>0</v>
      </c>
      <c r="R126" s="194">
        <f>Q126*H126</f>
        <v>0</v>
      </c>
      <c r="S126" s="194">
        <v>0</v>
      </c>
      <c r="T126" s="195">
        <f>S126*H126</f>
        <v>0</v>
      </c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R126" s="196" t="s">
        <v>660</v>
      </c>
      <c r="AT126" s="196" t="s">
        <v>131</v>
      </c>
      <c r="AU126" s="196" t="s">
        <v>84</v>
      </c>
      <c r="AY126" s="16" t="s">
        <v>129</v>
      </c>
      <c r="BE126" s="197">
        <f>IF(N126="základní",J126,0)</f>
        <v>0</v>
      </c>
      <c r="BF126" s="197">
        <f>IF(N126="snížená",J126,0)</f>
        <v>0</v>
      </c>
      <c r="BG126" s="197">
        <f>IF(N126="zákl. přenesená",J126,0)</f>
        <v>0</v>
      </c>
      <c r="BH126" s="197">
        <f>IF(N126="sníž. přenesená",J126,0)</f>
        <v>0</v>
      </c>
      <c r="BI126" s="197">
        <f>IF(N126="nulová",J126,0)</f>
        <v>0</v>
      </c>
      <c r="BJ126" s="16" t="s">
        <v>82</v>
      </c>
      <c r="BK126" s="197">
        <f>ROUND(I126*H126,2)</f>
        <v>0</v>
      </c>
      <c r="BL126" s="16" t="s">
        <v>660</v>
      </c>
      <c r="BM126" s="196" t="s">
        <v>713</v>
      </c>
    </row>
    <row r="127" spans="1:65" s="2" customFormat="1" x14ac:dyDescent="0.2">
      <c r="A127" s="33"/>
      <c r="B127" s="34"/>
      <c r="C127" s="35"/>
      <c r="D127" s="198" t="s">
        <v>138</v>
      </c>
      <c r="E127" s="35"/>
      <c r="F127" s="199" t="s">
        <v>710</v>
      </c>
      <c r="G127" s="35"/>
      <c r="H127" s="35"/>
      <c r="I127" s="200"/>
      <c r="J127" s="35"/>
      <c r="K127" s="35"/>
      <c r="L127" s="38"/>
      <c r="M127" s="201"/>
      <c r="N127" s="202"/>
      <c r="O127" s="70"/>
      <c r="P127" s="70"/>
      <c r="Q127" s="70"/>
      <c r="R127" s="70"/>
      <c r="S127" s="70"/>
      <c r="T127" s="71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T127" s="16" t="s">
        <v>138</v>
      </c>
      <c r="AU127" s="16" t="s">
        <v>84</v>
      </c>
    </row>
    <row r="128" spans="1:65" s="2" customFormat="1" ht="19.5" x14ac:dyDescent="0.2">
      <c r="A128" s="33"/>
      <c r="B128" s="34"/>
      <c r="C128" s="35"/>
      <c r="D128" s="198" t="s">
        <v>148</v>
      </c>
      <c r="E128" s="35"/>
      <c r="F128" s="225" t="s">
        <v>714</v>
      </c>
      <c r="G128" s="35"/>
      <c r="H128" s="35"/>
      <c r="I128" s="200"/>
      <c r="J128" s="35"/>
      <c r="K128" s="35"/>
      <c r="L128" s="38"/>
      <c r="M128" s="239"/>
      <c r="N128" s="240"/>
      <c r="O128" s="241"/>
      <c r="P128" s="241"/>
      <c r="Q128" s="241"/>
      <c r="R128" s="241"/>
      <c r="S128" s="241"/>
      <c r="T128" s="242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T128" s="16" t="s">
        <v>148</v>
      </c>
      <c r="AU128" s="16" t="s">
        <v>84</v>
      </c>
    </row>
    <row r="129" spans="1:31" s="2" customFormat="1" ht="6.95" customHeight="1" x14ac:dyDescent="0.2">
      <c r="A129" s="33"/>
      <c r="B129" s="53"/>
      <c r="C129" s="54"/>
      <c r="D129" s="54"/>
      <c r="E129" s="54"/>
      <c r="F129" s="54"/>
      <c r="G129" s="54"/>
      <c r="H129" s="54"/>
      <c r="I129" s="54"/>
      <c r="J129" s="54"/>
      <c r="K129" s="54"/>
      <c r="L129" s="38"/>
      <c r="M129" s="33"/>
      <c r="O129" s="33"/>
      <c r="P129" s="33"/>
      <c r="Q129" s="33"/>
      <c r="R129" s="33"/>
      <c r="S129" s="33"/>
      <c r="T129" s="33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</row>
  </sheetData>
  <sheetProtection algorithmName="SHA-512" hashValue="e/y+qaDljbiEyo4DbKpGXFG+WbcS1y4XFzJ4DZ8D1IZVyM9CXdjQbeg+lG1Uhaa3srqNlpAZjSyVROAdTqZ0jw==" saltValue="JSe8avtBD2yrZ7HTBSN+6L5otZYKeqfAMwSjPn0FhVfHPjeCAR50hWJxtZlQIjE6HOZr5e70TiqSeXH1ZF43uw==" spinCount="100000" sheet="1" objects="1" scenarios="1" formatColumns="0" formatRows="0" autoFilter="0"/>
  <autoFilter ref="C117:K128"/>
  <mergeCells count="9">
    <mergeCell ref="E87:H87"/>
    <mergeCell ref="E108:H108"/>
    <mergeCell ref="E110:H110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10</vt:i4>
      </vt:variant>
    </vt:vector>
  </HeadingPairs>
  <TitlesOfParts>
    <vt:vector size="15" baseType="lpstr">
      <vt:lpstr>Rekapitulace zakázky</vt:lpstr>
      <vt:lpstr>02.1_2024 - Most</vt:lpstr>
      <vt:lpstr>02.2_2024 - Železniční sv...</vt:lpstr>
      <vt:lpstr>02.3_2024 - VRN</vt:lpstr>
      <vt:lpstr>02.4_2024 - DSPS</vt:lpstr>
      <vt:lpstr>'02.1_2024 - Most'!Názvy_tisku</vt:lpstr>
      <vt:lpstr>'02.2_2024 - Železniční sv...'!Názvy_tisku</vt:lpstr>
      <vt:lpstr>'02.3_2024 - VRN'!Názvy_tisku</vt:lpstr>
      <vt:lpstr>'02.4_2024 - DSPS'!Názvy_tisku</vt:lpstr>
      <vt:lpstr>'Rekapitulace zakázky'!Názvy_tisku</vt:lpstr>
      <vt:lpstr>'02.1_2024 - Most'!Oblast_tisku</vt:lpstr>
      <vt:lpstr>'02.2_2024 - Železniční sv...'!Oblast_tisku</vt:lpstr>
      <vt:lpstr>'02.3_2024 - VRN'!Oblast_tisku</vt:lpstr>
      <vt:lpstr>'02.4_2024 - DSPS'!Oblast_tisku</vt:lpstr>
      <vt:lpstr>'Rekapitulace zakázky'!Oblast_tisku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Abel Jan, Ing.</dc:creator>
  <cp:lastModifiedBy>Abel Jan, Ing.</cp:lastModifiedBy>
  <dcterms:created xsi:type="dcterms:W3CDTF">2024-04-30T10:58:38Z</dcterms:created>
  <dcterms:modified xsi:type="dcterms:W3CDTF">2024-05-14T08:53:08Z</dcterms:modified>
</cp:coreProperties>
</file>