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osvěžovače vzduchu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Dodávka aromadif..." sheetId="2" r:id="rId2"/>
  </sheets>
  <definedNames>
    <definedName name="_xlnm._FilterDatabase" localSheetId="1" hidden="1">'OR_PHA - Dodávka aromadif...'!$C$112:$I$126</definedName>
    <definedName name="_xlnm.Print_Titles" localSheetId="1">'OR_PHA - Dodávka aromadif...'!$112:$112</definedName>
    <definedName name="_xlnm.Print_Titles" localSheetId="0">'Rekapitulace stavby'!$92:$92</definedName>
    <definedName name="_xlnm.Print_Area" localSheetId="1">'OR_PHA - Dodávka aromadif...'!$C$102:$I$126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1" i="2"/>
  <c r="BF121" i="2"/>
  <c r="BE121" i="2"/>
  <c r="BD121" i="2"/>
  <c r="R121" i="2"/>
  <c r="P121" i="2"/>
  <c r="N121" i="2"/>
  <c r="BG119" i="2"/>
  <c r="BF119" i="2"/>
  <c r="BE119" i="2"/>
  <c r="BD119" i="2"/>
  <c r="R119" i="2"/>
  <c r="P119" i="2"/>
  <c r="N119" i="2"/>
  <c r="BG117" i="2"/>
  <c r="BF117" i="2"/>
  <c r="BE117" i="2"/>
  <c r="BD117" i="2"/>
  <c r="R117" i="2"/>
  <c r="P117" i="2"/>
  <c r="N117" i="2"/>
  <c r="BG115" i="2"/>
  <c r="BF115" i="2"/>
  <c r="BE115" i="2"/>
  <c r="BD115" i="2"/>
  <c r="R115" i="2"/>
  <c r="P115" i="2"/>
  <c r="N115" i="2"/>
  <c r="F109" i="2"/>
  <c r="F107" i="2"/>
  <c r="F89" i="2"/>
  <c r="F87" i="2"/>
  <c r="E85" i="2"/>
  <c r="E19" i="2"/>
  <c r="E16" i="2"/>
  <c r="F110" i="2" s="1"/>
  <c r="L90" i="1"/>
  <c r="AM90" i="1"/>
  <c r="AM89" i="1"/>
  <c r="L89" i="1"/>
  <c r="AM87" i="1"/>
  <c r="L87" i="1"/>
  <c r="L85" i="1"/>
  <c r="L84" i="1"/>
  <c r="BI123" i="2"/>
  <c r="BI115" i="2"/>
  <c r="AS94" i="1"/>
  <c r="BI121" i="2"/>
  <c r="BI125" i="2"/>
  <c r="BI119" i="2"/>
  <c r="BI117" i="2"/>
  <c r="F33" i="2" l="1"/>
  <c r="F34" i="2"/>
  <c r="BC95" i="1" s="1"/>
  <c r="BC94" i="1" s="1"/>
  <c r="W32" i="1" s="1"/>
  <c r="BI114" i="2"/>
  <c r="N114" i="2"/>
  <c r="N113" i="2" s="1"/>
  <c r="AU95" i="1" s="1"/>
  <c r="AU94" i="1" s="1"/>
  <c r="P114" i="2"/>
  <c r="P113" i="2" s="1"/>
  <c r="R114" i="2"/>
  <c r="R113" i="2" s="1"/>
  <c r="BC115" i="2"/>
  <c r="BC119" i="2"/>
  <c r="F90" i="2"/>
  <c r="BC121" i="2"/>
  <c r="BC123" i="2"/>
  <c r="BC125" i="2"/>
  <c r="BB95" i="1"/>
  <c r="BC117" i="2"/>
  <c r="BB94" i="1"/>
  <c r="AX94" i="1" s="1"/>
  <c r="F35" i="2"/>
  <c r="BD95" i="1" s="1"/>
  <c r="BD94" i="1" s="1"/>
  <c r="W33" i="1" s="1"/>
  <c r="F32" i="2"/>
  <c r="BA95" i="1" s="1"/>
  <c r="BA94" i="1" s="1"/>
  <c r="W30" i="1" s="1"/>
  <c r="AW95" i="1"/>
  <c r="AY94" i="1" l="1"/>
  <c r="BI113" i="2"/>
  <c r="AG95" i="1"/>
  <c r="AV95" i="1"/>
  <c r="AT95" i="1" s="1"/>
  <c r="AW94" i="1"/>
  <c r="AK30" i="1" s="1"/>
  <c r="W31" i="1"/>
  <c r="F31" i="2"/>
  <c r="AZ95" i="1" s="1"/>
  <c r="AZ94" i="1" s="1"/>
  <c r="AV94" i="1" s="1"/>
  <c r="AK29" i="1" s="1"/>
  <c r="AG94" i="1" l="1"/>
  <c r="AK26" i="1" s="1"/>
  <c r="AK35" i="1" s="1"/>
  <c r="AN95" i="1"/>
  <c r="W29" i="1"/>
  <c r="AT94" i="1"/>
  <c r="AN94" i="1" l="1"/>
</calcChain>
</file>

<file path=xl/sharedStrings.xml><?xml version="1.0" encoding="utf-8"?>
<sst xmlns="http://schemas.openxmlformats.org/spreadsheetml/2006/main" count="346" uniqueCount="139">
  <si>
    <t>Export Komplet</t>
  </si>
  <si>
    <t/>
  </si>
  <si>
    <t>2.0</t>
  </si>
  <si>
    <t>ZAMOK</t>
  </si>
  <si>
    <t>False</t>
  </si>
  <si>
    <t>{d05e904a-2c64-4921-9d81-c2546987acf9}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</si>
  <si>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</si>
  <si>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</si>
  <si>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</si>
  <si>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</si>
  <si>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</si>
  <si>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</si>
  <si>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</si>
  <si>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</si>
  <si>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</si>
  <si>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</si>
  <si>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</si>
  <si>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aromadifuzérů do VZT vč. náplní pro obvod OŘ PRAHA 2024</t>
  </si>
  <si>
    <t>KSO:</t>
  </si>
  <si>
    <t>CC-CZ:</t>
  </si>
  <si>
    <t>Místo:</t>
  </si>
  <si>
    <t>obvod OŘ Praha</t>
  </si>
  <si>
    <t>Datum:</t>
  </si>
  <si>
    <t>2. 5. 2024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</si>
  <si>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</si>
  <si>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</si>
  <si>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</si>
  <si>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</si>
  <si>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</si>
  <si>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</si>
  <si>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</si>
  <si>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</si>
  <si>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</si>
  <si>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</si>
  <si>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</si>
  <si>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</si>
  <si>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</si>
  <si>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</si>
  <si>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</si>
  <si>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</si>
  <si>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</si>
  <si>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</si>
  <si>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</si>
  <si>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</si>
  <si>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</si>
  <si>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</si>
  <si>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</si>
  <si>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</si>
  <si>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</si>
  <si>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</si>
  <si>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</si>
  <si>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</si>
  <si>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</si>
  <si>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</si>
  <si>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</si>
  <si>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</si>
  <si>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</si>
  <si>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</si>
  <si>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</si>
  <si>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</si>
  <si>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</si>
  <si>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</si>
  <si>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</si>
  <si>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</si>
  <si>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</si>
  <si>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</si>
  <si>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</si>
  <si>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</si>
  <si>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</si>
  <si>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</si>
  <si>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</si>
  <si>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</si>
  <si>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</si>
  <si>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</si>
  <si>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</si>
  <si>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</si>
  <si>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</si>
  <si>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</si>
  <si>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</si>
  <si>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</si>
  <si>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</si>
  <si>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</si>
  <si>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</si>
  <si>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</si>
  <si>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</si>
  <si>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</si>
  <si>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</si>
  <si>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</si>
  <si>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</si>
  <si>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</si>
  <si>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</si>
  <si>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VZT3 - Příslušenství VZT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</si>
  <si>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</si>
  <si>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</si>
  <si>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</si>
  <si>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</si>
  <si>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</si>
  <si>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</si>
  <si>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</si>
  <si>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</si>
  <si>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</si>
  <si>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</si>
  <si>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VZT3</t>
  </si>
  <si>
    <t>Příslušenství VZT</t>
  </si>
  <si>
    <t>ROZPOCET</t>
  </si>
  <si>
    <t>K</t>
  </si>
  <si>
    <t>R1</t>
  </si>
  <si>
    <t>Profesionální aroma difuzér k zapojení do vzduchotechniky včetně příslušenství, dopravy, balného a uložení v centrálním skladu žst. Praha Holešovice</t>
  </si>
  <si>
    <t>kus</t>
  </si>
  <si>
    <t>4</t>
  </si>
  <si>
    <t>-1107400497</t>
  </si>
  <si>
    <t>P</t>
  </si>
  <si>
    <t xml:space="preserve">Poznámka k položce:_x000D_
Parametry:_x000D_
_x000D_
- přímé zapojení do vzduchotechniky a rekuperace_x000D_
- pokrytí více než 15 000 m3_x000D_
- min. dva automatické počítačové panely v jednom zařízení pro min. dvě nezávislé difuzní jednotky pro náplně o obsahu min. 5 litrů pro možnost nezávisle aromatizovat dva prostory nebo jeden prostor dvěma druhy vůně_x000D_
- možnost dezinfekce prostor díky dezinfekčním aroma olejům._x000D_
- napájení 220 V, dodávka včetně zdroje a napájecího kabelu pro připojení do sítě_x000D_
- dodávka včetně příslušenství (výustky, propojovací a distribuční hadice, připojovací příslušenství pro výměnné náplně )  _x000D_
- certifikáty: CE, CSA, ISO, ISSA_x000D_
- ovládání: dvojitý vnější počítačový panel - automaticky nastavitelný_x000D_
- objem náplně: 2x 5L zásobník na esenciální olej (náplň je dodávána samostatně)_x000D_
</t>
  </si>
  <si>
    <t>R2</t>
  </si>
  <si>
    <t>Dezinfekční aroma olej pro aroma difuzér, objem balení 5 litrů, aroma dle výběru objednatele včetně dopravy, balného a uložení v centrálním skladu žst. Praha Holešovice</t>
  </si>
  <si>
    <t>1475578606</t>
  </si>
  <si>
    <t>Poznámka k položce:_x000D_
Parametry:_x000D_
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</si>
  <si>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3</t>
  </si>
  <si>
    <t>R2.1</t>
  </si>
  <si>
    <t>Dezinfekční aroma olej NEW AROMA SCENT SOLUTIONS pro stávající aroma difuzér Aroma Pro Max, objem balení 5 litrů, aroma dle výběru objednatele včetně dopravy, balného a uložení v centrálním skladu žst. Praha Holešovice</t>
  </si>
  <si>
    <t>1897670413</t>
  </si>
  <si>
    <t>Poznámka k položce:_x000D_
Parametry:_x000D_
_x000D_
- Jedná se o náhradní náplň do již instalovaných aroma difuzérů_x000D_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</si>
  <si>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R3</t>
  </si>
  <si>
    <t>Velkokapacitní osvěžovač vzduchu včetně příslušenství, dopravy, balného a uložení v centrálním skladu žst. Praha Holešovice</t>
  </si>
  <si>
    <t>863936216</t>
  </si>
  <si>
    <t xml:space="preserve">Poznámka k položce:_x000D_
Parametry:_x000D_
_x000D_
- Plně automatizovaný osvěžovač vzduchu, který je ideální pro velké a náročné prostory_x000D_
- Automatizovaný provoz s programovatelnými funkcemi pro umožnění plné kontroly nad intenzitou a délkou dávkování._x000D_
- Hypoalergenní a bezpečný: bez aerosolů, bez použití škodlivých rozpouštědel ahnacích plynů pro zajištění bezpečného a zdravého prostředí._x000D_
- Dlouhodobá výdrž vůní: Každá náplň vydrž min. 60 dní_x000D_
- Dálkové ovládání: Možnost ovládat pomocí dálkového ovladače _x000D_
- pokrytí min. 1 000 m3_x000D_
- napájení 220 V, dodávka včetně zdroje a napájecího kabelu pro připojení do sítě_x000D_
- dodávka včetně příslušenství ( připojovací příslušenství, úchyty aj.)  _x000D_
_x000D_
</t>
  </si>
  <si>
    <t>5</t>
  </si>
  <si>
    <t>R4</t>
  </si>
  <si>
    <t>Náplň do velkokapacitního osvěžovače - náhradní vůně, aroma dle výběru objednatele včetně dopravy, balného a uložení v centrálním skladu žst. Praha Holešovice</t>
  </si>
  <si>
    <t>1266212117</t>
  </si>
  <si>
    <t>Poznámka k položce:_x000D_
Parametry:_x000D_
_x000D_
- Aroma dle výběru objednatele na základě výrobních možností dodavatele (min. 2 různé vůně)_x000D_
- Určený na celodenní používání_x000D_
- Prvek musí být absolutně zdravotně nezávadný, běžně použitelný</t>
  </si>
  <si>
    <t>6</t>
  </si>
  <si>
    <t>R5</t>
  </si>
  <si>
    <t>Náhradní náplň do stávajícího osvěžovače vzduchu F6 - Hyscent DUAL - náhradní vůně , aroma dle výběru objednatele včetně dopravy, balného a uložení v centrálním skladu žst. Praha Holešovice</t>
  </si>
  <si>
    <t>478385958</t>
  </si>
  <si>
    <t>Poznámka k položce:_x000D_
Parametry:_x000D_
_x000D_
- Jedná se o náhradní náplň do již instalovaných osvěžovačů vzduchu_x000D_
- Aroma dle výběru objednatele na základě výrobních možností dodavatele (min. 2 různé vůně)_x000D_
- Určený na celodenní používání_x000D_
- Prvek musí být absolutně zdravotně nezávadný, běžně použitelný</t>
  </si>
  <si>
    <t>SOUPIS JEDNOTKOVÝCH CEN</t>
  </si>
  <si>
    <t>Individuální kalkulace</t>
  </si>
  <si>
    <t>Dodávka aromadifuzérů včetně náplní pro obvod OŘ PHA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</si>
</sst>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left" vertical="center" wrapText="1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100</xdr:row>
      <xdr:rowOff>66675</xdr:rowOff>
    </xdr:from>
    <xdr:to>
      <xdr:col>8</xdr:col>
      <xdr:colOff>1177925</xdr:colOff>
      <xdr:row>104</xdr:row>
      <xdr:rowOff>361950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0350" y="676275"/>
          <a:ext cx="815975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"/>
      <c r="AL5" s="18"/>
      <c r="AM5" s="18"/>
      <c r="AN5" s="18"/>
      <c r="AO5" s="18"/>
      <c r="AP5" s="18"/>
      <c r="AQ5" s="18"/>
      <c r="AR5" s="16"/>
      <c r="BE5" s="18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"/>
      <c r="AL6" s="18"/>
      <c r="AM6" s="18"/>
      <c r="AN6" s="18"/>
      <c r="AO6" s="18"/>
      <c r="AP6" s="18"/>
      <c r="AQ6" s="18"/>
      <c r="AR6" s="16"/>
      <c r="BE6" s="18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3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3"/>
      <c r="BS13" s="13" t="s">
        <v>6</v>
      </c>
    </row>
    <row r="14" spans="1:74" ht="12.75">
      <c r="B14" s="17"/>
      <c r="C14" s="18"/>
      <c r="D14" s="18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3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3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3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3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3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3"/>
    </row>
    <row r="23" spans="1:71" s="1" customFormat="1" ht="16.5" customHeight="1">
      <c r="B23" s="17"/>
      <c r="C23" s="18"/>
      <c r="D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8"/>
      <c r="AP23" s="18"/>
      <c r="AQ23" s="18"/>
      <c r="AR23" s="16"/>
      <c r="BE23" s="18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3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83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 t="e">
        <f>ROUND(AG94,2)</f>
        <v>#REF!</v>
      </c>
      <c r="AL26" s="192"/>
      <c r="AM26" s="192"/>
      <c r="AN26" s="192"/>
      <c r="AO26" s="192"/>
      <c r="AP26" s="31"/>
      <c r="AQ26" s="31"/>
      <c r="AR26" s="34"/>
      <c r="BE26" s="183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3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3" t="s">
        <v>39</v>
      </c>
      <c r="M28" s="193"/>
      <c r="N28" s="193"/>
      <c r="O28" s="193"/>
      <c r="P28" s="193"/>
      <c r="Q28" s="31"/>
      <c r="R28" s="31"/>
      <c r="S28" s="31"/>
      <c r="T28" s="31"/>
      <c r="U28" s="31"/>
      <c r="V28" s="31"/>
      <c r="W28" s="193" t="s">
        <v>40</v>
      </c>
      <c r="X28" s="193"/>
      <c r="Y28" s="193"/>
      <c r="Z28" s="193"/>
      <c r="AA28" s="193"/>
      <c r="AB28" s="193"/>
      <c r="AC28" s="193"/>
      <c r="AD28" s="193"/>
      <c r="AE28" s="193"/>
      <c r="AF28" s="31"/>
      <c r="AG28" s="31"/>
      <c r="AH28" s="31"/>
      <c r="AI28" s="31"/>
      <c r="AJ28" s="31"/>
      <c r="AK28" s="193" t="s">
        <v>41</v>
      </c>
      <c r="AL28" s="193"/>
      <c r="AM28" s="193"/>
      <c r="AN28" s="193"/>
      <c r="AO28" s="193"/>
      <c r="AP28" s="31"/>
      <c r="AQ28" s="31"/>
      <c r="AR28" s="34"/>
      <c r="BE28" s="183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181">
        <v>0.21</v>
      </c>
      <c r="M29" s="180"/>
      <c r="N29" s="180"/>
      <c r="O29" s="180"/>
      <c r="P29" s="180"/>
      <c r="Q29" s="36"/>
      <c r="R29" s="36"/>
      <c r="S29" s="36"/>
      <c r="T29" s="36"/>
      <c r="U29" s="36"/>
      <c r="V29" s="36"/>
      <c r="W29" s="179" t="e">
        <f>ROUND(AZ94, 2)</f>
        <v>#REF!</v>
      </c>
      <c r="X29" s="180"/>
      <c r="Y29" s="180"/>
      <c r="Z29" s="180"/>
      <c r="AA29" s="180"/>
      <c r="AB29" s="180"/>
      <c r="AC29" s="180"/>
      <c r="AD29" s="180"/>
      <c r="AE29" s="180"/>
      <c r="AF29" s="36"/>
      <c r="AG29" s="36"/>
      <c r="AH29" s="36"/>
      <c r="AI29" s="36"/>
      <c r="AJ29" s="36"/>
      <c r="AK29" s="179" t="e">
        <f>ROUND(AV94, 2)</f>
        <v>#REF!</v>
      </c>
      <c r="AL29" s="180"/>
      <c r="AM29" s="180"/>
      <c r="AN29" s="180"/>
      <c r="AO29" s="180"/>
      <c r="AP29" s="36"/>
      <c r="AQ29" s="36"/>
      <c r="AR29" s="37"/>
      <c r="BE29" s="184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181">
        <v>0.12</v>
      </c>
      <c r="M30" s="180"/>
      <c r="N30" s="180"/>
      <c r="O30" s="180"/>
      <c r="P30" s="180"/>
      <c r="Q30" s="36"/>
      <c r="R30" s="36"/>
      <c r="S30" s="36"/>
      <c r="T30" s="36"/>
      <c r="U30" s="36"/>
      <c r="V30" s="36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F30" s="36"/>
      <c r="AG30" s="36"/>
      <c r="AH30" s="36"/>
      <c r="AI30" s="36"/>
      <c r="AJ30" s="36"/>
      <c r="AK30" s="179">
        <f>ROUND(AW94, 2)</f>
        <v>0</v>
      </c>
      <c r="AL30" s="180"/>
      <c r="AM30" s="180"/>
      <c r="AN30" s="180"/>
      <c r="AO30" s="180"/>
      <c r="AP30" s="36"/>
      <c r="AQ30" s="36"/>
      <c r="AR30" s="37"/>
      <c r="BE30" s="184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181">
        <v>0.21</v>
      </c>
      <c r="M31" s="180"/>
      <c r="N31" s="180"/>
      <c r="O31" s="180"/>
      <c r="P31" s="180"/>
      <c r="Q31" s="36"/>
      <c r="R31" s="36"/>
      <c r="S31" s="36"/>
      <c r="T31" s="36"/>
      <c r="U31" s="36"/>
      <c r="V31" s="36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F31" s="36"/>
      <c r="AG31" s="36"/>
      <c r="AH31" s="36"/>
      <c r="AI31" s="36"/>
      <c r="AJ31" s="36"/>
      <c r="AK31" s="179">
        <v>0</v>
      </c>
      <c r="AL31" s="180"/>
      <c r="AM31" s="180"/>
      <c r="AN31" s="180"/>
      <c r="AO31" s="180"/>
      <c r="AP31" s="36"/>
      <c r="AQ31" s="36"/>
      <c r="AR31" s="37"/>
      <c r="BE31" s="184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181">
        <v>0.12</v>
      </c>
      <c r="M32" s="180"/>
      <c r="N32" s="180"/>
      <c r="O32" s="180"/>
      <c r="P32" s="180"/>
      <c r="Q32" s="36"/>
      <c r="R32" s="36"/>
      <c r="S32" s="36"/>
      <c r="T32" s="36"/>
      <c r="U32" s="36"/>
      <c r="V32" s="36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F32" s="36"/>
      <c r="AG32" s="36"/>
      <c r="AH32" s="36"/>
      <c r="AI32" s="36"/>
      <c r="AJ32" s="36"/>
      <c r="AK32" s="179">
        <v>0</v>
      </c>
      <c r="AL32" s="180"/>
      <c r="AM32" s="180"/>
      <c r="AN32" s="180"/>
      <c r="AO32" s="180"/>
      <c r="AP32" s="36"/>
      <c r="AQ32" s="36"/>
      <c r="AR32" s="37"/>
      <c r="BE32" s="184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181">
        <v>0</v>
      </c>
      <c r="M33" s="180"/>
      <c r="N33" s="180"/>
      <c r="O33" s="180"/>
      <c r="P33" s="180"/>
      <c r="Q33" s="36"/>
      <c r="R33" s="36"/>
      <c r="S33" s="36"/>
      <c r="T33" s="36"/>
      <c r="U33" s="36"/>
      <c r="V33" s="36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6"/>
      <c r="AG33" s="36"/>
      <c r="AH33" s="36"/>
      <c r="AI33" s="36"/>
      <c r="AJ33" s="36"/>
      <c r="AK33" s="179">
        <v>0</v>
      </c>
      <c r="AL33" s="180"/>
      <c r="AM33" s="180"/>
      <c r="AN33" s="180"/>
      <c r="AO33" s="180"/>
      <c r="AP33" s="36"/>
      <c r="AQ33" s="36"/>
      <c r="AR33" s="37"/>
      <c r="BE33" s="184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83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6" t="s">
        <v>50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 t="e">
        <f>SUM(AK26:AK33)</f>
        <v>#REF!</v>
      </c>
      <c r="AL35" s="217"/>
      <c r="AM35" s="217"/>
      <c r="AN35" s="217"/>
      <c r="AO35" s="219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5" t="str">
        <f>K6</f>
        <v>Dodávka aromadifuzérů do VZT vč. náplní pro obvod OŘ PRAHA 2024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7" t="str">
        <f>IF(AN8= "","",AN8)</f>
        <v>2. 5. 2024</v>
      </c>
      <c r="AN87" s="207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8" t="str">
        <f>IF(E17="","",E17)</f>
        <v xml:space="preserve"> </v>
      </c>
      <c r="AN89" s="209"/>
      <c r="AO89" s="209"/>
      <c r="AP89" s="209"/>
      <c r="AQ89" s="31"/>
      <c r="AR89" s="34"/>
      <c r="AS89" s="210" t="s">
        <v>58</v>
      </c>
      <c r="AT89" s="21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8" t="str">
        <f>IF(E20="","",E20)</f>
        <v>L. Ulrich, DiS.</v>
      </c>
      <c r="AN90" s="209"/>
      <c r="AO90" s="209"/>
      <c r="AP90" s="209"/>
      <c r="AQ90" s="31"/>
      <c r="AR90" s="34"/>
      <c r="AS90" s="212"/>
      <c r="AT90" s="21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14"/>
      <c r="AT91" s="215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200" t="s">
        <v>59</v>
      </c>
      <c r="D92" s="201"/>
      <c r="E92" s="201"/>
      <c r="F92" s="201"/>
      <c r="G92" s="201"/>
      <c r="H92" s="67"/>
      <c r="I92" s="202" t="s">
        <v>60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61</v>
      </c>
      <c r="AH92" s="201"/>
      <c r="AI92" s="201"/>
      <c r="AJ92" s="201"/>
      <c r="AK92" s="201"/>
      <c r="AL92" s="201"/>
      <c r="AM92" s="201"/>
      <c r="AN92" s="202" t="s">
        <v>62</v>
      </c>
      <c r="AO92" s="201"/>
      <c r="AP92" s="204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97" t="e">
        <f>ROUND(AG95,2)</f>
        <v>#REF!</v>
      </c>
      <c r="AH94" s="197"/>
      <c r="AI94" s="197"/>
      <c r="AJ94" s="197"/>
      <c r="AK94" s="197"/>
      <c r="AL94" s="197"/>
      <c r="AM94" s="197"/>
      <c r="AN94" s="198" t="e">
        <f>SUM(AG94,AT94)</f>
        <v>#REF!</v>
      </c>
      <c r="AO94" s="198"/>
      <c r="AP94" s="198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V94" s="84" t="s">
        <v>79</v>
      </c>
      <c r="BW94" s="84" t="s">
        <v>5</v>
      </c>
      <c r="BX94" s="84" t="s">
        <v>80</v>
      </c>
      <c r="CL94" s="84" t="s">
        <v>1</v>
      </c>
    </row>
    <row r="95" spans="1:90" s="7" customFormat="1" ht="24.75" customHeight="1">
      <c r="A95" s="85" t="s">
        <v>81</v>
      </c>
      <c r="B95" s="86"/>
      <c r="C95" s="87"/>
      <c r="D95" s="196" t="s">
        <v>14</v>
      </c>
      <c r="E95" s="196"/>
      <c r="F95" s="196"/>
      <c r="G95" s="196"/>
      <c r="H95" s="196"/>
      <c r="I95" s="88"/>
      <c r="J95" s="196" t="s">
        <v>17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 t="e">
        <f>'OR_PHA - Dodávka aromadif...'!#REF!</f>
        <v>#REF!</v>
      </c>
      <c r="AH95" s="195"/>
      <c r="AI95" s="195"/>
      <c r="AJ95" s="195"/>
      <c r="AK95" s="195"/>
      <c r="AL95" s="195"/>
      <c r="AM95" s="195"/>
      <c r="AN95" s="194" t="e">
        <f>SUM(AG95,AT95)</f>
        <v>#REF!</v>
      </c>
      <c r="AO95" s="195"/>
      <c r="AP95" s="195"/>
      <c r="AQ95" s="89" t="s">
        <v>82</v>
      </c>
      <c r="AR95" s="90"/>
      <c r="AS95" s="91">
        <v>0</v>
      </c>
      <c r="AT95" s="92" t="e">
        <f>ROUND(SUM(AV95:AW95),2)</f>
        <v>#REF!</v>
      </c>
      <c r="AU95" s="93" t="e">
        <f>'OR_PHA - Dodávka aromadif...'!N113</f>
        <v>#REF!</v>
      </c>
      <c r="AV95" s="92" t="e">
        <f>'OR_PHA - Dodávka aromadif...'!#REF!</f>
        <v>#REF!</v>
      </c>
      <c r="AW95" s="92" t="e">
        <f>'OR_PHA - Dodávka aromadif...'!#REF!</f>
        <v>#REF!</v>
      </c>
      <c r="AX95" s="92" t="e">
        <f>'OR_PHA - Dodávka aromadif...'!#REF!</f>
        <v>#REF!</v>
      </c>
      <c r="AY95" s="92" t="e">
        <f>'OR_PHA - Dodávka aromadif...'!#REF!</f>
        <v>#REF!</v>
      </c>
      <c r="AZ95" s="92" t="e">
        <f>'OR_PHA - Dodávka aromadif...'!F31</f>
        <v>#REF!</v>
      </c>
      <c r="BA95" s="92">
        <f>'OR_PHA - Dodávka aromadif...'!F32</f>
        <v>0</v>
      </c>
      <c r="BB95" s="92">
        <f>'OR_PHA - Dodávka aromadif...'!F33</f>
        <v>0</v>
      </c>
      <c r="BC95" s="92">
        <f>'OR_PHA - Dodávka aromadif...'!F34</f>
        <v>0</v>
      </c>
      <c r="BD95" s="94">
        <f>'OR_PHA - Dodávka aromadif...'!F35</f>
        <v>0</v>
      </c>
      <c r="BT95" s="95" t="s">
        <v>83</v>
      </c>
      <c r="BU95" s="95" t="s">
        <v>84</v>
      </c>
      <c r="BV95" s="95" t="s">
        <v>79</v>
      </c>
      <c r="BW95" s="95" t="s">
        <v>5</v>
      </c>
      <c r="BX95" s="95" t="s">
        <v>80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xlT7T20xaqhQhbDmBPeVRDIXEwXPQReK+YBOQqEwsdxMhlrv9o4/q3fPPHD0k6wecYC8ey6c1JxmkWYp+ajGzg==" saltValue="yi92xyiCaQphMEXbOdYJ/5i7h/o2LrbXYoYoL2zFGs1y5UriW4ffFNsYIzYYCBWyL7MGeBn1I4B2B8VGKpOpM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OR_PHA - Dodávka aromadif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27"/>
  <sheetViews>
    <sheetView showGridLines="0" tabSelected="1" workbookViewId="0">
      <selection activeCell="C102" sqref="C10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61.5" style="1" customWidth="1"/>
    <col min="7" max="7" width="7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85</v>
      </c>
    </row>
    <row r="4" spans="1:44" s="1" customFormat="1" ht="24.95" hidden="1" customHeight="1">
      <c r="B4" s="16"/>
      <c r="D4" s="98" t="s">
        <v>86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21" t="s">
        <v>17</v>
      </c>
      <c r="F7" s="222"/>
      <c r="G7" s="222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23" t="str">
        <f>'Rekapitulace stavby'!E14</f>
        <v>Vyplň údaj</v>
      </c>
      <c r="F16" s="224"/>
      <c r="G16" s="224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tr">
        <f>IF('Rekapitulace stavby'!E17="","",'Rekapitulace stavby'!E17)</f>
        <v xml:space="preserve"> 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36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37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25" t="s">
        <v>1</v>
      </c>
      <c r="F25" s="225"/>
      <c r="G25" s="225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38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40</v>
      </c>
      <c r="G30" s="29"/>
      <c r="H30" s="107" t="s">
        <v>39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42</v>
      </c>
      <c r="E31" s="100" t="s">
        <v>43</v>
      </c>
      <c r="F31" s="109" t="e">
        <f>ROUND((SUM(BC113:BC126)),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44</v>
      </c>
      <c r="F32" s="109">
        <f>ROUND((SUM(BD113:BD126)),  2)</f>
        <v>0</v>
      </c>
      <c r="G32" s="29"/>
      <c r="H32" s="110">
        <v>0.12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45</v>
      </c>
      <c r="F33" s="109">
        <f>ROUND((SUM(BE113:BE126)),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46</v>
      </c>
      <c r="F34" s="109">
        <f>ROUND((SUM(BF113:BF126)),  2)</f>
        <v>0</v>
      </c>
      <c r="G34" s="29"/>
      <c r="H34" s="110">
        <v>0.12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47</v>
      </c>
      <c r="F35" s="109">
        <f>ROUND((SUM(BG113:BG126)),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48</v>
      </c>
      <c r="E37" s="113"/>
      <c r="F37" s="113"/>
      <c r="G37" s="114" t="s">
        <v>49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51</v>
      </c>
      <c r="E50" s="117"/>
      <c r="F50" s="117"/>
      <c r="G50" s="116" t="s">
        <v>52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53</v>
      </c>
      <c r="E61" s="119"/>
      <c r="F61" s="120" t="s">
        <v>54</v>
      </c>
      <c r="G61" s="118" t="s">
        <v>53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55</v>
      </c>
      <c r="E65" s="121"/>
      <c r="F65" s="121"/>
      <c r="G65" s="116" t="s">
        <v>56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53</v>
      </c>
      <c r="E76" s="119"/>
      <c r="F76" s="120" t="s">
        <v>54</v>
      </c>
      <c r="G76" s="118" t="s">
        <v>53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87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05" t="str">
        <f>E7</f>
        <v>Dodávka aromadifuzérů do VZT vč. náplní pro obvod OŘ PRAHA 2024</v>
      </c>
      <c r="F85" s="220"/>
      <c r="G85" s="220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88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89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90</v>
      </c>
    </row>
    <row r="95" spans="1:45" s="9" customFormat="1" ht="24.95" hidden="1" customHeight="1">
      <c r="B95" s="129"/>
      <c r="C95" s="130"/>
      <c r="D95" s="131" t="s">
        <v>91</v>
      </c>
      <c r="E95" s="132"/>
      <c r="F95" s="132"/>
      <c r="G95" s="132"/>
      <c r="H95" s="132"/>
      <c r="I95" s="130"/>
      <c r="J95" s="133"/>
    </row>
    <row r="96" spans="1:45" s="2" customFormat="1" ht="21.75" hidden="1" customHeight="1">
      <c r="A96" s="29"/>
      <c r="B96" s="30"/>
      <c r="C96" s="31"/>
      <c r="D96" s="31"/>
      <c r="E96" s="31"/>
      <c r="F96" s="31"/>
      <c r="G96" s="31"/>
      <c r="H96" s="31"/>
      <c r="I96" s="31"/>
      <c r="J96" s="46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</row>
    <row r="97" spans="1:29" s="2" customFormat="1" ht="6.95" hidden="1" customHeight="1">
      <c r="A97" s="29"/>
      <c r="B97" s="49"/>
      <c r="C97" s="50"/>
      <c r="D97" s="50"/>
      <c r="E97" s="50"/>
      <c r="F97" s="50"/>
      <c r="G97" s="50"/>
      <c r="H97" s="50"/>
      <c r="I97" s="50"/>
      <c r="J97" s="46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</row>
    <row r="98" spans="1:29" hidden="1"/>
    <row r="99" spans="1:29" hidden="1"/>
    <row r="100" spans="1:29" hidden="1"/>
    <row r="101" spans="1:29" s="2" customFormat="1" ht="6.95" customHeight="1">
      <c r="A101" s="29"/>
      <c r="B101" s="51"/>
      <c r="C101" s="52"/>
      <c r="D101" s="52"/>
      <c r="E101" s="52"/>
      <c r="F101" s="52"/>
      <c r="G101" s="52"/>
      <c r="H101" s="52"/>
      <c r="I101" s="52"/>
      <c r="J101" s="46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</row>
    <row r="102" spans="1:29" s="2" customFormat="1" ht="24.95" customHeight="1">
      <c r="A102" s="29"/>
      <c r="B102" s="30"/>
      <c r="C102" s="19" t="s">
        <v>136</v>
      </c>
      <c r="D102" s="31"/>
      <c r="E102" s="31"/>
      <c r="F102" s="31"/>
      <c r="G102" s="31"/>
      <c r="H102" s="31"/>
      <c r="I102" s="31"/>
      <c r="J102" s="46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</row>
    <row r="103" spans="1:29" s="2" customFormat="1" ht="6.95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46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2" customFormat="1" ht="12" customHeight="1">
      <c r="A104" s="29"/>
      <c r="B104" s="30"/>
      <c r="C104" s="25" t="s">
        <v>16</v>
      </c>
      <c r="D104" s="31"/>
      <c r="E104" s="31"/>
      <c r="F104" s="31"/>
      <c r="G104" s="31"/>
      <c r="H104" s="31"/>
      <c r="I104" s="31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30" customHeight="1">
      <c r="A105" s="29"/>
      <c r="B105" s="30"/>
      <c r="C105" s="31"/>
      <c r="D105" s="31"/>
      <c r="E105" s="205" t="s">
        <v>138</v>
      </c>
      <c r="F105" s="220"/>
      <c r="G105" s="220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6.95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12" customHeight="1">
      <c r="A107" s="29"/>
      <c r="B107" s="30"/>
      <c r="C107" s="25" t="s">
        <v>20</v>
      </c>
      <c r="D107" s="31"/>
      <c r="E107" s="31"/>
      <c r="F107" s="23" t="str">
        <f>F10</f>
        <v>obvod OŘ Praha</v>
      </c>
      <c r="G107" s="31"/>
      <c r="H107" s="25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6.95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15.2" customHeight="1">
      <c r="A109" s="29"/>
      <c r="B109" s="30"/>
      <c r="C109" s="25" t="s">
        <v>24</v>
      </c>
      <c r="D109" s="31"/>
      <c r="E109" s="31"/>
      <c r="F109" s="23" t="str">
        <f>E13</f>
        <v>Správa železnic, státní organizace</v>
      </c>
      <c r="G109" s="31"/>
      <c r="H109" s="25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15.2" customHeight="1">
      <c r="A110" s="29"/>
      <c r="B110" s="30"/>
      <c r="C110" s="25" t="s">
        <v>30</v>
      </c>
      <c r="D110" s="31"/>
      <c r="E110" s="31"/>
      <c r="F110" s="177" t="str">
        <f>IF(E16="","",E16)</f>
        <v>Vyplň údaj</v>
      </c>
      <c r="G110" s="31"/>
      <c r="H110" s="25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10.35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10" customFormat="1" ht="29.25" customHeight="1">
      <c r="A112" s="134"/>
      <c r="B112" s="135"/>
      <c r="C112" s="136" t="s">
        <v>92</v>
      </c>
      <c r="D112" s="137" t="s">
        <v>63</v>
      </c>
      <c r="E112" s="137" t="s">
        <v>59</v>
      </c>
      <c r="F112" s="137" t="s">
        <v>60</v>
      </c>
      <c r="G112" s="137" t="s">
        <v>93</v>
      </c>
      <c r="H112" s="137" t="s">
        <v>94</v>
      </c>
      <c r="I112" s="138" t="s">
        <v>95</v>
      </c>
      <c r="J112" s="139"/>
      <c r="K112" s="69" t="s">
        <v>1</v>
      </c>
      <c r="L112" s="70" t="s">
        <v>42</v>
      </c>
      <c r="M112" s="70" t="s">
        <v>96</v>
      </c>
      <c r="N112" s="70" t="s">
        <v>97</v>
      </c>
      <c r="O112" s="70" t="s">
        <v>98</v>
      </c>
      <c r="P112" s="70" t="s">
        <v>99</v>
      </c>
      <c r="Q112" s="70" t="s">
        <v>100</v>
      </c>
      <c r="R112" s="71" t="s">
        <v>101</v>
      </c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</row>
    <row r="113" spans="1:63" s="2" customFormat="1" ht="22.9" customHeight="1">
      <c r="A113" s="29"/>
      <c r="B113" s="30"/>
      <c r="C113" s="76"/>
      <c r="D113" s="31"/>
      <c r="E113" s="31"/>
      <c r="F113" s="31"/>
      <c r="G113" s="31"/>
      <c r="H113" s="31"/>
      <c r="I113" s="31"/>
      <c r="J113" s="34"/>
      <c r="K113" s="72"/>
      <c r="L113" s="140"/>
      <c r="M113" s="73"/>
      <c r="N113" s="141" t="e">
        <f>N114</f>
        <v>#REF!</v>
      </c>
      <c r="O113" s="73"/>
      <c r="P113" s="141" t="e">
        <f>P114</f>
        <v>#REF!</v>
      </c>
      <c r="Q113" s="73"/>
      <c r="R113" s="142" t="e">
        <f>R114</f>
        <v>#REF!</v>
      </c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R113" s="13" t="s">
        <v>77</v>
      </c>
      <c r="AS113" s="13" t="s">
        <v>90</v>
      </c>
      <c r="BI113" s="143" t="e">
        <f>BI114</f>
        <v>#REF!</v>
      </c>
    </row>
    <row r="114" spans="1:63" s="11" customFormat="1" ht="25.9" customHeight="1">
      <c r="B114" s="144"/>
      <c r="C114" s="145"/>
      <c r="D114" s="146" t="s">
        <v>77</v>
      </c>
      <c r="E114" s="147" t="s">
        <v>102</v>
      </c>
      <c r="F114" s="147" t="s">
        <v>103</v>
      </c>
      <c r="G114" s="145"/>
      <c r="H114" s="148"/>
      <c r="I114" s="145"/>
      <c r="J114" s="149"/>
      <c r="K114" s="150"/>
      <c r="L114" s="151"/>
      <c r="M114" s="151"/>
      <c r="N114" s="152" t="e">
        <f>SUM(N115:N126)</f>
        <v>#REF!</v>
      </c>
      <c r="O114" s="151"/>
      <c r="P114" s="152" t="e">
        <f>SUM(P115:P126)</f>
        <v>#REF!</v>
      </c>
      <c r="Q114" s="151"/>
      <c r="R114" s="153" t="e">
        <f>SUM(R115:R126)</f>
        <v>#REF!</v>
      </c>
      <c r="AP114" s="154" t="s">
        <v>83</v>
      </c>
      <c r="AR114" s="155" t="s">
        <v>77</v>
      </c>
      <c r="AS114" s="155" t="s">
        <v>78</v>
      </c>
      <c r="AW114" s="154" t="s">
        <v>104</v>
      </c>
      <c r="BI114" s="156" t="e">
        <f>SUM(BI115:BI126)</f>
        <v>#REF!</v>
      </c>
    </row>
    <row r="115" spans="1:63" s="2" customFormat="1" ht="44.25" customHeight="1">
      <c r="A115" s="29"/>
      <c r="B115" s="30"/>
      <c r="C115" s="157" t="s">
        <v>83</v>
      </c>
      <c r="D115" s="157" t="s">
        <v>105</v>
      </c>
      <c r="E115" s="158" t="s">
        <v>106</v>
      </c>
      <c r="F115" s="159" t="s">
        <v>107</v>
      </c>
      <c r="G115" s="160" t="s">
        <v>108</v>
      </c>
      <c r="H115" s="161"/>
      <c r="I115" s="178" t="s">
        <v>137</v>
      </c>
      <c r="J115" s="34"/>
      <c r="K115" s="162" t="s">
        <v>1</v>
      </c>
      <c r="L115" s="163" t="s">
        <v>43</v>
      </c>
      <c r="M115" s="65"/>
      <c r="N115" s="164" t="e">
        <f>M115*#REF!</f>
        <v>#REF!</v>
      </c>
      <c r="O115" s="164">
        <v>0</v>
      </c>
      <c r="P115" s="164" t="e">
        <f>O115*#REF!</f>
        <v>#REF!</v>
      </c>
      <c r="Q115" s="164">
        <v>0</v>
      </c>
      <c r="R115" s="165" t="e">
        <f>Q115*#REF!</f>
        <v>#REF!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P115" s="166" t="s">
        <v>109</v>
      </c>
      <c r="AR115" s="166" t="s">
        <v>105</v>
      </c>
      <c r="AS115" s="166" t="s">
        <v>83</v>
      </c>
      <c r="AW115" s="13" t="s">
        <v>104</v>
      </c>
      <c r="BC115" s="167" t="e">
        <f>IF(L115="základní",#REF!,0)</f>
        <v>#REF!</v>
      </c>
      <c r="BD115" s="167">
        <f>IF(L115="snížená",#REF!,0)</f>
        <v>0</v>
      </c>
      <c r="BE115" s="167">
        <f>IF(L115="zákl. přenesená",#REF!,0)</f>
        <v>0</v>
      </c>
      <c r="BF115" s="167">
        <f>IF(L115="sníž. přenesená",#REF!,0)</f>
        <v>0</v>
      </c>
      <c r="BG115" s="167">
        <f>IF(L115="nulová",#REF!,0)</f>
        <v>0</v>
      </c>
      <c r="BH115" s="13" t="s">
        <v>83</v>
      </c>
      <c r="BI115" s="167" t="e">
        <f>ROUND(H115*#REF!,2)</f>
        <v>#REF!</v>
      </c>
      <c r="BJ115" s="13" t="s">
        <v>109</v>
      </c>
      <c r="BK115" s="166" t="s">
        <v>110</v>
      </c>
    </row>
    <row r="116" spans="1:63" s="2" customFormat="1" ht="156">
      <c r="A116" s="29"/>
      <c r="B116" s="30"/>
      <c r="C116" s="31"/>
      <c r="D116" s="168" t="s">
        <v>111</v>
      </c>
      <c r="E116" s="31"/>
      <c r="F116" s="169" t="s">
        <v>112</v>
      </c>
      <c r="G116" s="31"/>
      <c r="H116" s="170"/>
      <c r="I116" s="31"/>
      <c r="J116" s="34"/>
      <c r="K116" s="171"/>
      <c r="L116" s="172"/>
      <c r="M116" s="65"/>
      <c r="N116" s="65"/>
      <c r="O116" s="65"/>
      <c r="P116" s="65"/>
      <c r="Q116" s="65"/>
      <c r="R116" s="66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R116" s="13" t="s">
        <v>111</v>
      </c>
      <c r="AS116" s="13" t="s">
        <v>83</v>
      </c>
    </row>
    <row r="117" spans="1:63" s="2" customFormat="1" ht="49.15" customHeight="1">
      <c r="A117" s="29"/>
      <c r="B117" s="30"/>
      <c r="C117" s="157" t="s">
        <v>85</v>
      </c>
      <c r="D117" s="157" t="s">
        <v>105</v>
      </c>
      <c r="E117" s="158" t="s">
        <v>113</v>
      </c>
      <c r="F117" s="159" t="s">
        <v>114</v>
      </c>
      <c r="G117" s="160" t="s">
        <v>108</v>
      </c>
      <c r="H117" s="161"/>
      <c r="I117" s="178" t="s">
        <v>137</v>
      </c>
      <c r="J117" s="34"/>
      <c r="K117" s="162" t="s">
        <v>1</v>
      </c>
      <c r="L117" s="163" t="s">
        <v>43</v>
      </c>
      <c r="M117" s="65"/>
      <c r="N117" s="164" t="e">
        <f>M117*#REF!</f>
        <v>#REF!</v>
      </c>
      <c r="O117" s="164">
        <v>0</v>
      </c>
      <c r="P117" s="164" t="e">
        <f>O117*#REF!</f>
        <v>#REF!</v>
      </c>
      <c r="Q117" s="164">
        <v>0</v>
      </c>
      <c r="R117" s="165" t="e">
        <f>Q117*#REF!</f>
        <v>#REF!</v>
      </c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P117" s="166" t="s">
        <v>109</v>
      </c>
      <c r="AR117" s="166" t="s">
        <v>105</v>
      </c>
      <c r="AS117" s="166" t="s">
        <v>83</v>
      </c>
      <c r="AW117" s="13" t="s">
        <v>104</v>
      </c>
      <c r="BC117" s="167" t="e">
        <f>IF(L117="základní",#REF!,0)</f>
        <v>#REF!</v>
      </c>
      <c r="BD117" s="167">
        <f>IF(L117="snížená",#REF!,0)</f>
        <v>0</v>
      </c>
      <c r="BE117" s="167">
        <f>IF(L117="zákl. přenesená",#REF!,0)</f>
        <v>0</v>
      </c>
      <c r="BF117" s="167">
        <f>IF(L117="sníž. přenesená",#REF!,0)</f>
        <v>0</v>
      </c>
      <c r="BG117" s="167">
        <f>IF(L117="nulová",#REF!,0)</f>
        <v>0</v>
      </c>
      <c r="BH117" s="13" t="s">
        <v>83</v>
      </c>
      <c r="BI117" s="167" t="e">
        <f>ROUND(H117*#REF!,2)</f>
        <v>#REF!</v>
      </c>
      <c r="BJ117" s="13" t="s">
        <v>109</v>
      </c>
      <c r="BK117" s="166" t="s">
        <v>115</v>
      </c>
    </row>
    <row r="118" spans="1:63" s="2" customFormat="1" ht="146.25">
      <c r="A118" s="29"/>
      <c r="B118" s="30"/>
      <c r="C118" s="31"/>
      <c r="D118" s="168" t="s">
        <v>111</v>
      </c>
      <c r="E118" s="31"/>
      <c r="F118" s="169" t="s">
        <v>116</v>
      </c>
      <c r="G118" s="31"/>
      <c r="H118" s="170"/>
      <c r="I118" s="31"/>
      <c r="J118" s="34"/>
      <c r="K118" s="171"/>
      <c r="L118" s="172"/>
      <c r="M118" s="65"/>
      <c r="N118" s="65"/>
      <c r="O118" s="65"/>
      <c r="P118" s="65"/>
      <c r="Q118" s="65"/>
      <c r="R118" s="66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R118" s="13" t="s">
        <v>111</v>
      </c>
      <c r="AS118" s="13" t="s">
        <v>83</v>
      </c>
    </row>
    <row r="119" spans="1:63" s="2" customFormat="1" ht="66.75" customHeight="1">
      <c r="A119" s="29"/>
      <c r="B119" s="30"/>
      <c r="C119" s="157" t="s">
        <v>117</v>
      </c>
      <c r="D119" s="157" t="s">
        <v>105</v>
      </c>
      <c r="E119" s="158" t="s">
        <v>118</v>
      </c>
      <c r="F119" s="159" t="s">
        <v>119</v>
      </c>
      <c r="G119" s="160" t="s">
        <v>108</v>
      </c>
      <c r="H119" s="161"/>
      <c r="I119" s="178" t="s">
        <v>137</v>
      </c>
      <c r="J119" s="34"/>
      <c r="K119" s="162" t="s">
        <v>1</v>
      </c>
      <c r="L119" s="163" t="s">
        <v>43</v>
      </c>
      <c r="M119" s="65"/>
      <c r="N119" s="164" t="e">
        <f>M119*#REF!</f>
        <v>#REF!</v>
      </c>
      <c r="O119" s="164">
        <v>0</v>
      </c>
      <c r="P119" s="164" t="e">
        <f>O119*#REF!</f>
        <v>#REF!</v>
      </c>
      <c r="Q119" s="164">
        <v>0</v>
      </c>
      <c r="R119" s="165" t="e">
        <f>Q119*#REF!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P119" s="166" t="s">
        <v>109</v>
      </c>
      <c r="AR119" s="166" t="s">
        <v>105</v>
      </c>
      <c r="AS119" s="166" t="s">
        <v>83</v>
      </c>
      <c r="AW119" s="13" t="s">
        <v>104</v>
      </c>
      <c r="BC119" s="167" t="e">
        <f>IF(L119="základní",#REF!,0)</f>
        <v>#REF!</v>
      </c>
      <c r="BD119" s="167">
        <f>IF(L119="snížená",#REF!,0)</f>
        <v>0</v>
      </c>
      <c r="BE119" s="167">
        <f>IF(L119="zákl. přenesená",#REF!,0)</f>
        <v>0</v>
      </c>
      <c r="BF119" s="167">
        <f>IF(L119="sníž. přenesená",#REF!,0)</f>
        <v>0</v>
      </c>
      <c r="BG119" s="167">
        <f>IF(L119="nulová",#REF!,0)</f>
        <v>0</v>
      </c>
      <c r="BH119" s="13" t="s">
        <v>83</v>
      </c>
      <c r="BI119" s="167" t="e">
        <f>ROUND(H119*#REF!,2)</f>
        <v>#REF!</v>
      </c>
      <c r="BJ119" s="13" t="s">
        <v>109</v>
      </c>
      <c r="BK119" s="166" t="s">
        <v>120</v>
      </c>
    </row>
    <row r="120" spans="1:63" s="2" customFormat="1" ht="156">
      <c r="A120" s="29"/>
      <c r="B120" s="30"/>
      <c r="C120" s="31"/>
      <c r="D120" s="168" t="s">
        <v>111</v>
      </c>
      <c r="E120" s="31"/>
      <c r="F120" s="169" t="s">
        <v>121</v>
      </c>
      <c r="G120" s="31"/>
      <c r="H120" s="170"/>
      <c r="I120" s="31"/>
      <c r="J120" s="34"/>
      <c r="K120" s="171"/>
      <c r="L120" s="172"/>
      <c r="M120" s="65"/>
      <c r="N120" s="65"/>
      <c r="O120" s="65"/>
      <c r="P120" s="65"/>
      <c r="Q120" s="65"/>
      <c r="R120" s="66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R120" s="13" t="s">
        <v>111</v>
      </c>
      <c r="AS120" s="13" t="s">
        <v>83</v>
      </c>
    </row>
    <row r="121" spans="1:63" s="2" customFormat="1" ht="37.9" customHeight="1">
      <c r="A121" s="29"/>
      <c r="B121" s="30"/>
      <c r="C121" s="157" t="s">
        <v>109</v>
      </c>
      <c r="D121" s="157" t="s">
        <v>105</v>
      </c>
      <c r="E121" s="158" t="s">
        <v>122</v>
      </c>
      <c r="F121" s="159" t="s">
        <v>123</v>
      </c>
      <c r="G121" s="160" t="s">
        <v>108</v>
      </c>
      <c r="H121" s="161"/>
      <c r="I121" s="178" t="s">
        <v>137</v>
      </c>
      <c r="J121" s="34"/>
      <c r="K121" s="162" t="s">
        <v>1</v>
      </c>
      <c r="L121" s="163" t="s">
        <v>43</v>
      </c>
      <c r="M121" s="65"/>
      <c r="N121" s="164" t="e">
        <f>M121*#REF!</f>
        <v>#REF!</v>
      </c>
      <c r="O121" s="164">
        <v>0</v>
      </c>
      <c r="P121" s="164" t="e">
        <f>O121*#REF!</f>
        <v>#REF!</v>
      </c>
      <c r="Q121" s="164">
        <v>0</v>
      </c>
      <c r="R121" s="165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6" t="s">
        <v>109</v>
      </c>
      <c r="AR121" s="166" t="s">
        <v>105</v>
      </c>
      <c r="AS121" s="166" t="s">
        <v>83</v>
      </c>
      <c r="AW121" s="13" t="s">
        <v>104</v>
      </c>
      <c r="BC121" s="167" t="e">
        <f>IF(L121="základní",#REF!,0)</f>
        <v>#REF!</v>
      </c>
      <c r="BD121" s="167">
        <f>IF(L121="snížená",#REF!,0)</f>
        <v>0</v>
      </c>
      <c r="BE121" s="167">
        <f>IF(L121="zákl. přenesená",#REF!,0)</f>
        <v>0</v>
      </c>
      <c r="BF121" s="167">
        <f>IF(L121="sníž. přenesená",#REF!,0)</f>
        <v>0</v>
      </c>
      <c r="BG121" s="167">
        <f>IF(L121="nulová",#REF!,0)</f>
        <v>0</v>
      </c>
      <c r="BH121" s="13" t="s">
        <v>83</v>
      </c>
      <c r="BI121" s="167" t="e">
        <f>ROUND(H121*#REF!,2)</f>
        <v>#REF!</v>
      </c>
      <c r="BJ121" s="13" t="s">
        <v>109</v>
      </c>
      <c r="BK121" s="166" t="s">
        <v>124</v>
      </c>
    </row>
    <row r="122" spans="1:63" s="2" customFormat="1" ht="156">
      <c r="A122" s="29"/>
      <c r="B122" s="30"/>
      <c r="C122" s="31"/>
      <c r="D122" s="168" t="s">
        <v>111</v>
      </c>
      <c r="E122" s="31"/>
      <c r="F122" s="169" t="s">
        <v>125</v>
      </c>
      <c r="G122" s="31"/>
      <c r="H122" s="170"/>
      <c r="I122" s="31"/>
      <c r="J122" s="34"/>
      <c r="K122" s="171"/>
      <c r="L122" s="172"/>
      <c r="M122" s="65"/>
      <c r="N122" s="65"/>
      <c r="O122" s="65"/>
      <c r="P122" s="65"/>
      <c r="Q122" s="65"/>
      <c r="R122" s="66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R122" s="13" t="s">
        <v>111</v>
      </c>
      <c r="AS122" s="13" t="s">
        <v>83</v>
      </c>
    </row>
    <row r="123" spans="1:63" s="2" customFormat="1" ht="49.15" customHeight="1">
      <c r="A123" s="29"/>
      <c r="B123" s="30"/>
      <c r="C123" s="157" t="s">
        <v>126</v>
      </c>
      <c r="D123" s="157" t="s">
        <v>105</v>
      </c>
      <c r="E123" s="158" t="s">
        <v>127</v>
      </c>
      <c r="F123" s="159" t="s">
        <v>128</v>
      </c>
      <c r="G123" s="160" t="s">
        <v>108</v>
      </c>
      <c r="H123" s="161"/>
      <c r="I123" s="178" t="s">
        <v>137</v>
      </c>
      <c r="J123" s="34"/>
      <c r="K123" s="162" t="s">
        <v>1</v>
      </c>
      <c r="L123" s="163" t="s">
        <v>43</v>
      </c>
      <c r="M123" s="65"/>
      <c r="N123" s="164" t="e">
        <f>M123*#REF!</f>
        <v>#REF!</v>
      </c>
      <c r="O123" s="164">
        <v>0</v>
      </c>
      <c r="P123" s="164" t="e">
        <f>O123*#REF!</f>
        <v>#REF!</v>
      </c>
      <c r="Q123" s="164">
        <v>0</v>
      </c>
      <c r="R123" s="165" t="e">
        <f>Q123*#REF!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P123" s="166" t="s">
        <v>109</v>
      </c>
      <c r="AR123" s="166" t="s">
        <v>105</v>
      </c>
      <c r="AS123" s="166" t="s">
        <v>83</v>
      </c>
      <c r="AW123" s="13" t="s">
        <v>104</v>
      </c>
      <c r="BC123" s="167" t="e">
        <f>IF(L123="základní",#REF!,0)</f>
        <v>#REF!</v>
      </c>
      <c r="BD123" s="167">
        <f>IF(L123="snížená",#REF!,0)</f>
        <v>0</v>
      </c>
      <c r="BE123" s="167">
        <f>IF(L123="zákl. přenesená",#REF!,0)</f>
        <v>0</v>
      </c>
      <c r="BF123" s="167">
        <f>IF(L123="sníž. přenesená",#REF!,0)</f>
        <v>0</v>
      </c>
      <c r="BG123" s="167">
        <f>IF(L123="nulová",#REF!,0)</f>
        <v>0</v>
      </c>
      <c r="BH123" s="13" t="s">
        <v>83</v>
      </c>
      <c r="BI123" s="167" t="e">
        <f>ROUND(H123*#REF!,2)</f>
        <v>#REF!</v>
      </c>
      <c r="BJ123" s="13" t="s">
        <v>109</v>
      </c>
      <c r="BK123" s="166" t="s">
        <v>129</v>
      </c>
    </row>
    <row r="124" spans="1:63" s="2" customFormat="1" ht="68.25">
      <c r="A124" s="29"/>
      <c r="B124" s="30"/>
      <c r="C124" s="31"/>
      <c r="D124" s="168" t="s">
        <v>111</v>
      </c>
      <c r="E124" s="31"/>
      <c r="F124" s="169" t="s">
        <v>130</v>
      </c>
      <c r="G124" s="31"/>
      <c r="H124" s="170"/>
      <c r="I124" s="31"/>
      <c r="J124" s="34"/>
      <c r="K124" s="171"/>
      <c r="L124" s="172"/>
      <c r="M124" s="65"/>
      <c r="N124" s="65"/>
      <c r="O124" s="65"/>
      <c r="P124" s="65"/>
      <c r="Q124" s="65"/>
      <c r="R124" s="66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R124" s="13" t="s">
        <v>111</v>
      </c>
      <c r="AS124" s="13" t="s">
        <v>83</v>
      </c>
    </row>
    <row r="125" spans="1:63" s="2" customFormat="1" ht="55.5" customHeight="1">
      <c r="A125" s="29"/>
      <c r="B125" s="30"/>
      <c r="C125" s="157" t="s">
        <v>131</v>
      </c>
      <c r="D125" s="157" t="s">
        <v>105</v>
      </c>
      <c r="E125" s="158" t="s">
        <v>132</v>
      </c>
      <c r="F125" s="159" t="s">
        <v>133</v>
      </c>
      <c r="G125" s="160" t="s">
        <v>108</v>
      </c>
      <c r="H125" s="161"/>
      <c r="I125" s="178" t="s">
        <v>137</v>
      </c>
      <c r="J125" s="34"/>
      <c r="K125" s="162" t="s">
        <v>1</v>
      </c>
      <c r="L125" s="163" t="s">
        <v>43</v>
      </c>
      <c r="M125" s="65"/>
      <c r="N125" s="164" t="e">
        <f>M125*#REF!</f>
        <v>#REF!</v>
      </c>
      <c r="O125" s="164">
        <v>0</v>
      </c>
      <c r="P125" s="164" t="e">
        <f>O125*#REF!</f>
        <v>#REF!</v>
      </c>
      <c r="Q125" s="164">
        <v>0</v>
      </c>
      <c r="R125" s="165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6" t="s">
        <v>109</v>
      </c>
      <c r="AR125" s="166" t="s">
        <v>105</v>
      </c>
      <c r="AS125" s="166" t="s">
        <v>83</v>
      </c>
      <c r="AW125" s="13" t="s">
        <v>104</v>
      </c>
      <c r="BC125" s="167" t="e">
        <f>IF(L125="základní",#REF!,0)</f>
        <v>#REF!</v>
      </c>
      <c r="BD125" s="167">
        <f>IF(L125="snížená",#REF!,0)</f>
        <v>0</v>
      </c>
      <c r="BE125" s="167">
        <f>IF(L125="zákl. přenesená",#REF!,0)</f>
        <v>0</v>
      </c>
      <c r="BF125" s="167">
        <f>IF(L125="sníž. přenesená",#REF!,0)</f>
        <v>0</v>
      </c>
      <c r="BG125" s="167">
        <f>IF(L125="nulová",#REF!,0)</f>
        <v>0</v>
      </c>
      <c r="BH125" s="13" t="s">
        <v>83</v>
      </c>
      <c r="BI125" s="167" t="e">
        <f>ROUND(H125*#REF!,2)</f>
        <v>#REF!</v>
      </c>
      <c r="BJ125" s="13" t="s">
        <v>109</v>
      </c>
      <c r="BK125" s="166" t="s">
        <v>134</v>
      </c>
    </row>
    <row r="126" spans="1:63" s="2" customFormat="1" ht="78">
      <c r="A126" s="29"/>
      <c r="B126" s="30"/>
      <c r="C126" s="31"/>
      <c r="D126" s="168" t="s">
        <v>111</v>
      </c>
      <c r="E126" s="31"/>
      <c r="F126" s="169" t="s">
        <v>135</v>
      </c>
      <c r="G126" s="31"/>
      <c r="H126" s="170"/>
      <c r="I126" s="31"/>
      <c r="J126" s="34"/>
      <c r="K126" s="173"/>
      <c r="L126" s="174"/>
      <c r="M126" s="175"/>
      <c r="N126" s="175"/>
      <c r="O126" s="175"/>
      <c r="P126" s="175"/>
      <c r="Q126" s="175"/>
      <c r="R126" s="176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R126" s="13" t="s">
        <v>111</v>
      </c>
      <c r="AS126" s="13" t="s">
        <v>83</v>
      </c>
    </row>
    <row r="127" spans="1:63" s="2" customFormat="1" ht="6.95" customHeight="1">
      <c r="A127" s="29"/>
      <c r="B127" s="49"/>
      <c r="C127" s="50"/>
      <c r="D127" s="50"/>
      <c r="E127" s="50"/>
      <c r="F127" s="50"/>
      <c r="G127" s="50"/>
      <c r="H127" s="50"/>
      <c r="I127" s="50"/>
      <c r="J127" s="34"/>
      <c r="K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</row>
  </sheetData>
  <sheetProtection password="C1E4" sheet="1" objects="1" scenarios="1" formatColumns="0" formatRows="0" autoFilter="0"/>
  <autoFilter ref="C112:I126"/>
  <mergeCells count="6">
    <mergeCell ref="E105:G105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91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aromadif...</vt:lpstr>
      <vt:lpstr>'OR_PHA - Dodávka aromadif...'!Názvy_tisku</vt:lpstr>
      <vt:lpstr>'Rekapitulace stavby'!Názvy_tisku</vt:lpstr>
      <vt:lpstr>'OR_PHA - Dodávka aromadif...'!Oblast_tisku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2024-05-03T07:31:00Z</cp:lastPrinted>
  <dcterms:created xsi:type="dcterms:W3CDTF">2024-05-03T07:14:33Z</dcterms:created>
  <dcterms:modified xsi:type="dcterms:W3CDTF">2024-05-03T11:02:13Z</dcterms:modified>
</cp:coreProperties>
</file>