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8800" windowHeight="12210" tabRatio="823" activeTab="5"/>
  </bookViews>
  <sheets>
    <sheet name="Rekapitulace zakázky" sheetId="1" r:id="rId1"/>
    <sheet name="SO 01 - SO 01 - TK směr V..." sheetId="2" r:id="rId2"/>
    <sheet name="SO 02 - SO 02 - TK směr P..." sheetId="3" r:id="rId3"/>
    <sheet name="SO 03 - SO 03 - TK směr D..." sheetId="4" r:id="rId4"/>
    <sheet name="SO 04 - SO 04 - Kusá kole..." sheetId="5" r:id="rId5"/>
    <sheet name="SO 05 - SO 05 - Panelová ..." sheetId="6" r:id="rId6"/>
    <sheet name="02 - Materiál dodávaný ob..." sheetId="7" r:id="rId7"/>
    <sheet name="03 - VRN" sheetId="8" r:id="rId8"/>
    <sheet name="Pokyny pro vyplnění" sheetId="9" r:id="rId9"/>
  </sheets>
  <definedNames>
    <definedName name="_xlnm._FilterDatabase" localSheetId="6" hidden="1">'02 - Materiál dodávaný ob...'!$C$77:$K$104</definedName>
    <definedName name="_xlnm._FilterDatabase" localSheetId="7" hidden="1">'03 - VRN'!$C$76:$K$81</definedName>
    <definedName name="_xlnm._FilterDatabase" localSheetId="1" hidden="1">'SO 01 - SO 01 - TK směr V...'!$C$83:$K$143</definedName>
    <definedName name="_xlnm._FilterDatabase" localSheetId="2" hidden="1">'SO 02 - SO 02 - TK směr P...'!$C$81:$K$106</definedName>
    <definedName name="_xlnm._FilterDatabase" localSheetId="3" hidden="1">'SO 03 - SO 03 - TK směr D...'!$C$83:$K$231</definedName>
    <definedName name="_xlnm._FilterDatabase" localSheetId="4" hidden="1">'SO 04 - SO 04 - Kusá kole...'!$C$81:$K$122</definedName>
    <definedName name="_xlnm._FilterDatabase" localSheetId="5" hidden="1">'SO 05 - SO 05 - Panelová ...'!$C$83:$K$94</definedName>
    <definedName name="_xlnm.Print_Titles" localSheetId="6">'02 - Materiál dodávaný ob...'!$77:$77</definedName>
    <definedName name="_xlnm.Print_Titles" localSheetId="7">'03 - VRN'!$76:$76</definedName>
    <definedName name="_xlnm.Print_Titles" localSheetId="0">'Rekapitulace zakázky'!$49:$49</definedName>
    <definedName name="_xlnm.Print_Titles" localSheetId="1">'SO 01 - SO 01 - TK směr V...'!$83:$83</definedName>
    <definedName name="_xlnm.Print_Titles" localSheetId="2">'SO 02 - SO 02 - TK směr P...'!$81:$81</definedName>
    <definedName name="_xlnm.Print_Titles" localSheetId="3">'SO 03 - SO 03 - TK směr D...'!$83:$83</definedName>
    <definedName name="_xlnm.Print_Titles" localSheetId="4">'SO 04 - SO 04 - Kusá kole...'!$81:$81</definedName>
    <definedName name="_xlnm.Print_Titles" localSheetId="5">'SO 05 - SO 05 - Panelová ...'!$83:$83</definedName>
    <definedName name="_xlnm.Print_Area" localSheetId="6">'02 - Materiál dodávaný ob...'!$C$4:$J$36,'02 - Materiál dodávaný ob...'!$C$42:$J$59,'02 - Materiál dodávaný ob...'!$C$65:$K$104</definedName>
    <definedName name="_xlnm.Print_Area" localSheetId="7">'03 - VRN'!$C$4:$J$36,'03 - VRN'!$C$42:$J$58,'03 - VRN'!$C$64:$K$81</definedName>
    <definedName name="_xlnm.Print_Area" localSheetId="0">'Rekapitulace zakázky'!$D$4:$AO$33,'Rekapitulace zakázky'!$C$39:$AQ$60</definedName>
    <definedName name="_xlnm.Print_Area" localSheetId="1">'SO 01 - SO 01 - TK směr V...'!$C$4:$J$38,'SO 01 - SO 01 - TK směr V...'!$C$44:$J$63,'SO 01 - SO 01 - TK směr V...'!$C$69:$K$143</definedName>
    <definedName name="_xlnm.Print_Area" localSheetId="2">'SO 02 - SO 02 - TK směr P...'!$C$4:$J$38,'SO 02 - SO 02 - TK směr P...'!$C$44:$J$61,'SO 02 - SO 02 - TK směr P...'!$C$67:$K$106</definedName>
    <definedName name="_xlnm.Print_Area" localSheetId="3">'SO 03 - SO 03 - TK směr D...'!$C$4:$J$38,'SO 03 - SO 03 - TK směr D...'!$C$44:$J$63,'SO 03 - SO 03 - TK směr D...'!$C$69:$K$231</definedName>
    <definedName name="_xlnm.Print_Area" localSheetId="4">'SO 04 - SO 04 - Kusá kole...'!$C$4:$J$38,'SO 04 - SO 04 - Kusá kole...'!$C$44:$J$61,'SO 04 - SO 04 - Kusá kole...'!$C$67:$K$122</definedName>
    <definedName name="_xlnm.Print_Area" localSheetId="5">'SO 05 - SO 05 - Panelová ...'!$C$4:$J$38,'SO 05 - SO 05 - Panelová ...'!$C$44:$J$63,'SO 05 - SO 05 - Panelová ...'!$C$69:$K$94</definedName>
  </definedNames>
  <calcPr calcId="145621"/>
</workbook>
</file>

<file path=xl/calcChain.xml><?xml version="1.0" encoding="utf-8"?>
<calcChain xmlns="http://schemas.openxmlformats.org/spreadsheetml/2006/main">
  <c r="AN57" i="1" l="1"/>
  <c r="J84" i="8" l="1"/>
  <c r="J87" i="8"/>
  <c r="BK114" i="5"/>
  <c r="BI114" i="5"/>
  <c r="BH114" i="5"/>
  <c r="BG114" i="5"/>
  <c r="BF114" i="5"/>
  <c r="T114" i="5"/>
  <c r="R114" i="5"/>
  <c r="P114" i="5"/>
  <c r="J114" i="5"/>
  <c r="BE114" i="5" s="1"/>
  <c r="J85" i="8"/>
  <c r="J168" i="4"/>
  <c r="J103" i="3"/>
  <c r="J116" i="2"/>
  <c r="AY59" i="1" l="1"/>
  <c r="AX59" i="1"/>
  <c r="BI81" i="8"/>
  <c r="BH81" i="8"/>
  <c r="BG81" i="8"/>
  <c r="BF81" i="8"/>
  <c r="T81" i="8"/>
  <c r="R81" i="8"/>
  <c r="P81" i="8"/>
  <c r="BK81" i="8"/>
  <c r="J81" i="8"/>
  <c r="BE81" i="8" s="1"/>
  <c r="BI80" i="8"/>
  <c r="BH80" i="8"/>
  <c r="BG80" i="8"/>
  <c r="BF80" i="8"/>
  <c r="T80" i="8"/>
  <c r="R80" i="8"/>
  <c r="P80" i="8"/>
  <c r="BK80" i="8"/>
  <c r="J80" i="8"/>
  <c r="BE80" i="8" s="1"/>
  <c r="BI79" i="8"/>
  <c r="BH79" i="8"/>
  <c r="BG79" i="8"/>
  <c r="BF79" i="8"/>
  <c r="T79" i="8"/>
  <c r="R79" i="8"/>
  <c r="P79" i="8"/>
  <c r="P78" i="8" s="1"/>
  <c r="P77" i="8" s="1"/>
  <c r="AU59" i="1" s="1"/>
  <c r="BK79" i="8"/>
  <c r="J79" i="8"/>
  <c r="BE79" i="8" s="1"/>
  <c r="F73" i="8"/>
  <c r="F71" i="8"/>
  <c r="E69" i="8"/>
  <c r="F51" i="8"/>
  <c r="F49" i="8"/>
  <c r="E47" i="8"/>
  <c r="J21" i="8"/>
  <c r="E21" i="8"/>
  <c r="J73" i="8" s="1"/>
  <c r="J20" i="8"/>
  <c r="J18" i="8"/>
  <c r="E18" i="8"/>
  <c r="F74" i="8" s="1"/>
  <c r="J17" i="8"/>
  <c r="J12" i="8"/>
  <c r="J49" i="8" s="1"/>
  <c r="J71" i="8"/>
  <c r="E7" i="8"/>
  <c r="E67" i="8" s="1"/>
  <c r="AY58" i="1"/>
  <c r="AX58" i="1"/>
  <c r="BI102" i="7"/>
  <c r="BH102" i="7"/>
  <c r="BG102" i="7"/>
  <c r="BF102" i="7"/>
  <c r="T102" i="7"/>
  <c r="R102" i="7"/>
  <c r="P102" i="7"/>
  <c r="BK102" i="7"/>
  <c r="J102" i="7"/>
  <c r="BE102" i="7" s="1"/>
  <c r="BI99" i="7"/>
  <c r="BH99" i="7"/>
  <c r="BG99" i="7"/>
  <c r="BF99" i="7"/>
  <c r="T99" i="7"/>
  <c r="R99" i="7"/>
  <c r="P99" i="7"/>
  <c r="BK99" i="7"/>
  <c r="J99" i="7"/>
  <c r="BE99" i="7" s="1"/>
  <c r="BI96" i="7"/>
  <c r="BH96" i="7"/>
  <c r="BG96" i="7"/>
  <c r="BF96" i="7"/>
  <c r="T96" i="7"/>
  <c r="R96" i="7"/>
  <c r="P96" i="7"/>
  <c r="BK96" i="7"/>
  <c r="J96" i="7"/>
  <c r="BE96" i="7" s="1"/>
  <c r="BI93" i="7"/>
  <c r="BH93" i="7"/>
  <c r="BG93" i="7"/>
  <c r="BF93" i="7"/>
  <c r="T93" i="7"/>
  <c r="R93" i="7"/>
  <c r="P93" i="7"/>
  <c r="BK93" i="7"/>
  <c r="J93" i="7"/>
  <c r="BE93" i="7" s="1"/>
  <c r="BI90" i="7"/>
  <c r="BH90" i="7"/>
  <c r="BG90" i="7"/>
  <c r="BF90" i="7"/>
  <c r="J31" i="7" s="1"/>
  <c r="AW58" i="1" s="1"/>
  <c r="T90" i="7"/>
  <c r="R90" i="7"/>
  <c r="P90" i="7"/>
  <c r="BK90" i="7"/>
  <c r="J90" i="7"/>
  <c r="BE90" i="7"/>
  <c r="BI87" i="7"/>
  <c r="BH87" i="7"/>
  <c r="BG87" i="7"/>
  <c r="F32" i="7" s="1"/>
  <c r="BB58" i="1" s="1"/>
  <c r="BF87" i="7"/>
  <c r="T87" i="7"/>
  <c r="R87" i="7"/>
  <c r="P87" i="7"/>
  <c r="BK87" i="7"/>
  <c r="J87" i="7"/>
  <c r="BE87" i="7"/>
  <c r="BI81" i="7"/>
  <c r="F34" i="7" s="1"/>
  <c r="BD58" i="1" s="1"/>
  <c r="BH81" i="7"/>
  <c r="BG81" i="7"/>
  <c r="BF81" i="7"/>
  <c r="T81" i="7"/>
  <c r="R81" i="7"/>
  <c r="P81" i="7"/>
  <c r="P80" i="7" s="1"/>
  <c r="P79" i="7" s="1"/>
  <c r="P78" i="7" s="1"/>
  <c r="AU58" i="1" s="1"/>
  <c r="BK81" i="7"/>
  <c r="J81" i="7"/>
  <c r="BE81" i="7"/>
  <c r="F74" i="7"/>
  <c r="F72" i="7"/>
  <c r="E70" i="7"/>
  <c r="F51" i="7"/>
  <c r="F49" i="7"/>
  <c r="E47" i="7"/>
  <c r="J21" i="7"/>
  <c r="E21" i="7"/>
  <c r="J51" i="7" s="1"/>
  <c r="J20" i="7"/>
  <c r="J18" i="7"/>
  <c r="E18" i="7"/>
  <c r="F75" i="7" s="1"/>
  <c r="J17" i="7"/>
  <c r="J12" i="7"/>
  <c r="J49" i="7" s="1"/>
  <c r="E7" i="7"/>
  <c r="E45" i="7"/>
  <c r="E68" i="7"/>
  <c r="AY57" i="1"/>
  <c r="AX57" i="1"/>
  <c r="BI92" i="6"/>
  <c r="BH92" i="6"/>
  <c r="BG92" i="6"/>
  <c r="BF92" i="6"/>
  <c r="T92" i="6"/>
  <c r="R92" i="6"/>
  <c r="P92" i="6"/>
  <c r="BK92" i="6"/>
  <c r="J92" i="6"/>
  <c r="BE92" i="6" s="1"/>
  <c r="BI90" i="6"/>
  <c r="BH90" i="6"/>
  <c r="BG90" i="6"/>
  <c r="BF90" i="6"/>
  <c r="T90" i="6"/>
  <c r="R90" i="6"/>
  <c r="P90" i="6"/>
  <c r="BK90" i="6"/>
  <c r="J90" i="6"/>
  <c r="BE90" i="6" s="1"/>
  <c r="BI87" i="6"/>
  <c r="BH87" i="6"/>
  <c r="BG87" i="6"/>
  <c r="BF87" i="6"/>
  <c r="J33" i="6" s="1"/>
  <c r="AW57" i="1" s="1"/>
  <c r="T87" i="6"/>
  <c r="T86" i="6" s="1"/>
  <c r="T85" i="6" s="1"/>
  <c r="T84" i="6" s="1"/>
  <c r="R87" i="6"/>
  <c r="P87" i="6"/>
  <c r="P86" i="6" s="1"/>
  <c r="P85" i="6" s="1"/>
  <c r="P84" i="6" s="1"/>
  <c r="AU57" i="1" s="1"/>
  <c r="BK87" i="6"/>
  <c r="BK86" i="6" s="1"/>
  <c r="J87" i="6"/>
  <c r="BE87" i="6"/>
  <c r="F80" i="6"/>
  <c r="F78" i="6"/>
  <c r="E76" i="6"/>
  <c r="F55" i="6"/>
  <c r="F53" i="6"/>
  <c r="E51" i="6"/>
  <c r="J23" i="6"/>
  <c r="E23" i="6"/>
  <c r="J80" i="6" s="1"/>
  <c r="J22" i="6"/>
  <c r="J20" i="6"/>
  <c r="E20" i="6"/>
  <c r="F56" i="6" s="1"/>
  <c r="F81" i="6"/>
  <c r="J19" i="6"/>
  <c r="J14" i="6"/>
  <c r="J78" i="6" s="1"/>
  <c r="E7" i="6"/>
  <c r="E72" i="6" s="1"/>
  <c r="AY56" i="1"/>
  <c r="AX56" i="1"/>
  <c r="BI119" i="5"/>
  <c r="BH119" i="5"/>
  <c r="BG119" i="5"/>
  <c r="BF119" i="5"/>
  <c r="T119" i="5"/>
  <c r="R119" i="5"/>
  <c r="P119" i="5"/>
  <c r="BK119" i="5"/>
  <c r="J119" i="5"/>
  <c r="BE119" i="5" s="1"/>
  <c r="BI115" i="5"/>
  <c r="BH115" i="5"/>
  <c r="BG115" i="5"/>
  <c r="BF115" i="5"/>
  <c r="T115" i="5"/>
  <c r="R115" i="5"/>
  <c r="P115" i="5"/>
  <c r="BK115" i="5"/>
  <c r="J115" i="5"/>
  <c r="BE115" i="5" s="1"/>
  <c r="BI111" i="5"/>
  <c r="BH111" i="5"/>
  <c r="BG111" i="5"/>
  <c r="BF111" i="5"/>
  <c r="T111" i="5"/>
  <c r="R111" i="5"/>
  <c r="P111" i="5"/>
  <c r="BK111" i="5"/>
  <c r="J111" i="5"/>
  <c r="BE111" i="5" s="1"/>
  <c r="BI109" i="5"/>
  <c r="BH109" i="5"/>
  <c r="BG109" i="5"/>
  <c r="BF109" i="5"/>
  <c r="T109" i="5"/>
  <c r="R109" i="5"/>
  <c r="P109" i="5"/>
  <c r="BK109" i="5"/>
  <c r="J109" i="5"/>
  <c r="BE109" i="5" s="1"/>
  <c r="BI107" i="5"/>
  <c r="BH107" i="5"/>
  <c r="BG107" i="5"/>
  <c r="BF107" i="5"/>
  <c r="T107" i="5"/>
  <c r="R107" i="5"/>
  <c r="P107" i="5"/>
  <c r="BK107" i="5"/>
  <c r="J107" i="5"/>
  <c r="BE107" i="5" s="1"/>
  <c r="BI105" i="5"/>
  <c r="BH105" i="5"/>
  <c r="BG105" i="5"/>
  <c r="BF105" i="5"/>
  <c r="T105" i="5"/>
  <c r="R105" i="5"/>
  <c r="P105" i="5"/>
  <c r="BK105" i="5"/>
  <c r="J105" i="5"/>
  <c r="BE105" i="5" s="1"/>
  <c r="BI103" i="5"/>
  <c r="BH103" i="5"/>
  <c r="BG103" i="5"/>
  <c r="BF103" i="5"/>
  <c r="T103" i="5"/>
  <c r="R103" i="5"/>
  <c r="P103" i="5"/>
  <c r="BK103" i="5"/>
  <c r="J103" i="5"/>
  <c r="BE103" i="5" s="1"/>
  <c r="BI101" i="5"/>
  <c r="BH101" i="5"/>
  <c r="BG101" i="5"/>
  <c r="BF101" i="5"/>
  <c r="T101" i="5"/>
  <c r="R101" i="5"/>
  <c r="P101" i="5"/>
  <c r="BK101" i="5"/>
  <c r="J101" i="5"/>
  <c r="BE101" i="5" s="1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I92" i="5"/>
  <c r="BH92" i="5"/>
  <c r="BG92" i="5"/>
  <c r="BF92" i="5"/>
  <c r="T92" i="5"/>
  <c r="R92" i="5"/>
  <c r="P92" i="5"/>
  <c r="BK92" i="5"/>
  <c r="J92" i="5"/>
  <c r="BE92" i="5" s="1"/>
  <c r="BI89" i="5"/>
  <c r="BH89" i="5"/>
  <c r="BG89" i="5"/>
  <c r="BF89" i="5"/>
  <c r="T89" i="5"/>
  <c r="R89" i="5"/>
  <c r="P89" i="5"/>
  <c r="BK89" i="5"/>
  <c r="J89" i="5"/>
  <c r="BE89" i="5" s="1"/>
  <c r="BI86" i="5"/>
  <c r="BH86" i="5"/>
  <c r="BG86" i="5"/>
  <c r="BF86" i="5"/>
  <c r="T86" i="5"/>
  <c r="R86" i="5"/>
  <c r="P86" i="5"/>
  <c r="BK86" i="5"/>
  <c r="J86" i="5"/>
  <c r="BE86" i="5"/>
  <c r="BI83" i="5"/>
  <c r="BH83" i="5"/>
  <c r="BG83" i="5"/>
  <c r="BF83" i="5"/>
  <c r="T83" i="5"/>
  <c r="R83" i="5"/>
  <c r="P83" i="5"/>
  <c r="BK83" i="5"/>
  <c r="J83" i="5"/>
  <c r="BE83" i="5" s="1"/>
  <c r="F78" i="5"/>
  <c r="F76" i="5"/>
  <c r="E74" i="5"/>
  <c r="F55" i="5"/>
  <c r="F53" i="5"/>
  <c r="E51" i="5"/>
  <c r="J23" i="5"/>
  <c r="E23" i="5"/>
  <c r="J78" i="5" s="1"/>
  <c r="J22" i="5"/>
  <c r="J20" i="5"/>
  <c r="E20" i="5"/>
  <c r="F79" i="5" s="1"/>
  <c r="J19" i="5"/>
  <c r="J14" i="5"/>
  <c r="J53" i="5" s="1"/>
  <c r="J76" i="5"/>
  <c r="E7" i="5"/>
  <c r="E70" i="5" s="1"/>
  <c r="AY55" i="1"/>
  <c r="AX55" i="1"/>
  <c r="BI227" i="4"/>
  <c r="BH227" i="4"/>
  <c r="BG227" i="4"/>
  <c r="BF227" i="4"/>
  <c r="T227" i="4"/>
  <c r="R227" i="4"/>
  <c r="P227" i="4"/>
  <c r="BK227" i="4"/>
  <c r="J227" i="4"/>
  <c r="BE227" i="4" s="1"/>
  <c r="BI223" i="4"/>
  <c r="BH223" i="4"/>
  <c r="BG223" i="4"/>
  <c r="BF223" i="4"/>
  <c r="T223" i="4"/>
  <c r="R223" i="4"/>
  <c r="P223" i="4"/>
  <c r="BK223" i="4"/>
  <c r="J223" i="4"/>
  <c r="BE223" i="4" s="1"/>
  <c r="BI219" i="4"/>
  <c r="BH219" i="4"/>
  <c r="BG219" i="4"/>
  <c r="BF219" i="4"/>
  <c r="T219" i="4"/>
  <c r="R219" i="4"/>
  <c r="P219" i="4"/>
  <c r="BK219" i="4"/>
  <c r="J219" i="4"/>
  <c r="BE219" i="4"/>
  <c r="BI212" i="4"/>
  <c r="BH212" i="4"/>
  <c r="BG212" i="4"/>
  <c r="BF212" i="4"/>
  <c r="T212" i="4"/>
  <c r="R212" i="4"/>
  <c r="P212" i="4"/>
  <c r="BK212" i="4"/>
  <c r="J212" i="4"/>
  <c r="BE212" i="4" s="1"/>
  <c r="BI210" i="4"/>
  <c r="BH210" i="4"/>
  <c r="BG210" i="4"/>
  <c r="BF210" i="4"/>
  <c r="T210" i="4"/>
  <c r="R210" i="4"/>
  <c r="P210" i="4"/>
  <c r="BK210" i="4"/>
  <c r="J210" i="4"/>
  <c r="BE210" i="4" s="1"/>
  <c r="BI208" i="4"/>
  <c r="BH208" i="4"/>
  <c r="BG208" i="4"/>
  <c r="BF208" i="4"/>
  <c r="T208" i="4"/>
  <c r="R208" i="4"/>
  <c r="P208" i="4"/>
  <c r="BK208" i="4"/>
  <c r="J208" i="4"/>
  <c r="BE208" i="4" s="1"/>
  <c r="BI201" i="4"/>
  <c r="BH201" i="4"/>
  <c r="BG201" i="4"/>
  <c r="BF201" i="4"/>
  <c r="T201" i="4"/>
  <c r="R201" i="4"/>
  <c r="P201" i="4"/>
  <c r="BK201" i="4"/>
  <c r="J201" i="4"/>
  <c r="BE201" i="4" s="1"/>
  <c r="BI194" i="4"/>
  <c r="BH194" i="4"/>
  <c r="BG194" i="4"/>
  <c r="BF194" i="4"/>
  <c r="T194" i="4"/>
  <c r="R194" i="4"/>
  <c r="P194" i="4"/>
  <c r="BK194" i="4"/>
  <c r="J194" i="4"/>
  <c r="BE194" i="4"/>
  <c r="BI191" i="4"/>
  <c r="BH191" i="4"/>
  <c r="BG191" i="4"/>
  <c r="BF191" i="4"/>
  <c r="T191" i="4"/>
  <c r="R191" i="4"/>
  <c r="P191" i="4"/>
  <c r="BK191" i="4"/>
  <c r="J191" i="4"/>
  <c r="BE191" i="4" s="1"/>
  <c r="BI188" i="4"/>
  <c r="BH188" i="4"/>
  <c r="BG188" i="4"/>
  <c r="BF188" i="4"/>
  <c r="T188" i="4"/>
  <c r="R188" i="4"/>
  <c r="P188" i="4"/>
  <c r="BK188" i="4"/>
  <c r="J188" i="4"/>
  <c r="BE188" i="4" s="1"/>
  <c r="BI184" i="4"/>
  <c r="BH184" i="4"/>
  <c r="BG184" i="4"/>
  <c r="BF184" i="4"/>
  <c r="T184" i="4"/>
  <c r="R184" i="4"/>
  <c r="P184" i="4"/>
  <c r="BK184" i="4"/>
  <c r="J184" i="4"/>
  <c r="BE184" i="4" s="1"/>
  <c r="BI177" i="4"/>
  <c r="BH177" i="4"/>
  <c r="BG177" i="4"/>
  <c r="BF177" i="4"/>
  <c r="T177" i="4"/>
  <c r="R177" i="4"/>
  <c r="P177" i="4"/>
  <c r="BK177" i="4"/>
  <c r="J177" i="4"/>
  <c r="BE177" i="4"/>
  <c r="BI173" i="4"/>
  <c r="BH173" i="4"/>
  <c r="BG173" i="4"/>
  <c r="BF173" i="4"/>
  <c r="T173" i="4"/>
  <c r="R173" i="4"/>
  <c r="P173" i="4"/>
  <c r="BK173" i="4"/>
  <c r="J173" i="4"/>
  <c r="BE173" i="4" s="1"/>
  <c r="BI169" i="4"/>
  <c r="BH169" i="4"/>
  <c r="BG169" i="4"/>
  <c r="BF169" i="4"/>
  <c r="T169" i="4"/>
  <c r="R169" i="4"/>
  <c r="P169" i="4"/>
  <c r="BK169" i="4"/>
  <c r="J169" i="4"/>
  <c r="BE169" i="4" s="1"/>
  <c r="BI165" i="4"/>
  <c r="BH165" i="4"/>
  <c r="BG165" i="4"/>
  <c r="BF165" i="4"/>
  <c r="T165" i="4"/>
  <c r="R165" i="4"/>
  <c r="P165" i="4"/>
  <c r="BK165" i="4"/>
  <c r="J165" i="4"/>
  <c r="BE165" i="4"/>
  <c r="BI162" i="4"/>
  <c r="BH162" i="4"/>
  <c r="BG162" i="4"/>
  <c r="BF162" i="4"/>
  <c r="T162" i="4"/>
  <c r="R162" i="4"/>
  <c r="P162" i="4"/>
  <c r="BK162" i="4"/>
  <c r="J162" i="4"/>
  <c r="BE162" i="4"/>
  <c r="BI159" i="4"/>
  <c r="BH159" i="4"/>
  <c r="BG159" i="4"/>
  <c r="BF159" i="4"/>
  <c r="T159" i="4"/>
  <c r="R159" i="4"/>
  <c r="P159" i="4"/>
  <c r="BK159" i="4"/>
  <c r="J159" i="4"/>
  <c r="BE159" i="4" s="1"/>
  <c r="BI156" i="4"/>
  <c r="BH156" i="4"/>
  <c r="BG156" i="4"/>
  <c r="BF156" i="4"/>
  <c r="T156" i="4"/>
  <c r="R156" i="4"/>
  <c r="P156" i="4"/>
  <c r="BK156" i="4"/>
  <c r="J156" i="4"/>
  <c r="BE156" i="4" s="1"/>
  <c r="BI154" i="4"/>
  <c r="BH154" i="4"/>
  <c r="BG154" i="4"/>
  <c r="BF154" i="4"/>
  <c r="T154" i="4"/>
  <c r="R154" i="4"/>
  <c r="P154" i="4"/>
  <c r="BK154" i="4"/>
  <c r="J154" i="4"/>
  <c r="BE154" i="4" s="1"/>
  <c r="BI152" i="4"/>
  <c r="BH152" i="4"/>
  <c r="BG152" i="4"/>
  <c r="BF152" i="4"/>
  <c r="T152" i="4"/>
  <c r="R152" i="4"/>
  <c r="P152" i="4"/>
  <c r="BK152" i="4"/>
  <c r="J152" i="4"/>
  <c r="BE152" i="4" s="1"/>
  <c r="BI148" i="4"/>
  <c r="BH148" i="4"/>
  <c r="BG148" i="4"/>
  <c r="BF148" i="4"/>
  <c r="T148" i="4"/>
  <c r="R148" i="4"/>
  <c r="P148" i="4"/>
  <c r="BK148" i="4"/>
  <c r="J148" i="4"/>
  <c r="BE148" i="4" s="1"/>
  <c r="BI145" i="4"/>
  <c r="BH145" i="4"/>
  <c r="BG145" i="4"/>
  <c r="BF145" i="4"/>
  <c r="T145" i="4"/>
  <c r="R145" i="4"/>
  <c r="P145" i="4"/>
  <c r="BK145" i="4"/>
  <c r="J145" i="4"/>
  <c r="BE145" i="4"/>
  <c r="BI142" i="4"/>
  <c r="BH142" i="4"/>
  <c r="BG142" i="4"/>
  <c r="BF142" i="4"/>
  <c r="T142" i="4"/>
  <c r="R142" i="4"/>
  <c r="P142" i="4"/>
  <c r="BK142" i="4"/>
  <c r="J142" i="4"/>
  <c r="BE142" i="4"/>
  <c r="BI138" i="4"/>
  <c r="BH138" i="4"/>
  <c r="BG138" i="4"/>
  <c r="BF138" i="4"/>
  <c r="T138" i="4"/>
  <c r="R138" i="4"/>
  <c r="P138" i="4"/>
  <c r="BK138" i="4"/>
  <c r="J138" i="4"/>
  <c r="BE138" i="4"/>
  <c r="BI134" i="4"/>
  <c r="BH134" i="4"/>
  <c r="BG134" i="4"/>
  <c r="BF134" i="4"/>
  <c r="T134" i="4"/>
  <c r="R134" i="4"/>
  <c r="P134" i="4"/>
  <c r="BK134" i="4"/>
  <c r="J134" i="4"/>
  <c r="BE134" i="4" s="1"/>
  <c r="BI130" i="4"/>
  <c r="BH130" i="4"/>
  <c r="BG130" i="4"/>
  <c r="BF130" i="4"/>
  <c r="T130" i="4"/>
  <c r="R130" i="4"/>
  <c r="P130" i="4"/>
  <c r="BK130" i="4"/>
  <c r="J130" i="4"/>
  <c r="BE130" i="4" s="1"/>
  <c r="BI128" i="4"/>
  <c r="BH128" i="4"/>
  <c r="BG128" i="4"/>
  <c r="BF128" i="4"/>
  <c r="T128" i="4"/>
  <c r="R128" i="4"/>
  <c r="P128" i="4"/>
  <c r="BK128" i="4"/>
  <c r="J128" i="4"/>
  <c r="BE128" i="4" s="1"/>
  <c r="BI121" i="4"/>
  <c r="BH121" i="4"/>
  <c r="BG121" i="4"/>
  <c r="BF121" i="4"/>
  <c r="T121" i="4"/>
  <c r="R121" i="4"/>
  <c r="P121" i="4"/>
  <c r="BK121" i="4"/>
  <c r="J121" i="4"/>
  <c r="BE121" i="4" s="1"/>
  <c r="BI118" i="4"/>
  <c r="BH118" i="4"/>
  <c r="BG118" i="4"/>
  <c r="BF118" i="4"/>
  <c r="T118" i="4"/>
  <c r="R118" i="4"/>
  <c r="P118" i="4"/>
  <c r="BK118" i="4"/>
  <c r="J118" i="4"/>
  <c r="BE118" i="4"/>
  <c r="BI115" i="4"/>
  <c r="BH115" i="4"/>
  <c r="BG115" i="4"/>
  <c r="BF115" i="4"/>
  <c r="T115" i="4"/>
  <c r="R115" i="4"/>
  <c r="P115" i="4"/>
  <c r="BK115" i="4"/>
  <c r="J115" i="4"/>
  <c r="BE115" i="4" s="1"/>
  <c r="BI112" i="4"/>
  <c r="BH112" i="4"/>
  <c r="BG112" i="4"/>
  <c r="BF112" i="4"/>
  <c r="T112" i="4"/>
  <c r="R112" i="4"/>
  <c r="P112" i="4"/>
  <c r="BK112" i="4"/>
  <c r="J112" i="4"/>
  <c r="BE112" i="4" s="1"/>
  <c r="BI109" i="4"/>
  <c r="BH109" i="4"/>
  <c r="BG109" i="4"/>
  <c r="BF109" i="4"/>
  <c r="T109" i="4"/>
  <c r="R109" i="4"/>
  <c r="P109" i="4"/>
  <c r="BK109" i="4"/>
  <c r="J109" i="4"/>
  <c r="BE109" i="4" s="1"/>
  <c r="BI106" i="4"/>
  <c r="BH106" i="4"/>
  <c r="BG106" i="4"/>
  <c r="BF106" i="4"/>
  <c r="T106" i="4"/>
  <c r="R106" i="4"/>
  <c r="P106" i="4"/>
  <c r="BK106" i="4"/>
  <c r="J106" i="4"/>
  <c r="BE106" i="4" s="1"/>
  <c r="BI103" i="4"/>
  <c r="BH103" i="4"/>
  <c r="BG103" i="4"/>
  <c r="BF103" i="4"/>
  <c r="T103" i="4"/>
  <c r="R103" i="4"/>
  <c r="P103" i="4"/>
  <c r="BK103" i="4"/>
  <c r="J103" i="4"/>
  <c r="BE103" i="4"/>
  <c r="BI99" i="4"/>
  <c r="BH99" i="4"/>
  <c r="BG99" i="4"/>
  <c r="BF99" i="4"/>
  <c r="T99" i="4"/>
  <c r="R99" i="4"/>
  <c r="P99" i="4"/>
  <c r="P86" i="4" s="1"/>
  <c r="P85" i="4" s="1"/>
  <c r="P84" i="4" s="1"/>
  <c r="AU55" i="1" s="1"/>
  <c r="BK99" i="4"/>
  <c r="J99" i="4"/>
  <c r="BE99" i="4"/>
  <c r="BI96" i="4"/>
  <c r="BH96" i="4"/>
  <c r="BG96" i="4"/>
  <c r="BF96" i="4"/>
  <c r="T96" i="4"/>
  <c r="R96" i="4"/>
  <c r="P96" i="4"/>
  <c r="BK96" i="4"/>
  <c r="J96" i="4"/>
  <c r="BE96" i="4" s="1"/>
  <c r="BI93" i="4"/>
  <c r="BH93" i="4"/>
  <c r="BG93" i="4"/>
  <c r="BF93" i="4"/>
  <c r="T93" i="4"/>
  <c r="R93" i="4"/>
  <c r="P93" i="4"/>
  <c r="BK93" i="4"/>
  <c r="J93" i="4"/>
  <c r="BE93" i="4" s="1"/>
  <c r="BI87" i="4"/>
  <c r="BH87" i="4"/>
  <c r="BG87" i="4"/>
  <c r="BF87" i="4"/>
  <c r="T87" i="4"/>
  <c r="R87" i="4"/>
  <c r="P87" i="4"/>
  <c r="BK87" i="4"/>
  <c r="J87" i="4"/>
  <c r="BE87" i="4" s="1"/>
  <c r="F80" i="4"/>
  <c r="F78" i="4"/>
  <c r="E76" i="4"/>
  <c r="F55" i="4"/>
  <c r="F53" i="4"/>
  <c r="E51" i="4"/>
  <c r="J23" i="4"/>
  <c r="E23" i="4"/>
  <c r="J55" i="4" s="1"/>
  <c r="J22" i="4"/>
  <c r="J20" i="4"/>
  <c r="E20" i="4"/>
  <c r="F81" i="4" s="1"/>
  <c r="J19" i="4"/>
  <c r="J14" i="4"/>
  <c r="J78" i="4" s="1"/>
  <c r="J53" i="4"/>
  <c r="E7" i="4"/>
  <c r="E72" i="4" s="1"/>
  <c r="AY54" i="1"/>
  <c r="AX54" i="1"/>
  <c r="BI104" i="3"/>
  <c r="BH104" i="3"/>
  <c r="BG104" i="3"/>
  <c r="BF104" i="3"/>
  <c r="T104" i="3"/>
  <c r="R104" i="3"/>
  <c r="P104" i="3"/>
  <c r="BK104" i="3"/>
  <c r="J104" i="3"/>
  <c r="BE104" i="3" s="1"/>
  <c r="BI100" i="3"/>
  <c r="BH100" i="3"/>
  <c r="BG100" i="3"/>
  <c r="BF100" i="3"/>
  <c r="T100" i="3"/>
  <c r="R100" i="3"/>
  <c r="P100" i="3"/>
  <c r="BK100" i="3"/>
  <c r="J100" i="3"/>
  <c r="BE100" i="3" s="1"/>
  <c r="BI97" i="3"/>
  <c r="BH97" i="3"/>
  <c r="BG97" i="3"/>
  <c r="BF97" i="3"/>
  <c r="T97" i="3"/>
  <c r="R97" i="3"/>
  <c r="P97" i="3"/>
  <c r="BK97" i="3"/>
  <c r="J97" i="3"/>
  <c r="BE97" i="3" s="1"/>
  <c r="BI94" i="3"/>
  <c r="BH94" i="3"/>
  <c r="BG94" i="3"/>
  <c r="BF94" i="3"/>
  <c r="T94" i="3"/>
  <c r="R94" i="3"/>
  <c r="P94" i="3"/>
  <c r="BK94" i="3"/>
  <c r="J94" i="3"/>
  <c r="BE94" i="3" s="1"/>
  <c r="BI90" i="3"/>
  <c r="BH90" i="3"/>
  <c r="BG90" i="3"/>
  <c r="BF90" i="3"/>
  <c r="T90" i="3"/>
  <c r="R90" i="3"/>
  <c r="P90" i="3"/>
  <c r="BK90" i="3"/>
  <c r="J90" i="3"/>
  <c r="BE90" i="3" s="1"/>
  <c r="BI87" i="3"/>
  <c r="BH87" i="3"/>
  <c r="BG87" i="3"/>
  <c r="BF87" i="3"/>
  <c r="T87" i="3"/>
  <c r="R87" i="3"/>
  <c r="P87" i="3"/>
  <c r="BK87" i="3"/>
  <c r="J87" i="3"/>
  <c r="BE87" i="3"/>
  <c r="BI83" i="3"/>
  <c r="BH83" i="3"/>
  <c r="BG83" i="3"/>
  <c r="BF83" i="3"/>
  <c r="T83" i="3"/>
  <c r="R83" i="3"/>
  <c r="P83" i="3"/>
  <c r="P82" i="3" s="1"/>
  <c r="AU54" i="1" s="1"/>
  <c r="BK83" i="3"/>
  <c r="J83" i="3"/>
  <c r="F78" i="3"/>
  <c r="F76" i="3"/>
  <c r="E74" i="3"/>
  <c r="F55" i="3"/>
  <c r="F53" i="3"/>
  <c r="E51" i="3"/>
  <c r="J23" i="3"/>
  <c r="E23" i="3"/>
  <c r="J55" i="3" s="1"/>
  <c r="J22" i="3"/>
  <c r="J20" i="3"/>
  <c r="E20" i="3"/>
  <c r="F79" i="3" s="1"/>
  <c r="J19" i="3"/>
  <c r="J14" i="3"/>
  <c r="J76" i="3" s="1"/>
  <c r="E7" i="3"/>
  <c r="E70" i="3" s="1"/>
  <c r="AY53" i="1"/>
  <c r="AX53" i="1"/>
  <c r="BI140" i="2"/>
  <c r="BH140" i="2"/>
  <c r="BG140" i="2"/>
  <c r="BF140" i="2"/>
  <c r="T140" i="2"/>
  <c r="R140" i="2"/>
  <c r="P140" i="2"/>
  <c r="BK140" i="2"/>
  <c r="J140" i="2"/>
  <c r="BE140" i="2" s="1"/>
  <c r="BI136" i="2"/>
  <c r="BH136" i="2"/>
  <c r="BG136" i="2"/>
  <c r="BF136" i="2"/>
  <c r="T136" i="2"/>
  <c r="R136" i="2"/>
  <c r="P136" i="2"/>
  <c r="BK136" i="2"/>
  <c r="J136" i="2"/>
  <c r="BE136" i="2" s="1"/>
  <c r="BI132" i="2"/>
  <c r="BH132" i="2"/>
  <c r="BG132" i="2"/>
  <c r="BF132" i="2"/>
  <c r="T132" i="2"/>
  <c r="R132" i="2"/>
  <c r="P132" i="2"/>
  <c r="BK132" i="2"/>
  <c r="J132" i="2"/>
  <c r="BE132" i="2" s="1"/>
  <c r="BI130" i="2"/>
  <c r="BH130" i="2"/>
  <c r="BG130" i="2"/>
  <c r="BF130" i="2"/>
  <c r="T130" i="2"/>
  <c r="R130" i="2"/>
  <c r="P130" i="2"/>
  <c r="BK130" i="2"/>
  <c r="J130" i="2"/>
  <c r="BE130" i="2"/>
  <c r="BI127" i="2"/>
  <c r="BH127" i="2"/>
  <c r="BG127" i="2"/>
  <c r="BF127" i="2"/>
  <c r="T127" i="2"/>
  <c r="R127" i="2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J124" i="2"/>
  <c r="BI122" i="2"/>
  <c r="BH122" i="2"/>
  <c r="BG122" i="2"/>
  <c r="BF122" i="2"/>
  <c r="T122" i="2"/>
  <c r="R122" i="2"/>
  <c r="P122" i="2"/>
  <c r="BK122" i="2"/>
  <c r="J122" i="2"/>
  <c r="BE122" i="2" s="1"/>
  <c r="BI118" i="2"/>
  <c r="BH118" i="2"/>
  <c r="BG118" i="2"/>
  <c r="BF118" i="2"/>
  <c r="T118" i="2"/>
  <c r="R118" i="2"/>
  <c r="P118" i="2"/>
  <c r="BK118" i="2"/>
  <c r="J118" i="2"/>
  <c r="BE118" i="2" s="1"/>
  <c r="BI113" i="2"/>
  <c r="BH113" i="2"/>
  <c r="BG113" i="2"/>
  <c r="BF113" i="2"/>
  <c r="T113" i="2"/>
  <c r="R113" i="2"/>
  <c r="P113" i="2"/>
  <c r="BK113" i="2"/>
  <c r="J113" i="2"/>
  <c r="BE113" i="2"/>
  <c r="BI110" i="2"/>
  <c r="BH110" i="2"/>
  <c r="BG110" i="2"/>
  <c r="BF110" i="2"/>
  <c r="T110" i="2"/>
  <c r="R110" i="2"/>
  <c r="P110" i="2"/>
  <c r="BK110" i="2"/>
  <c r="J110" i="2"/>
  <c r="BE110" i="2"/>
  <c r="BI107" i="2"/>
  <c r="BH107" i="2"/>
  <c r="BG107" i="2"/>
  <c r="BF107" i="2"/>
  <c r="T107" i="2"/>
  <c r="R107" i="2"/>
  <c r="P107" i="2"/>
  <c r="BK107" i="2"/>
  <c r="J107" i="2"/>
  <c r="BE107" i="2"/>
  <c r="BI103" i="2"/>
  <c r="BH103" i="2"/>
  <c r="BG103" i="2"/>
  <c r="BF103" i="2"/>
  <c r="T103" i="2"/>
  <c r="R103" i="2"/>
  <c r="P103" i="2"/>
  <c r="BK103" i="2"/>
  <c r="J103" i="2"/>
  <c r="BE103" i="2" s="1"/>
  <c r="BI95" i="2"/>
  <c r="BH95" i="2"/>
  <c r="BG95" i="2"/>
  <c r="BF95" i="2"/>
  <c r="T95" i="2"/>
  <c r="R95" i="2"/>
  <c r="P95" i="2"/>
  <c r="BK95" i="2"/>
  <c r="J95" i="2"/>
  <c r="BE95" i="2" s="1"/>
  <c r="BI92" i="2"/>
  <c r="BH92" i="2"/>
  <c r="BG92" i="2"/>
  <c r="BF92" i="2"/>
  <c r="T92" i="2"/>
  <c r="R92" i="2"/>
  <c r="P92" i="2"/>
  <c r="BK92" i="2"/>
  <c r="J92" i="2"/>
  <c r="BE92" i="2" s="1"/>
  <c r="BI87" i="2"/>
  <c r="BH87" i="2"/>
  <c r="BG87" i="2"/>
  <c r="BF87" i="2"/>
  <c r="T87" i="2"/>
  <c r="R87" i="2"/>
  <c r="P87" i="2"/>
  <c r="BK87" i="2"/>
  <c r="J87" i="2"/>
  <c r="BE87" i="2" s="1"/>
  <c r="F80" i="2"/>
  <c r="F78" i="2"/>
  <c r="E76" i="2"/>
  <c r="F55" i="2"/>
  <c r="F53" i="2"/>
  <c r="E51" i="2"/>
  <c r="J23" i="2"/>
  <c r="E23" i="2"/>
  <c r="J80" i="2" s="1"/>
  <c r="J22" i="2"/>
  <c r="J20" i="2"/>
  <c r="E20" i="2"/>
  <c r="F56" i="2" s="1"/>
  <c r="J19" i="2"/>
  <c r="J14" i="2"/>
  <c r="J53" i="2" s="1"/>
  <c r="E7" i="2"/>
  <c r="E72" i="2" s="1"/>
  <c r="AS52" i="1"/>
  <c r="AS51" i="1"/>
  <c r="L47" i="1"/>
  <c r="AM46" i="1"/>
  <c r="L46" i="1"/>
  <c r="AM44" i="1"/>
  <c r="L44" i="1"/>
  <c r="L42" i="1"/>
  <c r="L41" i="1"/>
  <c r="F52" i="7"/>
  <c r="F56" i="4"/>
  <c r="E47" i="4"/>
  <c r="J55" i="6"/>
  <c r="F35" i="6" l="1"/>
  <c r="BC57" i="1" s="1"/>
  <c r="F36" i="3"/>
  <c r="BD54" i="1" s="1"/>
  <c r="BK78" i="8"/>
  <c r="J86" i="6"/>
  <c r="J62" i="6" s="1"/>
  <c r="BK85" i="6"/>
  <c r="J85" i="6" s="1"/>
  <c r="J61" i="6" s="1"/>
  <c r="T78" i="8"/>
  <c r="T77" i="8" s="1"/>
  <c r="BK82" i="3"/>
  <c r="F33" i="3"/>
  <c r="BA54" i="1" s="1"/>
  <c r="T82" i="3"/>
  <c r="R82" i="3"/>
  <c r="F34" i="3"/>
  <c r="BB54" i="1" s="1"/>
  <c r="P82" i="5"/>
  <c r="AU56" i="1" s="1"/>
  <c r="F31" i="7"/>
  <c r="BA58" i="1" s="1"/>
  <c r="R80" i="7"/>
  <c r="R79" i="7" s="1"/>
  <c r="R78" i="7" s="1"/>
  <c r="F35" i="2"/>
  <c r="BC53" i="1" s="1"/>
  <c r="F35" i="3"/>
  <c r="BC54" i="1" s="1"/>
  <c r="F34" i="6"/>
  <c r="BB57" i="1" s="1"/>
  <c r="R86" i="6"/>
  <c r="R85" i="6" s="1"/>
  <c r="R84" i="6" s="1"/>
  <c r="J30" i="7"/>
  <c r="AV58" i="1" s="1"/>
  <c r="AT58" i="1" s="1"/>
  <c r="F30" i="7"/>
  <c r="AZ58" i="1" s="1"/>
  <c r="BE83" i="3"/>
  <c r="J32" i="3" s="1"/>
  <c r="AV54" i="1" s="1"/>
  <c r="J82" i="3"/>
  <c r="AG54" i="1" s="1"/>
  <c r="F56" i="5"/>
  <c r="T82" i="5"/>
  <c r="J53" i="6"/>
  <c r="T80" i="7"/>
  <c r="T79" i="7" s="1"/>
  <c r="T78" i="7" s="1"/>
  <c r="R78" i="8"/>
  <c r="R77" i="8" s="1"/>
  <c r="R86" i="2"/>
  <c r="R85" i="2" s="1"/>
  <c r="R84" i="2" s="1"/>
  <c r="E47" i="3"/>
  <c r="T86" i="4"/>
  <c r="T85" i="4" s="1"/>
  <c r="T84" i="4" s="1"/>
  <c r="BK80" i="7"/>
  <c r="F33" i="7"/>
  <c r="BC58" i="1" s="1"/>
  <c r="F52" i="8"/>
  <c r="F34" i="8"/>
  <c r="BD59" i="1" s="1"/>
  <c r="E47" i="5"/>
  <c r="F33" i="6"/>
  <c r="BA57" i="1" s="1"/>
  <c r="F36" i="6"/>
  <c r="BD57" i="1" s="1"/>
  <c r="F33" i="5"/>
  <c r="BA56" i="1" s="1"/>
  <c r="BK82" i="5"/>
  <c r="J33" i="5"/>
  <c r="AW56" i="1" s="1"/>
  <c r="F34" i="5"/>
  <c r="BB56" i="1" s="1"/>
  <c r="F35" i="5"/>
  <c r="BC56" i="1" s="1"/>
  <c r="F36" i="5"/>
  <c r="BD56" i="1" s="1"/>
  <c r="R82" i="5"/>
  <c r="BE95" i="5"/>
  <c r="F32" i="5" s="1"/>
  <c r="AZ56" i="1" s="1"/>
  <c r="J82" i="5"/>
  <c r="R86" i="4"/>
  <c r="R85" i="4" s="1"/>
  <c r="R84" i="4" s="1"/>
  <c r="J84" i="2"/>
  <c r="AG53" i="1" s="1"/>
  <c r="T86" i="2"/>
  <c r="T85" i="2" s="1"/>
  <c r="T84" i="2" s="1"/>
  <c r="F36" i="2"/>
  <c r="BD53" i="1" s="1"/>
  <c r="P86" i="2"/>
  <c r="P85" i="2" s="1"/>
  <c r="P84" i="2" s="1"/>
  <c r="AU53" i="1" s="1"/>
  <c r="AU52" i="1" s="1"/>
  <c r="AU51" i="1" s="1"/>
  <c r="BK86" i="4"/>
  <c r="BK85" i="4" s="1"/>
  <c r="J84" i="4"/>
  <c r="F36" i="4"/>
  <c r="BD55" i="1" s="1"/>
  <c r="F34" i="4"/>
  <c r="BB55" i="1" s="1"/>
  <c r="BK86" i="2"/>
  <c r="BK85" i="2" s="1"/>
  <c r="F33" i="2"/>
  <c r="BA53" i="1" s="1"/>
  <c r="BE124" i="2"/>
  <c r="J32" i="2" s="1"/>
  <c r="AV53" i="1" s="1"/>
  <c r="F34" i="2"/>
  <c r="BB53" i="1" s="1"/>
  <c r="J80" i="4"/>
  <c r="E47" i="2"/>
  <c r="F81" i="2"/>
  <c r="J78" i="2"/>
  <c r="F33" i="8"/>
  <c r="BC59" i="1" s="1"/>
  <c r="J31" i="8"/>
  <c r="AW59" i="1" s="1"/>
  <c r="F32" i="8"/>
  <c r="BB59" i="1" s="1"/>
  <c r="F31" i="8"/>
  <c r="BA59" i="1" s="1"/>
  <c r="J33" i="4"/>
  <c r="AW55" i="1" s="1"/>
  <c r="F35" i="4"/>
  <c r="BC55" i="1" s="1"/>
  <c r="F33" i="4"/>
  <c r="BA55" i="1" s="1"/>
  <c r="BK79" i="7"/>
  <c r="J80" i="7"/>
  <c r="J58" i="7" s="1"/>
  <c r="BK77" i="8"/>
  <c r="J32" i="4"/>
  <c r="AV55" i="1" s="1"/>
  <c r="F32" i="4"/>
  <c r="AZ55" i="1" s="1"/>
  <c r="J32" i="6"/>
  <c r="AV57" i="1" s="1"/>
  <c r="AT57" i="1" s="1"/>
  <c r="F32" i="6"/>
  <c r="AZ57" i="1" s="1"/>
  <c r="J30" i="8"/>
  <c r="AV59" i="1" s="1"/>
  <c r="F30" i="8"/>
  <c r="AZ59" i="1" s="1"/>
  <c r="J33" i="2"/>
  <c r="AW53" i="1" s="1"/>
  <c r="J53" i="3"/>
  <c r="J78" i="3"/>
  <c r="J33" i="3"/>
  <c r="AW54" i="1" s="1"/>
  <c r="J72" i="7"/>
  <c r="J74" i="7"/>
  <c r="J55" i="2"/>
  <c r="J55" i="5"/>
  <c r="E47" i="6"/>
  <c r="J51" i="8"/>
  <c r="F56" i="3"/>
  <c r="E45" i="8"/>
  <c r="J29" i="3" l="1"/>
  <c r="AT54" i="1"/>
  <c r="J60" i="3"/>
  <c r="F32" i="3"/>
  <c r="AZ54" i="1" s="1"/>
  <c r="J62" i="2"/>
  <c r="J57" i="8"/>
  <c r="AG59" i="1"/>
  <c r="BK84" i="6"/>
  <c r="AG57" i="1" s="1"/>
  <c r="J29" i="5"/>
  <c r="AG56" i="1"/>
  <c r="J62" i="4"/>
  <c r="AG55" i="1"/>
  <c r="F32" i="2"/>
  <c r="AZ53" i="1" s="1"/>
  <c r="AZ52" i="1" s="1"/>
  <c r="BC52" i="1"/>
  <c r="AY52" i="1" s="1"/>
  <c r="J32" i="5"/>
  <c r="AV56" i="1" s="1"/>
  <c r="AT56" i="1" s="1"/>
  <c r="J60" i="5"/>
  <c r="BD52" i="1"/>
  <c r="BD51" i="1" s="1"/>
  <c r="W30" i="1" s="1"/>
  <c r="BB52" i="1"/>
  <c r="BB51" i="1" s="1"/>
  <c r="AT55" i="1"/>
  <c r="BA52" i="1"/>
  <c r="BA51" i="1" s="1"/>
  <c r="AW51" i="1" s="1"/>
  <c r="AK27" i="1" s="1"/>
  <c r="AT59" i="1"/>
  <c r="J79" i="7"/>
  <c r="J57" i="7" s="1"/>
  <c r="BK78" i="7"/>
  <c r="J78" i="7" s="1"/>
  <c r="J60" i="6"/>
  <c r="J29" i="6"/>
  <c r="J56" i="8"/>
  <c r="J27" i="8"/>
  <c r="BK84" i="2"/>
  <c r="J61" i="2"/>
  <c r="J38" i="3"/>
  <c r="AN54" i="1"/>
  <c r="BK84" i="4"/>
  <c r="J61" i="4"/>
  <c r="AT53" i="1"/>
  <c r="AG51" i="1" l="1"/>
  <c r="J38" i="5"/>
  <c r="AN56" i="1"/>
  <c r="BC51" i="1"/>
  <c r="AY51" i="1" s="1"/>
  <c r="AX52" i="1"/>
  <c r="AW52" i="1"/>
  <c r="W27" i="1"/>
  <c r="AX51" i="1"/>
  <c r="W28" i="1"/>
  <c r="J60" i="4"/>
  <c r="J29" i="4"/>
  <c r="AN59" i="1"/>
  <c r="J36" i="8"/>
  <c r="J38" i="6"/>
  <c r="AZ51" i="1"/>
  <c r="AV52" i="1"/>
  <c r="J27" i="7"/>
  <c r="J56" i="7"/>
  <c r="J29" i="2"/>
  <c r="J60" i="2"/>
  <c r="AT52" i="1" l="1"/>
  <c r="W29" i="1"/>
  <c r="J38" i="2"/>
  <c r="J38" i="4"/>
  <c r="AN55" i="1"/>
  <c r="AN58" i="1"/>
  <c r="J36" i="7"/>
  <c r="W26" i="1"/>
  <c r="AV51" i="1"/>
  <c r="AK26" i="1" l="1"/>
  <c r="AT51" i="1"/>
  <c r="AN51" i="1" s="1"/>
  <c r="AN53" i="1"/>
  <c r="AK23" i="1" l="1"/>
  <c r="AK32" i="1" s="1"/>
</calcChain>
</file>

<file path=xl/sharedStrings.xml><?xml version="1.0" encoding="utf-8"?>
<sst xmlns="http://schemas.openxmlformats.org/spreadsheetml/2006/main" count="4376" uniqueCount="727">
  <si>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</si>
  <si>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</si>
  <si>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</si>
  <si>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</si>
  <si>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</si>
  <si>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</si>
  <si>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</si>
  <si>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{21b251ca-01a5-4bea-b8ec-1131026cb9b9}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</si>
  <si>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</si>
  <si>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</si>
  <si>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</si>
  <si>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</si>
  <si>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</si>
  <si>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</si>
  <si>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</si>
  <si>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</si>
  <si>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65018138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</si>
  <si>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</si>
  <si>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Zakázka:</t>
  </si>
  <si>
    <t>Opravy železničního svršku v dopravně Mikulášovice d.n.</t>
  </si>
  <si>
    <t>KSO:</t>
  </si>
  <si>
    <t/>
  </si>
  <si>
    <t>CC-CZ:</t>
  </si>
  <si>
    <t>Místo:</t>
  </si>
  <si>
    <t>dopravna Mikulášovice d.n.</t>
  </si>
  <si>
    <t>Datum:</t>
  </si>
  <si>
    <t>25. 9. 2018</t>
  </si>
  <si>
    <t>Zadavatel:</t>
  </si>
  <si>
    <t>IČ:</t>
  </si>
  <si>
    <t>70994234</t>
  </si>
  <si>
    <t>SŽDC s.o., OŘ Ústí n.L., ST Ústí n.L.</t>
  </si>
  <si>
    <t>DIČ:</t>
  </si>
  <si>
    <t>CZ70994234</t>
  </si>
  <si>
    <t>Uchazeč:</t>
  </si>
  <si>
    <t>Vyplň údaj</t>
  </si>
  <si>
    <t>Projektant:</t>
  </si>
  <si>
    <t xml:space="preserve"> 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</si>
  <si>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</si>
  <si>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</si>
  <si>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</si>
  <si>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</si>
  <si>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</si>
  <si>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</si>
  <si>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</si>
  <si>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</si>
  <si>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</si>
  <si>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</si>
  <si>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</si>
  <si>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</si>
  <si>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</si>
  <si>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</si>
  <si>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</si>
  <si>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</si>
  <si>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</si>
  <si>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</si>
  <si>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</si>
  <si>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</si>
  <si>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</si>
  <si>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</si>
  <si>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</si>
  <si>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</si>
  <si>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</si>
  <si>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</si>
  <si>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</si>
  <si>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</si>
  <si>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</si>
  <si>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</si>
  <si>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</si>
  <si>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</si>
  <si>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</si>
  <si>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</si>
  <si>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</si>
  <si>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</si>
  <si>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</si>
  <si>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</si>
  <si>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</si>
  <si>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</si>
  <si>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01</t>
  </si>
  <si>
    <t>ZRN</t>
  </si>
  <si>
    <t>STA</t>
  </si>
  <si>
    <t>1</t>
  </si>
  <si>
    <t>{a6e754b1-6482-4737-a057-659deea761c8}</t>
  </si>
  <si>
    <t>2</t>
  </si>
  <si>
    <t>/</t>
  </si>
  <si>
    <t>SO 01</t>
  </si>
  <si>
    <t>SO 01 - TK směr V. Šenov</t>
  </si>
  <si>
    <t>Soupis</t>
  </si>
  <si>
    <t>{fc595ac7-1c82-447a-b683-d1a6705538af}</t>
  </si>
  <si>
    <t>SO 02</t>
  </si>
  <si>
    <t>SO 02 - TK směr Panský</t>
  </si>
  <si>
    <t>{75961e42-b089-40e7-a3ae-93fdf65d58c7}</t>
  </si>
  <si>
    <t>SO 03</t>
  </si>
  <si>
    <t>SO 03 - TK směr D. Poustevna</t>
  </si>
  <si>
    <t>{4035dcd2-2a5d-4af2-8154-5e899d9ca272}</t>
  </si>
  <si>
    <t>SO 04</t>
  </si>
  <si>
    <t>SO 04 - Kusá kolej č. 7</t>
  </si>
  <si>
    <t>{3813bad7-7fd5-4f30-bf78-bcaed2e833f4}</t>
  </si>
  <si>
    <t>SO 05</t>
  </si>
  <si>
    <t>SO 05 - Panelová plocha</t>
  </si>
  <si>
    <t>{c60f3871-83f5-4ecb-a5e4-3965f6a9c29f}</t>
  </si>
  <si>
    <t>02</t>
  </si>
  <si>
    <t>Materiál dodávaný objednatelem - NEOCEŇOVAT</t>
  </si>
  <si>
    <t>{bed477bf-dc5b-4c21-9646-e11e94065662}</t>
  </si>
  <si>
    <t>03</t>
  </si>
  <si>
    <t>VRN</t>
  </si>
  <si>
    <t>{d1e2c78a-7598-4894-85eb-b31aca2ad99f}</t>
  </si>
  <si>
    <t>1) Krycí list soupisu</t>
  </si>
  <si>
    <t>2) Rekapitulace</t>
  </si>
  <si>
    <t>3) Soupis prací</t>
  </si>
  <si>
    <t>Zpět na list:</t>
  </si>
  <si>
    <t>Rekapitulace zakázky</t>
  </si>
  <si>
    <t>KRYCÍ LIST SOUPISU</t>
  </si>
  <si>
    <t>Objekt:</t>
  </si>
  <si>
    <t>01 - ZRN</t>
  </si>
  <si>
    <t>Soupis:</t>
  </si>
  <si>
    <t>SO 01 - SO 01 - TK směr V. Šenov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</si>
  <si>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</si>
  <si>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</si>
  <si>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</si>
  <si>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</si>
  <si>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</si>
  <si>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</si>
  <si>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5 - Komunikace pozemní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</si>
  <si>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</si>
  <si>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</si>
  <si>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</si>
  <si>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</si>
  <si>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</si>
  <si>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</si>
  <si>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</si>
  <si>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</si>
  <si>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</si>
  <si>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</si>
  <si>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</si>
  <si>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</si>
  <si>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</si>
  <si>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</si>
  <si>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</si>
  <si>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</si>
  <si>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</si>
  <si>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5</t>
  </si>
  <si>
    <t>Komunikace pozemní</t>
  </si>
  <si>
    <t>K</t>
  </si>
  <si>
    <t>5907050020</t>
  </si>
  <si>
    <t>Dělení kolejnic řezáním nebo rozbroušením tv. S49. Poznámka: 1. V cenách jsou započteny náklady na manipulaci podložení, označení a provedení řezu kolejnice.</t>
  </si>
  <si>
    <t>kus</t>
  </si>
  <si>
    <t>Sborník UOŽI 01 2018</t>
  </si>
  <si>
    <t>4</t>
  </si>
  <si>
    <t>2133762505</t>
  </si>
  <si>
    <t>PSC</t>
  </si>
  <si>
    <t>Poznámka k souboru cen:_x000D_
1. V cenách jsou započteny náklady na manipulaci podložení, označení a provedení řezu kolejnice.</t>
  </si>
  <si>
    <t>VV</t>
  </si>
  <si>
    <t>km 20,039 - 19,718</t>
  </si>
  <si>
    <t>(24*2)+6</t>
  </si>
  <si>
    <t>Součet</t>
  </si>
  <si>
    <t>5907050120</t>
  </si>
  <si>
    <t>Dělení kolejnic kyslíkem tv. S49. Poznámka: 1. V cenách jsou započteny náklady na manipulaci podložení, označení a provedení řezu kolejnice.</t>
  </si>
  <si>
    <t>-1949559761</t>
  </si>
  <si>
    <t>20</t>
  </si>
  <si>
    <t>3</t>
  </si>
  <si>
    <t>5907015035</t>
  </si>
  <si>
    <t>Ojedinělá výměna kolejnic stávající upevnění tv. S49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</si>
  <si>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m</t>
  </si>
  <si>
    <t>-293346003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</si>
  <si>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</si>
  <si>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od  P3562 směr žst Mikulášovice d.n.</t>
  </si>
  <si>
    <t>"LP" 50</t>
  </si>
  <si>
    <t>"PP" 50</t>
  </si>
  <si>
    <t>vložky v úseku km 20,039 - 19,718</t>
  </si>
  <si>
    <t>25</t>
  </si>
  <si>
    <t>5907040030</t>
  </si>
  <si>
    <t>Posun kolejnic před svařováním tv. S49. Poznámka: 1. V cenách jsou započteny náklady na přizdvižení a posun kolejnice. Položka se použije v případě krácení deformovaných konců kolejnic před svařováním.2. V cenách nejsou obsaženy náklady na demontáž a montáž upevňovadel. Položku nelze použít pro posun z důvodu úpravy dilatačních spár před svařováním.</t>
  </si>
  <si>
    <t>1745196133</t>
  </si>
  <si>
    <t>Poznámka k souboru cen:_x000D_
1. V cenách jsou započteny náklady na přizdvižení a posun kolejnice. Položka se použije v případě krácení deformovaných konců kolejnic před svařováním. 2. V cenách nejsou obsaženy náklady na demontáž a montáž upevňovadel. Položku nelze použít pro posun z důvodu úpravy dilatačních spár před svařováním.</t>
  </si>
  <si>
    <t>271*2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</si>
  <si>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</si>
  <si>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svaru.2. V cenách nejsou obsaženy náklady na kontrolu svaru ultrazvukem, podbití pražců a demontáž styku.</t>
  </si>
  <si>
    <t>svar</t>
  </si>
  <si>
    <t>872955713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</si>
  <si>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</si>
  <si>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30</t>
  </si>
  <si>
    <t>6</t>
  </si>
  <si>
    <t>5910035030</t>
  </si>
  <si>
    <t>Dosažení dovolené upínací teploty v BK prodloužením kolejnicového pásu v koleji tv. S49. Poznámka: 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</si>
  <si>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-521747720</t>
  </si>
  <si>
    <t>Poznámka k souboru cen:_x000D_
1. V cenách jsou započteny náklady na montáž a demontáž napínacího zařízení nebo ohřevu kolejnic a udržování potřebného prodloužení kolejnicového pásu. 2. V cenách nejsou obsaženy náklady na demontáž upevňovadel a kolejnicových spojek.</t>
  </si>
  <si>
    <t>7</t>
  </si>
  <si>
    <t>5910040010</t>
  </si>
  <si>
    <t>Umožnění volné dilatace kolejnice demontáž upevňovadel bez osazení kluzných podložek rozdělení pražců "c". Poznámka: 1. V cenách jsou započteny náklady na uvolnění, demontáž a rovnoměrné prodloužení nebo zkrácení kolejnice, vyznačení značek a vedení dokumentace.2. V cenách nejsou obsaženy náklady na demontáž kolejnicových spojek.</t>
  </si>
  <si>
    <t>-138454927</t>
  </si>
  <si>
    <t>Poznámka k souboru cen:_x000D_
1. V cenách jsou započteny náklady na uvolnění, demontáž a rovnoměrné prodloužení nebo zkrácení kolejnice, vyznačení značek a vedení dokumentace. 2. V cenách nejsou obsaženy náklady na demontáž kolejnicových spojek.</t>
  </si>
  <si>
    <t>339*2+100+100</t>
  </si>
  <si>
    <t>8</t>
  </si>
  <si>
    <t>5910136010</t>
  </si>
  <si>
    <t>Montáž pražcové kotvy v koleji. Poznámka: 1. V cenách jsou započteny náklady na odstranění kameniva, montáž, ošetření součásti mazivem a úpravu kameniva.2. V cenách nejsou obsaženy náklady na dodávku materiálu.</t>
  </si>
  <si>
    <t>579219343</t>
  </si>
  <si>
    <t>Poznámka k souboru cen:_x000D_
1. V cenách jsou započteny náklady na odstranění kameniva, montáž, ošetření součásti mazivem a úpravu kameniva. 2. V cenách nejsou obsaženy náklady na dodávku materiálu.</t>
  </si>
  <si>
    <t>488</t>
  </si>
  <si>
    <t>9</t>
  </si>
  <si>
    <t>M</t>
  </si>
  <si>
    <t>5960101005</t>
  </si>
  <si>
    <t>Pražcové kotvy TDHB pro pražec betonový SB 8</t>
  </si>
  <si>
    <t>170075919</t>
  </si>
  <si>
    <t>10</t>
  </si>
  <si>
    <t>5909031020</t>
  </si>
  <si>
    <t>Úprava GPK koleje směrové a výškové uspořádání pražce betonové.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</si>
  <si>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km</t>
  </si>
  <si>
    <t>832393117</t>
  </si>
  <si>
    <t>Poznámka k souboru cen:_x000D_
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 2. V cenách nejsou obsaženy náklady doplnění a dodávku kameniva a snížení KL pod patou kolejnice.</t>
  </si>
  <si>
    <t>0,400</t>
  </si>
  <si>
    <t>11</t>
  </si>
  <si>
    <t>5905105010</t>
  </si>
  <si>
    <t>Doplnění KL kamenivem ojediněle ručně v koleji. Poznámka: 1. V cenách jsou započteny náklady na doplnění kameniva ojediněle ručně vidlemi a/nebo souvisle strojně z výsypných vozů případně nakladačem.2. V cenách nejsou obsaženy náklady na dodávku kameniva.</t>
  </si>
  <si>
    <t>m3</t>
  </si>
  <si>
    <t>1763870944</t>
  </si>
  <si>
    <t>Poznámka k souboru cen:_x000D_
1. V cenách jsou započteny náklady na doplnění kameniva ojediněle ručně vidlemi a/nebo souvisle strojně z výsypných vozů případně nakladačem. 2. V cenách nejsou obsaženy náklady na dodávku kameniva.</t>
  </si>
  <si>
    <t>33</t>
  </si>
  <si>
    <t>12</t>
  </si>
  <si>
    <t>5955101005</t>
  </si>
  <si>
    <t>Kamenivo drcené štěrk frakce 31,5/63 třídy min. BII</t>
  </si>
  <si>
    <t>t</t>
  </si>
  <si>
    <t>-1707083848</t>
  </si>
  <si>
    <t>33*1,6</t>
  </si>
  <si>
    <t>13</t>
  </si>
  <si>
    <t>9902100100</t>
  </si>
  <si>
    <t>Doprava dodávek zhotovitele, dodávek objednatele nebo výzisku mechanizací přes 3,5 t sypanin do 10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</si>
  <si>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-1165686614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</si>
  <si>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V případě, že vozidlo jede jednosměrně (okružně), uvažuje se poloviční vzdálenost z celkově ujeté trasy.</t>
  </si>
  <si>
    <t>doprava štěrku</t>
  </si>
  <si>
    <t>14</t>
  </si>
  <si>
    <t>9902900100</t>
  </si>
  <si>
    <t>Naložení sypanin, drobného kusového materiálu, suti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</si>
  <si>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925627855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</si>
  <si>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</si>
  <si>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manipulace v místě (kolejnice)</t>
  </si>
  <si>
    <t>(50*2*0,4943)*2</t>
  </si>
  <si>
    <t>9902100600</t>
  </si>
  <si>
    <t>Doprava dodávek zhotovitele, dodávek objednatele nebo výzisku mechanizací přes 3,5 t sypanin do 80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</si>
  <si>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-482175546</t>
  </si>
  <si>
    <t>nový mat.</t>
  </si>
  <si>
    <t>4,909</t>
  </si>
  <si>
    <t>SO 02 - SO 02 - TK směr Panský</t>
  </si>
  <si>
    <t>-1581835602</t>
  </si>
  <si>
    <t>km 0,2 - 0,106</t>
  </si>
  <si>
    <t>(8*2)+2</t>
  </si>
  <si>
    <t>-715504321</t>
  </si>
  <si>
    <t>-1950318490</t>
  </si>
  <si>
    <t>94*2</t>
  </si>
  <si>
    <t>1621581962</t>
  </si>
  <si>
    <t>-777334816</t>
  </si>
  <si>
    <t>565219557</t>
  </si>
  <si>
    <t>94*2+100</t>
  </si>
  <si>
    <t>5914020020</t>
  </si>
  <si>
    <t>Čištění otevřených odvodňovacích zařízení strojně příkop nezpevněný. Poznámka: 1. V cenách jsou započteny náklady na odtěžení nánosu a nečistot, rozprostření výzisku na terén nebo naložení na dopravní prostředek.2. V cenách nejsou obsaženy náklady na dopravu a skládkovné.</t>
  </si>
  <si>
    <t>-427377190</t>
  </si>
  <si>
    <t>Poznámka k souboru cen:_x000D_
1. V cenách jsou započteny náklady na odtěžení nánosu a nečistot, rozprostření výzisku na terén nebo naložení na dopravní prostředek. 2. V cenách nejsou obsaženy náklady na dopravu a skládkovné.</t>
  </si>
  <si>
    <t>40*0,2*0,5</t>
  </si>
  <si>
    <t>SO 03 - SO 03 - TK směr D. Poustevna</t>
  </si>
  <si>
    <t>5907025115</t>
  </si>
  <si>
    <t>Výměna kolejnicových pásů současně s výměnou pražců tv. S49 rozdělení "d". Poznámka: 1. V cenách jsou započteny náklady na demontáž upevňovadel, výměnu kolejnicových pásů, dílů a součástí, montáž upevňovadel, úpravu dilatačních spár, pryžových podložek, zřízení nebo demontáž prozatímních styků a ošetření součástí mazivem.2. V cenách nejsou započteny náklady na dělení kolejnic, zřízení svaru, demontáž nebo montáž styků.</t>
  </si>
  <si>
    <t>2058554954</t>
  </si>
  <si>
    <t>Poznámka k souboru cen:_x000D_
1. V cenách jsou započteny náklady na demontáž upevňovadel, výměnu kolejnicových pásů, dílů a součástí, montáž upevňovadel, úpravu dilatačních spár, pryžových podložek, zřízení nebo demontáž prozatímních styků a ošetření součástí mazivem. 2. V cenách nejsou započteny náklady na dělení kolejnic, zřízení svaru, demontáž nebo montáž styků.</t>
  </si>
  <si>
    <t>km 20,442 - 21,210</t>
  </si>
  <si>
    <t>"LP" 768</t>
  </si>
  <si>
    <t>"PP" 768</t>
  </si>
  <si>
    <t>5906140070</t>
  </si>
  <si>
    <t>Demontáž kolejového roštu koleje v ose koleje pražce dřevěné tv. S49 rozdělení "c". Poznámka: 1. V cenách jsou započteny náklady na případné odstranění kameniva, rozebrání roštu do součástí, manipulaci, naložení výzisku na dopravní prostředek a uložení na úložišti.2. V cenách nejsou obsaženy náklady na dopravu a vytřídění.</t>
  </si>
  <si>
    <t>1640518478</t>
  </si>
  <si>
    <t>Poznámka k souboru cen:_x000D_
1. V cenách jsou započteny náklady na případné odstranění kameniva, rozebrání roštu do součástí, manipulaci, naložení výzisku na dopravní prostředek a uložení na úložišti. 2. V cenách nejsou obsaženy náklady na dopravu a vytřídění.</t>
  </si>
  <si>
    <t>0,918</t>
  </si>
  <si>
    <t>5906130420</t>
  </si>
  <si>
    <t>Montáž kolejového roštu v ose koleje pražce ocelové tv. Y vystrojené tv. S49 rozdělení "l". Poznámka: 1. V cenách jsou započteny náklady na vrtání pražců dřevěných nevystrojených, manipulaci a montáž KR.2. V cenách nejsou obsaženy náklady na dodávku materiálu.</t>
  </si>
  <si>
    <t>2008593981</t>
  </si>
  <si>
    <t>Poznámka k souboru cen:_x000D_
1. V cenách jsou započteny náklady na vrtání pražců dřevěných nevystrojených, manipulaci a montáž KR. 2. V cenách nejsou obsaženy náklady na dodávku materiálu.</t>
  </si>
  <si>
    <t>5999005020</t>
  </si>
  <si>
    <t>Třídění pražců a kolejnicových podpor. Poznámka: 1. V cenách jsou započteny náklady na manipulaci, vytřídění a uložení materiálu na úložiště nebo do skladu.</t>
  </si>
  <si>
    <t>-2082829153</t>
  </si>
  <si>
    <t>Poznámka k souboru cen:_x000D_
1. V cenách jsou započteny náklady na manipulaci, vytřídění a uložení materiálu na úložiště nebo do skladu.</t>
  </si>
  <si>
    <t>pražce dřevěné</t>
  </si>
  <si>
    <t>1395*0,097</t>
  </si>
  <si>
    <t>5999005010</t>
  </si>
  <si>
    <t>Třídění spojovacích a upevňovacích součástí. Poznámka: 1. V cenách jsou započteny náklady na manipulaci, vytřídění a uložení materiálu na úložiště nebo do skladu.</t>
  </si>
  <si>
    <t>97433643</t>
  </si>
  <si>
    <t>5999005030</t>
  </si>
  <si>
    <t>Třídění kolejnic. Poznámka: 1. V cenách jsou započteny náklady na manipulaci, vytřídění a uložení materiálu na úložiště nebo do skladu.</t>
  </si>
  <si>
    <t>-195944552</t>
  </si>
  <si>
    <t>38</t>
  </si>
  <si>
    <t>5956134015</t>
  </si>
  <si>
    <t>Pražec ocelový tv. Y příčný vystrojené základní 49 rozevření 600</t>
  </si>
  <si>
    <t>-1105983580</t>
  </si>
  <si>
    <t>cena vč. přepravy</t>
  </si>
  <si>
    <t>725</t>
  </si>
  <si>
    <t>5956134020</t>
  </si>
  <si>
    <t>Pražec ocelový tv. Y příčný vystrojené přechodové 49 rozevření 600</t>
  </si>
  <si>
    <t>-1476266636</t>
  </si>
  <si>
    <t>5956134025</t>
  </si>
  <si>
    <t>Pražec ocelový tv. Y příčný vystrojené základní 49 pozink rozvržení 600</t>
  </si>
  <si>
    <t>-512217315</t>
  </si>
  <si>
    <t>P3564 a P3565 (cena vč. přepravy)</t>
  </si>
  <si>
    <t>5905035010</t>
  </si>
  <si>
    <t>Výměna KL malou těžící mechanizací mimo lavičku lože otevřené. Poznámka: 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pražce.2. V cenách nejsou obsaženy náklady na podbití pražce, dodávku a doplnění kameniva.</t>
  </si>
  <si>
    <t>-1136454446</t>
  </si>
  <si>
    <t>Poznámka k souboru cen:_x000D_
1. V cenách jsou započteny náklady na odtěžení KL s použitím minirypadla, rozprostření výzisku na terén nebo naložení na dopravní prostředek, přehození kameniva, úprava KL do profilu a jeho případné snížení pod patou kolejnice. U výměny KL v celém profilu je v ceně započteno případné uvolnění, posun a dotažení pražce. 2. V cenách nejsou obsaženy náklady na podbití pražce, dodávku a doplnění kameniva.</t>
  </si>
  <si>
    <t>3,4*0,2*918</t>
  </si>
  <si>
    <t>5905105030</t>
  </si>
  <si>
    <t>Doplnění KL kamenivem souvisle strojně v koleji. Poznámka: 1. V cenách jsou započteny náklady na doplnění kameniva ojediněle ručně vidlemi a/nebo souvisle strojně z výsypných vozů případně nakladačem.2. V cenách nejsou obsaženy náklady na dodávku kameniva.</t>
  </si>
  <si>
    <t>823483226</t>
  </si>
  <si>
    <t>výměna KL</t>
  </si>
  <si>
    <t>2,6*0,2*918</t>
  </si>
  <si>
    <t>podbití</t>
  </si>
  <si>
    <t>182,64</t>
  </si>
  <si>
    <t>-374436436</t>
  </si>
  <si>
    <t>660*1,6</t>
  </si>
  <si>
    <t>9902100200</t>
  </si>
  <si>
    <t>Doprava dodávek zhotovitele, dodávek objednatele nebo výzisku mechanizací přes 3,5 t sypanin do 20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</si>
  <si>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-195908543</t>
  </si>
  <si>
    <t>nový štěrk</t>
  </si>
  <si>
    <t>416507016</t>
  </si>
  <si>
    <t>km 20,442 - 21,360</t>
  </si>
  <si>
    <t>657731803</t>
  </si>
  <si>
    <t>77*2</t>
  </si>
  <si>
    <t>16</t>
  </si>
  <si>
    <t>5907015040</t>
  </si>
  <si>
    <t>Ojedinělá výměna kolejnic stávající upevnění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mazivem.2. V cenách nejsou započteny náklady na dělení kolejnic, zřízení svaru, demontáž nebo montáž styků.</t>
  </si>
  <si>
    <t>818083764</t>
  </si>
  <si>
    <t>17</t>
  </si>
  <si>
    <t>-2145074683</t>
  </si>
  <si>
    <t>150*2</t>
  </si>
  <si>
    <t>18</t>
  </si>
  <si>
    <t>5908010130</t>
  </si>
  <si>
    <t>Zřízení kolejnicového styku s rozřezem a vrtáním - 4 otvory tv. S49. Poznámka: 1. V cenách jsou započteny náklady na zřízení styku, případné nastavení dilatační spáry a ošetření součástí mazivem. U přechodového styku se použije položka s větším tvarem.2. V cenách nejsou obsaženy náklady na dodávku materiálu.</t>
  </si>
  <si>
    <t>styk</t>
  </si>
  <si>
    <t>1451163287</t>
  </si>
  <si>
    <t>Poznámka k souboru cen:_x000D_
1. V cenách jsou započteny náklady na zřízení styku, případné nastavení dilatační spáry a ošetření součástí mazivem. U přechodového styku se použije položka s větším tvarem. 2. V cenách nejsou obsaženy náklady na dodávku materiálu.</t>
  </si>
  <si>
    <t>před mostem</t>
  </si>
  <si>
    <t>19</t>
  </si>
  <si>
    <t>5958101005</t>
  </si>
  <si>
    <t>Součásti spojovací kolejnicové spojky tv. S 730 mm</t>
  </si>
  <si>
    <t>-403427460</t>
  </si>
  <si>
    <t>5958107005</t>
  </si>
  <si>
    <t>Šroub spojkový M24 x 140 mm</t>
  </si>
  <si>
    <t>-1810957320</t>
  </si>
  <si>
    <t>5910015020</t>
  </si>
  <si>
    <t>Odtavovací stykové svařování mobilní svářečkou kolejnic nových délky do 150 m tv. S49. Poznámka: 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</si>
  <si>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-59132442</t>
  </si>
  <si>
    <t>Poznámka k souboru cen:_x000D_
1. V cenách jsou započteny náklady na vybrání kameniva z mezipražcového prostoru, broušení kontaktních ploch, přisunutí kolejnice na svar, vyrovnání a svaření kolejnic, seříznutí svarového výronku v celém profilu kolejnice, obroušení pojížděných ploch, vizuální prohlídka, měření geometrie svaru a vedení výrobní dokumentace. 2. V cenách nejsou obsaženy náklady na kontrolu svaru ultrazvukem, podbití pražců a demontáž styku.</t>
  </si>
  <si>
    <t>22</t>
  </si>
  <si>
    <t>-1047480407</t>
  </si>
  <si>
    <t>8+16</t>
  </si>
  <si>
    <t>23</t>
  </si>
  <si>
    <t>-351112514</t>
  </si>
  <si>
    <t>24</t>
  </si>
  <si>
    <t>5910040020</t>
  </si>
  <si>
    <t>Umožnění volné dilatace kolejnice demontáž upevňovadel bez osazení kluzných podložek rozdělení pražců "d". Poznámka: 1. V cenách jsou započteny náklady na uvolnění, demontáž a rovnoměrné prodloužení nebo zkrácení kolejnice, vyznačení značek a vedení dokumentace.2. V cenách nejsou obsaženy náklady na demontáž kolejnicových spojek.</t>
  </si>
  <si>
    <t>601946315</t>
  </si>
  <si>
    <t>918*2</t>
  </si>
  <si>
    <t>5909031030</t>
  </si>
  <si>
    <t>Úprava GPK koleje směrové a výškové uspořádání pražce ocelové tvaru Y. Poznámka: 1. V cenách jsou započteny náklady na nasazení strojní linky pro úpravu směrového a výškového uspořádání ASP metodou zmenšování chyb a úpravu KL pluhem včetně měření mezních stavebních odchylek dle ČSN, měření techologických veličin a předání tištěných výstupů objednateli.2. V cenách nejsou obsaženy náklady doplnění a dodávku kameniva a snížení KL pod patou kolejnice.</t>
  </si>
  <si>
    <t>-722790567</t>
  </si>
  <si>
    <t>km 20,442 - km 21,360</t>
  </si>
  <si>
    <t>1,0</t>
  </si>
  <si>
    <t>26</t>
  </si>
  <si>
    <t>5915005020</t>
  </si>
  <si>
    <t>Hloubení rýh nebo jam na železničním spodku II. třídy. Poznámka: 1. V cenách jsou započteny náklady na hloubení a uložení výzisku na terén nebo naložení na dopravní prostředek a uložení na úložišti.</t>
  </si>
  <si>
    <t>-1448087709</t>
  </si>
  <si>
    <t>Poznámka k souboru cen:_x000D_
1. V cenách jsou započteny náklady na hloubení a uložení výzisku na terén nebo naložení na dopravní prostředek a uložení na úložišti.</t>
  </si>
  <si>
    <t>příkop nezpevněný oboustr.</t>
  </si>
  <si>
    <t>(0,50*0,2*658)*2</t>
  </si>
  <si>
    <t>27</t>
  </si>
  <si>
    <t>5913070020</t>
  </si>
  <si>
    <t>Demontáž betonové přejezdové konstrukce část vnitřní. Poznámka: 1. V cenách jsou započteny náklady na demontáž konstrukce a naložení na dopravní prostředek.</t>
  </si>
  <si>
    <t>1542936730</t>
  </si>
  <si>
    <t>Poznámka k souboru cen:_x000D_
1. V cenách jsou započteny náklady na demontáž konstrukce a naložení na dopravní prostředek.</t>
  </si>
  <si>
    <t>P3564 vnitřní část</t>
  </si>
  <si>
    <t>4,8</t>
  </si>
  <si>
    <t>P3565 vnitřní část</t>
  </si>
  <si>
    <t>28</t>
  </si>
  <si>
    <t>5913170020</t>
  </si>
  <si>
    <t>Montáž polymerové přejezdové konstrukce část vnitřní. Poznámka: 1. V cenách jsou započteny náklady na montáž a manipulaci.2. V cenách nejsou obsaženy náklady na dodávku materiálu.</t>
  </si>
  <si>
    <t>301494958</t>
  </si>
  <si>
    <t>Poznámka k souboru cen:_x000D_
1. V cenách jsou započteny náklady na montáž a manipulaci. 2. V cenách nejsou obsaženy náklady na dodávku materiálu.</t>
  </si>
  <si>
    <t>P3564 a P3565</t>
  </si>
  <si>
    <t>4,8*2</t>
  </si>
  <si>
    <t>29</t>
  </si>
  <si>
    <t>5963122005</t>
  </si>
  <si>
    <t>Přejezd z polymerového betonu panel přejezdový vnitřní</t>
  </si>
  <si>
    <t>-1561178154</t>
  </si>
  <si>
    <t>5913235020</t>
  </si>
  <si>
    <t>Dělení AB komunikace řezáním hloubky do 20 cm. Poznámka: 1. V cenách jsou započteny náklady na provedení úkolu.</t>
  </si>
  <si>
    <t>353606434</t>
  </si>
  <si>
    <t>Poznámka k souboru cen:_x000D_
1. V cenách jsou započteny náklady na provedení úkolu.</t>
  </si>
  <si>
    <t>5*4</t>
  </si>
  <si>
    <t>31</t>
  </si>
  <si>
    <t>5913240020</t>
  </si>
  <si>
    <t>Odstranění AB komunikace odtěžením nebo frézováním hloubky do 20 cm. Poznámka: 1. V cenách jsou započteny náklady na odtěžení nebo frézování a naložení výzisku na dopravní prostředek.</t>
  </si>
  <si>
    <t>m2</t>
  </si>
  <si>
    <t>76389798</t>
  </si>
  <si>
    <t>Poznámka k souboru cen:_x000D_
1. V cenách jsou započteny náklady na odtěžení nebo frézování a naložení výzisku na dopravní prostředek.</t>
  </si>
  <si>
    <t>P3564 vnější část</t>
  </si>
  <si>
    <t>(1,4*4,90)+(1,0*3,8)</t>
  </si>
  <si>
    <t>P3565 vnější část</t>
  </si>
  <si>
    <t>(2*4)+(2*4)</t>
  </si>
  <si>
    <t>32</t>
  </si>
  <si>
    <t>5913255040</t>
  </si>
  <si>
    <t>Zřízení konstrukce vozovky asfaltobetonové s vrstvami 20 cm. Poznámka: 1. V cenách jsou započteny náklady na zřízení vozovky s živičným na podkladu ze stmelených vrstev a na manipulaci.2. V cenách nejsou obsaženy náklady na dodávku materiálu.</t>
  </si>
  <si>
    <t>1062678598</t>
  </si>
  <si>
    <t>Poznámka k souboru cen:_x000D_
1. V cenách jsou započteny náklady na zřízení vozovky s živičným na podkladu ze stmelených vrstev a na manipulaci. 2. V cenách nejsou obsaženy náklady na dodávku materiálu.</t>
  </si>
  <si>
    <t>5963146000</t>
  </si>
  <si>
    <t>Asfaltový beton ACO 11S 50/70 střednězrnný-obrusná vrstva</t>
  </si>
  <si>
    <t>1455713974</t>
  </si>
  <si>
    <t>26,660*0,2*2,2</t>
  </si>
  <si>
    <t>34</t>
  </si>
  <si>
    <t>5963155000</t>
  </si>
  <si>
    <t>Asfaltová páska tavitelná 25x10</t>
  </si>
  <si>
    <t>420808880</t>
  </si>
  <si>
    <t>35</t>
  </si>
  <si>
    <t>9902100500</t>
  </si>
  <si>
    <t>Doprava dodávek zhotovitele, dodávek objednatele nebo výzisku mechanizací přes 3,5 t sypanin do 60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</si>
  <si>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-89868446</t>
  </si>
  <si>
    <t>nová živice</t>
  </si>
  <si>
    <t>11,730</t>
  </si>
  <si>
    <t>vybour. živice</t>
  </si>
  <si>
    <t>36</t>
  </si>
  <si>
    <t>9909000100</t>
  </si>
  <si>
    <t>Poplatek za uložení suti nebo hmot na oficiální skládku Poznámka: V cenách jsou započteny náklady na uložení stavebního odpadu na oficiální skládku.</t>
  </si>
  <si>
    <t>1185964738</t>
  </si>
  <si>
    <t>Poznámka k souboru cen:_x000D_
V cenách jsou započteny náklady na uložení stavebního odpadu na oficiální skládku.</t>
  </si>
  <si>
    <t>37</t>
  </si>
  <si>
    <t>9902201100</t>
  </si>
  <si>
    <t>Doprava dodávek zhotovitele, dodávek objednatele nebo výzisku mechanizací přes 3,5 t objemnějšího kusového materiálu do 300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</si>
  <si>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-903035095</t>
  </si>
  <si>
    <t>smluvní přeprava (přejezdy)</t>
  </si>
  <si>
    <t>9902900200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</si>
  <si>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</si>
  <si>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285117780</t>
  </si>
  <si>
    <t>složení pražců Y a přejezdů</t>
  </si>
  <si>
    <t>110</t>
  </si>
  <si>
    <t>SO 04 - SO 04 - Kusá kolej č. 7</t>
  </si>
  <si>
    <t>479317536</t>
  </si>
  <si>
    <t>60*2</t>
  </si>
  <si>
    <t>-1705504975</t>
  </si>
  <si>
    <t>0,230</t>
  </si>
  <si>
    <t>5906130380</t>
  </si>
  <si>
    <t>Montáž kolejového roštu v ose koleje pražce betonové vystrojené tv. S49 rozdělení "c". Poznámka: 1. V cenách jsou započteny náklady na vrtání pražců dřevěných nevystrojených, manipulaci a montáž KR.2. V cenách nejsou obsaženy náklady na dodávku materiálu.</t>
  </si>
  <si>
    <t>-394118761</t>
  </si>
  <si>
    <t>-820029067</t>
  </si>
  <si>
    <t>99</t>
  </si>
  <si>
    <t>996593300</t>
  </si>
  <si>
    <t>99*1,6</t>
  </si>
  <si>
    <t>-290797719</t>
  </si>
  <si>
    <t>štěrk</t>
  </si>
  <si>
    <t>158,4</t>
  </si>
  <si>
    <t>5958134041</t>
  </si>
  <si>
    <t>Součásti upevňovací šroub svěrkový T5</t>
  </si>
  <si>
    <t>229211484</t>
  </si>
  <si>
    <t>340*4</t>
  </si>
  <si>
    <t>5958134040</t>
  </si>
  <si>
    <t>Součásti upevňovací kroužek pružný dvojitý Fe 6</t>
  </si>
  <si>
    <t>1511000941</t>
  </si>
  <si>
    <t>5958134115</t>
  </si>
  <si>
    <t>Součásti upevňovací matice M24</t>
  </si>
  <si>
    <t>3986135</t>
  </si>
  <si>
    <t>5958134140</t>
  </si>
  <si>
    <t>Součásti upevňovací vložka M</t>
  </si>
  <si>
    <t>-1745074961</t>
  </si>
  <si>
    <t>5958158005</t>
  </si>
  <si>
    <t>Podložka pryžová pod patu kolejnice S49  183/126/6</t>
  </si>
  <si>
    <t>237614560</t>
  </si>
  <si>
    <t>340*2</t>
  </si>
  <si>
    <t>5908010030</t>
  </si>
  <si>
    <t>Zřízení kolejnicového styku bez rozřezu tv. S49. Poznámka: 1. V cenách jsou započteny náklady na zřízení styku, případné nastavení dilatační spáry a ošetření součástí mazivem. U přechodového styku se použije položka s větším tvarem.2. V cenách nejsou obsaženy náklady na dodávku materiálu.</t>
  </si>
  <si>
    <t>-364630281</t>
  </si>
  <si>
    <t>-589200220</t>
  </si>
  <si>
    <t>1,074</t>
  </si>
  <si>
    <t>631490806</t>
  </si>
  <si>
    <t>manipulace v žst Mikulášovice</t>
  </si>
  <si>
    <t>340*0,265</t>
  </si>
  <si>
    <t>SO 05 - SO 05 - Panelová plocha</t>
  </si>
  <si>
    <t>5913305020</t>
  </si>
  <si>
    <t>Montáž silničních panelů komunikace trvalá. Poznámka: 1. V cenách jsou započteny náklady na úpravu podkladní vrstvy a uložení panelů.2. V cenách nejsou obsaženy náklady na dodávku materiálu.</t>
  </si>
  <si>
    <t>-432116872</t>
  </si>
  <si>
    <t>Poznámka k souboru cen:_x000D_
1. V cenách jsou započteny náklady na úpravu podkladní vrstvy a uložení panelů. 2. V cenách nejsou obsaženy náklady na dodávku materiálu.</t>
  </si>
  <si>
    <t>3*90</t>
  </si>
  <si>
    <t>5963125005</t>
  </si>
  <si>
    <t>Panel železobetonový silniční rozměru 300x150x15</t>
  </si>
  <si>
    <t>-517698281</t>
  </si>
  <si>
    <t>60</t>
  </si>
  <si>
    <t>9902200700</t>
  </si>
  <si>
    <t>Doprava dodávek zhotovitele, dodávek objednatele nebo výzisku mechanizací přes 3,5 t objemnějšího kusového materiálu do 100 km Poznámka: V cenách jsou započteny náklady přepravu materiálu ze skladů nebo skládek výrobce nebo dodavatele nebo z vlastních zásob objednatele na místo technologické manipulace včetně složení a poplatku za použití dopravní cesty. 
Ceny jsou určeny i pro dopravu výzisku do skladu, úložiště nebo na skládku včetně vyložení.
Ceny jsou určeny pro dopravu silničními i kolejovými vozidly.
V ceně jsou započteny i náklady na zpáteční cestu dopravního prostředku. V případě, že vozidlo jede jednosměrně (okružně), uvažuje se poloviční vzdálenost z celkově ujeté trasy.
 Měrnou jednotkou je t přepravovaného materiálu.</t>
  </si>
  <si>
    <t>888570582</t>
  </si>
  <si>
    <t>97,200</t>
  </si>
  <si>
    <t>02 - Materiál dodávaný objednatelem - NEOCEŇOVAT</t>
  </si>
  <si>
    <t>5957201010</t>
  </si>
  <si>
    <t>Kolejnice užité tv. S49</t>
  </si>
  <si>
    <t>1371605438</t>
  </si>
  <si>
    <t>pro SO 01</t>
  </si>
  <si>
    <t>2*50</t>
  </si>
  <si>
    <t>pro SO 04</t>
  </si>
  <si>
    <t>2*240</t>
  </si>
  <si>
    <t>5957104025</t>
  </si>
  <si>
    <t>Kolejnicové pásy třídy R260 tv. 49 E1 délky 75 metrů</t>
  </si>
  <si>
    <t>173258464</t>
  </si>
  <si>
    <t>pro SO 03</t>
  </si>
  <si>
    <t>5958231045</t>
  </si>
  <si>
    <t>Svěrka užitá T5</t>
  </si>
  <si>
    <t>66265061</t>
  </si>
  <si>
    <t>5958231050</t>
  </si>
  <si>
    <t>Svěrka užitá T6</t>
  </si>
  <si>
    <t>1790228149</t>
  </si>
  <si>
    <t>5956213035</t>
  </si>
  <si>
    <t>Pražec betonový příčný vystrojený  užitý SB5</t>
  </si>
  <si>
    <t>-1640814145</t>
  </si>
  <si>
    <t>340</t>
  </si>
  <si>
    <t>5958201010</t>
  </si>
  <si>
    <t>Kolejnicová spojka užitá tv. S 730 mm</t>
  </si>
  <si>
    <t>1946968375</t>
  </si>
  <si>
    <t>5958207005</t>
  </si>
  <si>
    <t>Šroub spojkový užitý M24 x 140 mm</t>
  </si>
  <si>
    <t>1688213669</t>
  </si>
  <si>
    <t>03 - VRN</t>
  </si>
  <si>
    <t>VRN - Vedlejší rozpočtové náklady</t>
  </si>
  <si>
    <t>Vedlejší rozpočtové náklady</t>
  </si>
  <si>
    <t>012002000</t>
  </si>
  <si>
    <t>Geodetické práce</t>
  </si>
  <si>
    <t>kpl</t>
  </si>
  <si>
    <t>608663626</t>
  </si>
  <si>
    <t>070001000</t>
  </si>
  <si>
    <t>Provozní vlivy</t>
  </si>
  <si>
    <t>1430206937</t>
  </si>
  <si>
    <t>030001000</t>
  </si>
  <si>
    <t>Zařízení a vybavení staveniště</t>
  </si>
  <si>
    <t>-368706361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</si>
  <si>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</si>
  <si>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</si>
  <si>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</si>
  <si>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</si>
  <si>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rekonstrukce </t>
    </r>
    <r>
      <rPr>
        <sz val="9"/>
        <rFont val="Trebuchet MS"/>
        <family val="2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</si>
  <si>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rekonstrukce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</si>
  <si>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</si>
  <si>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rekonstrukce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</si>
  <si>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</si>
  <si>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</si>
  <si>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</si>
  <si>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</si>
  <si>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</si>
  <si>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</si>
  <si>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</si>
  <si>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</si>
  <si>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</si>
  <si>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</si>
  <si>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</si>
  <si>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</si>
  <si>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</si>
  <si>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rekonstrukce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</si>
  <si>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</si>
  <si>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</si>
  <si>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</si>
  <si>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</si>
  <si>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</si>
  <si>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</si>
  <si>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</si>
  <si>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</si>
  <si>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</si>
  <si>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</si>
  <si>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</si>
  <si>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</si>
  <si>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</si>
  <si>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</si>
  <si>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</si>
  <si>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</si>
  <si>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</si>
  <si>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</si>
  <si>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</si>
  <si>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</si>
  <si>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</si>
  <si>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</si>
  <si>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</si>
  <si>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</si>
  <si>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</si>
  <si>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</si>
  <si>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</si>
  <si>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</si>
  <si>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</si>
  <si>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</si>
  <si>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</si>
  <si>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</si>
  <si>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</si>
  <si>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</si>
  <si>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</si>
  <si>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</si>
  <si>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</si>
  <si>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</si>
  <si>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</si>
  <si>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</si>
  <si>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</si>
  <si>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</si>
  <si>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</si>
  <si>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</si>
  <si>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</si>
  <si>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</si>
  <si>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</si>
  <si>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</si>
  <si>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</si>
  <si>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</si>
  <si>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</si>
  <si>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</si>
  <si>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</si>
  <si>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</si>
  <si>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</si>
  <si>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</si>
  <si>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</si>
  <si>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</si>
  <si>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</si>
  <si>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</si>
  <si>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</si>
  <si>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</si>
  <si>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</si>
  <si>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</si>
  <si>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</si>
  <si>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</si>
  <si>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</si>
  <si>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</si>
  <si>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</si>
  <si>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</si>
  <si>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</si>
  <si>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</si>
  <si>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</si>
  <si>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</si>
  <si>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</si>
  <si>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</si>
  <si>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</si>
  <si>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</si>
  <si>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</si>
  <si>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</si>
  <si>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</si>
  <si>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</si>
  <si>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</si>
  <si>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</si>
  <si>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</si>
  <si>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</si>
  <si>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</si>
  <si>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</si>
  <si>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</si>
  <si>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</si>
  <si>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</si>
  <si>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</si>
  <si>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</si>
  <si>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</si>
  <si>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</si>
  <si>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</si>
  <si>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</si>
  <si>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</si>
  <si>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</si>
  <si>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</si>
  <si>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</si>
  <si>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</si>
  <si>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</si>
  <si>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</si>
  <si>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</si>
  <si>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</si>
  <si>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</si>
  <si>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</si>
  <si>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</si>
  <si>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</si>
  <si>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</si>
  <si>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</si>
  <si>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</si>
  <si>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</si>
  <si>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</si>
  <si>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</si>
  <si>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</si>
  <si>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</si>
  <si>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</si>
  <si>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</si>
  <si>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</si>
  <si>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</si>
  <si>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</si>
  <si>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</si>
  <si>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</si>
  <si>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</si>
  <si>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</si>
  <si>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</si>
  <si>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</si>
  <si>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</si>
  <si>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</si>
  <si>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</si>
  <si>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</si>
  <si>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</si>
  <si>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</si>
  <si>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</si>
  <si>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</si>
  <si>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</si>
  <si>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</si>
  <si>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</si>
  <si>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</si>
  <si>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</si>
  <si>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</si>
  <si>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</si>
  <si>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</si>
  <si>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</si>
  <si>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</si>
  <si>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</si>
  <si>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</si>
  <si>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</si>
  <si>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</si>
  <si>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</si>
  <si>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</si>
  <si>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</si>
  <si>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</si>
  <si>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</si>
  <si>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</si>
  <si>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</si>
  <si>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</si>
  <si>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</si>
  <si>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</si>
  <si>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Umožnění volné dilatace kolejnice montáž upevňovadel</t>
  </si>
  <si>
    <t>chybí ve VV</t>
  </si>
  <si>
    <t>kamenivo BI z kamenolomu Císařský (přepočet 1 m3=1,85 t)</t>
  </si>
  <si>
    <t>1536*0,049= 75,41 t</t>
  </si>
  <si>
    <t>chybná cena v URS</t>
  </si>
  <si>
    <t>chybí přeprava mechanizace - viz. VRN</t>
  </si>
  <si>
    <t>DIO</t>
  </si>
  <si>
    <t>Přeprava mechanizace na místo prováděných prací o hmotnosti přes 12 t do 200 km</t>
  </si>
  <si>
    <t xml:space="preserve">ASP - 2x nájezd, SSP - 1x, PRSM - 1x, DR - 2x, LOKO - 2x, </t>
  </si>
  <si>
    <t>Vytýčení sítí</t>
  </si>
  <si>
    <t>co položka obsahuje???</t>
  </si>
  <si>
    <t>Chybí položka na dodávku a dopravu materiálu úložné vrsty panelu - nelze uložit na původní terén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</si>
</sst>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6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2"/>
      <color rgb="FF96969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12"/>
      <color rgb="FFFF0000"/>
      <name val="Trebuchet MS"/>
      <family val="2"/>
      <charset val="238"/>
    </font>
    <font>
      <sz val="12"/>
      <color rgb="FFFF0000"/>
      <name val="Trebuchet MS"/>
      <family val="2"/>
      <charset val="238"/>
    </font>
    <font>
      <b/>
      <sz val="12"/>
      <color rgb="FF505050"/>
      <name val="Trebuchet MS"/>
      <family val="2"/>
      <charset val="238"/>
    </font>
    <font>
      <sz val="8"/>
      <color rgb="FFFF0000"/>
      <name val="Trebuchet MS"/>
      <family val="2"/>
    </font>
    <font>
      <b/>
      <sz val="12"/>
      <color rgb="FFFF0000"/>
      <name val="Trebuchet MS"/>
      <family val="2"/>
    </font>
    <font>
      <b/>
      <sz val="8"/>
      <color rgb="FFFF0000"/>
      <name val="Trebuchet MS"/>
      <family val="2"/>
    </font>
    <font>
      <sz val="12"/>
      <color rgb="FFFF0000"/>
      <name val="Trebuchet MS"/>
      <family val="2"/>
    </font>
    <font>
      <i/>
      <sz val="8"/>
      <color rgb="FFFF0000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4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1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7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17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2" fillId="0" borderId="17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8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5" xfId="0" applyNumberFormat="1" applyFont="1" applyBorder="1" applyAlignment="1" applyProtection="1"/>
    <xf numFmtId="166" fontId="35" fillId="0" borderId="16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7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8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7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167" fontId="39" fillId="0" borderId="27" xfId="0" applyNumberFormat="1" applyFont="1" applyBorder="1" applyAlignment="1" applyProtection="1">
      <alignment vertical="center"/>
    </xf>
    <xf numFmtId="4" fontId="39" fillId="3" borderId="27" xfId="0" applyNumberFormat="1" applyFont="1" applyFill="1" applyBorder="1" applyAlignment="1" applyProtection="1">
      <alignment vertical="center"/>
      <protection locked="0"/>
    </xf>
    <xf numFmtId="4" fontId="39" fillId="0" borderId="27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3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vertical="center"/>
    </xf>
    <xf numFmtId="0" fontId="11" fillId="0" borderId="24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8" xfId="0" applyFont="1" applyBorder="1" applyAlignment="1" applyProtection="1">
      <alignment vertical="center" wrapText="1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49" fontId="43" fillId="0" borderId="0" xfId="0" applyNumberFormat="1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44" fillId="0" borderId="33" xfId="0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0" fillId="0" borderId="0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8" xfId="0" applyFont="1" applyBorder="1" applyAlignment="1" applyProtection="1">
      <alignment horizontal="left" vertical="center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center" vertical="center"/>
      <protection locked="0"/>
    </xf>
    <xf numFmtId="0" fontId="45" fillId="0" borderId="33" xfId="0" applyFont="1" applyBorder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left" vertical="center"/>
      <protection locked="0"/>
    </xf>
    <xf numFmtId="0" fontId="43" fillId="0" borderId="0" xfId="0" applyFont="1" applyFill="1" applyBorder="1" applyAlignment="1" applyProtection="1">
      <alignment horizontal="center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44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4" fillId="0" borderId="0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center" vertical="center" wrapText="1"/>
      <protection locked="0"/>
    </xf>
    <xf numFmtId="0" fontId="40" fillId="0" borderId="28" xfId="0" applyFont="1" applyBorder="1" applyAlignment="1" applyProtection="1">
      <alignment horizontal="left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5" fillId="0" borderId="31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0" xfId="0" applyFont="1" applyBorder="1" applyAlignment="1" applyProtection="1">
      <alignment horizontal="center" vertical="top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0" xfId="0" applyFont="1" applyBorder="1" applyAlignment="1" applyProtection="1">
      <alignment vertical="center"/>
      <protection locked="0"/>
    </xf>
    <xf numFmtId="0" fontId="45" fillId="0" borderId="33" xfId="0" applyFont="1" applyBorder="1" applyAlignment="1" applyProtection="1">
      <alignment vertical="center"/>
      <protection locked="0"/>
    </xf>
    <xf numFmtId="0" fontId="42" fillId="0" borderId="33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3" fillId="0" borderId="0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top"/>
      <protection locked="0"/>
    </xf>
    <xf numFmtId="0" fontId="42" fillId="0" borderId="33" xfId="0" applyFont="1" applyBorder="1" applyAlignment="1" applyProtection="1">
      <alignment horizontal="left"/>
      <protection locked="0"/>
    </xf>
    <xf numFmtId="0" fontId="45" fillId="0" borderId="33" xfId="0" applyFont="1" applyBorder="1" applyAlignment="1" applyProtection="1">
      <protection locked="0"/>
    </xf>
    <xf numFmtId="0" fontId="40" fillId="0" borderId="31" xfId="0" applyFont="1" applyBorder="1" applyAlignment="1" applyProtection="1">
      <alignment vertical="top"/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Border="1" applyAlignment="1" applyProtection="1">
      <alignment horizontal="left"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48" fillId="0" borderId="0" xfId="0" applyFont="1" applyAlignment="1" applyProtection="1">
      <alignment horizontal="left" vertical="center" wrapText="1"/>
    </xf>
    <xf numFmtId="0" fontId="49" fillId="0" borderId="4" xfId="0" applyFont="1" applyBorder="1" applyAlignment="1">
      <alignment vertical="center"/>
    </xf>
    <xf numFmtId="0" fontId="50" fillId="0" borderId="0" xfId="0" applyFont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50" fillId="0" borderId="0" xfId="0" applyFont="1" applyAlignment="1" applyProtection="1">
      <alignment horizontal="left" vertical="center"/>
    </xf>
    <xf numFmtId="167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>
      <alignment vertical="center"/>
      <protection locked="0"/>
    </xf>
    <xf numFmtId="4" fontId="3" fillId="0" borderId="27" xfId="0" applyNumberFormat="1" applyFont="1" applyBorder="1" applyAlignment="1" applyProtection="1">
      <alignment vertical="center"/>
    </xf>
    <xf numFmtId="0" fontId="48" fillId="0" borderId="4" xfId="0" applyFont="1" applyBorder="1" applyAlignment="1">
      <alignment vertical="center"/>
    </xf>
    <xf numFmtId="0" fontId="51" fillId="0" borderId="4" xfId="0" applyFont="1" applyBorder="1" applyAlignment="1" applyProtection="1">
      <alignment vertical="center"/>
    </xf>
    <xf numFmtId="0" fontId="52" fillId="0" borderId="0" xfId="0" applyFont="1" applyAlignment="1" applyProtection="1">
      <alignment horizontal="left" vertical="center"/>
    </xf>
    <xf numFmtId="0" fontId="51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  <protection locked="0"/>
    </xf>
    <xf numFmtId="4" fontId="52" fillId="0" borderId="0" xfId="0" applyNumberFormat="1" applyFont="1" applyAlignment="1" applyProtection="1"/>
    <xf numFmtId="0" fontId="51" fillId="0" borderId="0" xfId="0" applyFont="1" applyAlignment="1">
      <alignment vertical="center"/>
    </xf>
    <xf numFmtId="0" fontId="51" fillId="0" borderId="0" xfId="0" applyFont="1" applyAlignment="1">
      <alignment horizontal="left" vertical="center"/>
    </xf>
    <xf numFmtId="4" fontId="53" fillId="0" borderId="0" xfId="0" applyNumberFormat="1" applyFont="1" applyAlignment="1">
      <alignment vertical="center"/>
    </xf>
    <xf numFmtId="0" fontId="54" fillId="0" borderId="4" xfId="0" applyFont="1" applyBorder="1" applyAlignment="1"/>
    <xf numFmtId="4" fontId="48" fillId="0" borderId="0" xfId="0" applyNumberFormat="1" applyFont="1" applyAlignment="1" applyProtection="1"/>
    <xf numFmtId="4" fontId="51" fillId="3" borderId="27" xfId="0" applyNumberFormat="1" applyFont="1" applyFill="1" applyBorder="1" applyAlignment="1" applyProtection="1">
      <alignment vertical="center"/>
      <protection locked="0"/>
    </xf>
    <xf numFmtId="0" fontId="33" fillId="2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wrapText="1"/>
    </xf>
    <xf numFmtId="0" fontId="8" fillId="0" borderId="4" xfId="0" applyFont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8" fillId="0" borderId="4" xfId="0" applyFont="1" applyBorder="1" applyAlignment="1">
      <alignment vertical="center" wrapText="1"/>
    </xf>
    <xf numFmtId="0" fontId="39" fillId="0" borderId="4" xfId="0" applyFont="1" applyBorder="1" applyAlignment="1">
      <alignment vertical="center" wrapText="1"/>
    </xf>
    <xf numFmtId="4" fontId="55" fillId="3" borderId="27" xfId="0" applyNumberFormat="1" applyFont="1" applyFill="1" applyBorder="1" applyAlignment="1" applyProtection="1">
      <alignment vertical="center"/>
      <protection locked="0"/>
    </xf>
    <xf numFmtId="167" fontId="51" fillId="0" borderId="27" xfId="0" applyNumberFormat="1" applyFont="1" applyBorder="1" applyAlignment="1" applyProtection="1">
      <alignment vertical="center"/>
    </xf>
    <xf numFmtId="167" fontId="55" fillId="0" borderId="27" xfId="0" applyNumberFormat="1" applyFont="1" applyBorder="1" applyAlignment="1" applyProtection="1">
      <alignment vertical="center"/>
    </xf>
    <xf numFmtId="0" fontId="11" fillId="6" borderId="0" xfId="0" applyFont="1" applyFill="1" applyAlignment="1" applyProtection="1">
      <alignment vertical="center"/>
    </xf>
    <xf numFmtId="0" fontId="49" fillId="6" borderId="4" xfId="0" applyFont="1" applyFill="1" applyBorder="1" applyAlignment="1">
      <alignment vertical="center"/>
    </xf>
    <xf numFmtId="4" fontId="48" fillId="6" borderId="0" xfId="0" applyNumberFormat="1" applyFont="1" applyFill="1" applyAlignment="1" applyProtection="1">
      <alignment vertical="center"/>
    </xf>
    <xf numFmtId="4" fontId="52" fillId="6" borderId="0" xfId="0" applyNumberFormat="1" applyFont="1" applyFill="1" applyAlignment="1" applyProtection="1">
      <alignment vertical="center"/>
    </xf>
    <xf numFmtId="0" fontId="51" fillId="6" borderId="0" xfId="0" applyFont="1" applyFill="1" applyAlignment="1" applyProtection="1">
      <alignment vertical="center"/>
    </xf>
    <xf numFmtId="0" fontId="54" fillId="6" borderId="4" xfId="0" applyFont="1" applyFill="1" applyBorder="1" applyAlignment="1">
      <alignment vertical="center"/>
    </xf>
    <xf numFmtId="0" fontId="51" fillId="6" borderId="14" xfId="0" applyFont="1" applyFill="1" applyBorder="1" applyAlignment="1" applyProtection="1">
      <alignment vertical="center"/>
    </xf>
    <xf numFmtId="0" fontId="51" fillId="6" borderId="15" xfId="0" applyFont="1" applyFill="1" applyBorder="1" applyAlignment="1" applyProtection="1">
      <alignment vertical="center"/>
    </xf>
    <xf numFmtId="166" fontId="51" fillId="6" borderId="15" xfId="0" applyNumberFormat="1" applyFont="1" applyFill="1" applyBorder="1" applyAlignment="1" applyProtection="1">
      <alignment vertical="center"/>
    </xf>
    <xf numFmtId="166" fontId="51" fillId="6" borderId="16" xfId="0" applyNumberFormat="1" applyFont="1" applyFill="1" applyBorder="1" applyAlignment="1" applyProtection="1">
      <alignment vertical="center"/>
    </xf>
    <xf numFmtId="0" fontId="51" fillId="6" borderId="0" xfId="0" applyFont="1" applyFill="1" applyAlignment="1">
      <alignment vertical="center"/>
    </xf>
    <xf numFmtId="4" fontId="52" fillId="6" borderId="0" xfId="0" applyNumberFormat="1" applyFont="1" applyFill="1" applyAlignment="1" applyProtection="1"/>
    <xf numFmtId="0" fontId="54" fillId="6" borderId="4" xfId="0" applyFont="1" applyFill="1" applyBorder="1" applyAlignment="1"/>
    <xf numFmtId="0" fontId="11" fillId="0" borderId="0" xfId="0" applyFont="1" applyFill="1" applyAlignment="1" applyProtection="1">
      <alignment vertical="center"/>
    </xf>
    <xf numFmtId="0" fontId="49" fillId="0" borderId="4" xfId="0" applyFont="1" applyFill="1" applyBorder="1" applyAlignment="1">
      <alignment vertical="center"/>
    </xf>
    <xf numFmtId="0" fontId="8" fillId="0" borderId="17" xfId="0" applyFont="1" applyFill="1" applyBorder="1" applyAlignment="1" applyProtection="1"/>
    <xf numFmtId="0" fontId="8" fillId="0" borderId="0" xfId="0" applyFont="1" applyFill="1" applyBorder="1" applyAlignment="1" applyProtection="1"/>
    <xf numFmtId="166" fontId="8" fillId="0" borderId="0" xfId="0" applyNumberFormat="1" applyFont="1" applyFill="1" applyBorder="1" applyAlignment="1" applyProtection="1"/>
    <xf numFmtId="166" fontId="8" fillId="0" borderId="18" xfId="0" applyNumberFormat="1" applyFont="1" applyFill="1" applyBorder="1" applyAlignment="1" applyProtection="1"/>
    <xf numFmtId="0" fontId="8" fillId="0" borderId="0" xfId="0" applyFont="1" applyFill="1" applyAlignment="1"/>
    <xf numFmtId="0" fontId="48" fillId="0" borderId="0" xfId="0" applyFont="1" applyAlignment="1" applyProtection="1">
      <alignment vertical="center"/>
    </xf>
    <xf numFmtId="167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>
      <alignment vertical="center"/>
      <protection locked="0"/>
    </xf>
    <xf numFmtId="4" fontId="48" fillId="0" borderId="27" xfId="0" applyNumberFormat="1" applyFont="1" applyBorder="1" applyAlignment="1" applyProtection="1">
      <alignment vertical="center"/>
    </xf>
    <xf numFmtId="1" fontId="48" fillId="0" borderId="0" xfId="0" applyNumberFormat="1" applyFont="1" applyAlignment="1" applyProtection="1">
      <alignment horizontal="left" vertical="center" wrapText="1"/>
    </xf>
    <xf numFmtId="0" fontId="0" fillId="0" borderId="0" xfId="0"/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0" fontId="3" fillId="4" borderId="9" xfId="0" applyFont="1" applyFill="1" applyBorder="1" applyAlignment="1" applyProtection="1">
      <alignment horizontal="left" vertical="center"/>
    </xf>
    <xf numFmtId="0" fontId="2" fillId="5" borderId="8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4" xfId="0" applyFont="1" applyBorder="1" applyAlignment="1">
      <alignment horizontal="center" vertical="center"/>
    </xf>
    <xf numFmtId="0" fontId="23" fillId="0" borderId="15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center" vertical="center" wrapText="1"/>
      <protection locked="0"/>
    </xf>
    <xf numFmtId="0" fontId="42" fillId="0" borderId="33" xfId="0" applyFont="1" applyBorder="1" applyAlignment="1" applyProtection="1">
      <alignment horizontal="left" wrapText="1"/>
      <protection locked="0"/>
    </xf>
    <xf numFmtId="49" fontId="43" fillId="0" borderId="0" xfId="0" applyNumberFormat="1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2" fillId="0" borderId="33" xfId="0" applyFont="1" applyBorder="1" applyAlignment="1" applyProtection="1">
      <alignment horizontal="left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61"/>
  <sheetViews>
    <sheetView showGridLines="0" workbookViewId="0">
      <pane ySplit="1" topLeftCell="A26" activePane="bottomLeft" state="frozen"/>
      <selection pane="bottomLeft" activeCell="BE53" sqref="BE53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 x14ac:dyDescent="0.3"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S2" s="24" t="s">
        <v>8</v>
      </c>
      <c r="BT2" s="24" t="s">
        <v>9</v>
      </c>
    </row>
    <row r="3" spans="1:74" ht="6.95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 x14ac:dyDescent="0.3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 x14ac:dyDescent="0.3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413" t="s">
        <v>16</v>
      </c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4"/>
      <c r="AG5" s="414"/>
      <c r="AH5" s="414"/>
      <c r="AI5" s="414"/>
      <c r="AJ5" s="414"/>
      <c r="AK5" s="414"/>
      <c r="AL5" s="414"/>
      <c r="AM5" s="414"/>
      <c r="AN5" s="414"/>
      <c r="AO5" s="414"/>
      <c r="AP5" s="29"/>
      <c r="AQ5" s="31"/>
      <c r="BE5" s="411" t="s">
        <v>17</v>
      </c>
      <c r="BS5" s="24" t="s">
        <v>8</v>
      </c>
    </row>
    <row r="6" spans="1:74" ht="36.950000000000003" customHeight="1" x14ac:dyDescent="0.3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415" t="s">
        <v>19</v>
      </c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4"/>
      <c r="AJ6" s="414"/>
      <c r="AK6" s="414"/>
      <c r="AL6" s="414"/>
      <c r="AM6" s="414"/>
      <c r="AN6" s="414"/>
      <c r="AO6" s="414"/>
      <c r="AP6" s="29"/>
      <c r="AQ6" s="31"/>
      <c r="BE6" s="412"/>
      <c r="BS6" s="24" t="s">
        <v>8</v>
      </c>
    </row>
    <row r="7" spans="1:74" ht="14.45" customHeight="1" x14ac:dyDescent="0.3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412"/>
      <c r="BS7" s="24" t="s">
        <v>8</v>
      </c>
    </row>
    <row r="8" spans="1:74" ht="14.45" customHeight="1" x14ac:dyDescent="0.3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412"/>
      <c r="BS8" s="24" t="s">
        <v>8</v>
      </c>
    </row>
    <row r="9" spans="1:74" ht="14.45" customHeigh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412"/>
      <c r="BS9" s="24" t="s">
        <v>8</v>
      </c>
    </row>
    <row r="10" spans="1:74" ht="14.45" customHeight="1" x14ac:dyDescent="0.3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29</v>
      </c>
      <c r="AO10" s="29"/>
      <c r="AP10" s="29"/>
      <c r="AQ10" s="31"/>
      <c r="BE10" s="412"/>
      <c r="BS10" s="24" t="s">
        <v>8</v>
      </c>
    </row>
    <row r="11" spans="1:74" ht="18.399999999999999" customHeight="1" x14ac:dyDescent="0.3">
      <c r="B11" s="28"/>
      <c r="C11" s="29"/>
      <c r="D11" s="29"/>
      <c r="E11" s="35" t="s">
        <v>30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31</v>
      </c>
      <c r="AL11" s="29"/>
      <c r="AM11" s="29"/>
      <c r="AN11" s="35" t="s">
        <v>32</v>
      </c>
      <c r="AO11" s="29"/>
      <c r="AP11" s="29"/>
      <c r="AQ11" s="31"/>
      <c r="BE11" s="412"/>
      <c r="BS11" s="24" t="s">
        <v>8</v>
      </c>
    </row>
    <row r="12" spans="1:74" ht="6.95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412"/>
      <c r="BS12" s="24" t="s">
        <v>8</v>
      </c>
    </row>
    <row r="13" spans="1:74" ht="14.45" customHeight="1" x14ac:dyDescent="0.3">
      <c r="B13" s="28"/>
      <c r="C13" s="29"/>
      <c r="D13" s="37" t="s">
        <v>33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34</v>
      </c>
      <c r="AO13" s="29"/>
      <c r="AP13" s="29"/>
      <c r="AQ13" s="31"/>
      <c r="BE13" s="412"/>
      <c r="BS13" s="24" t="s">
        <v>8</v>
      </c>
    </row>
    <row r="14" spans="1:74" ht="15" x14ac:dyDescent="0.3">
      <c r="B14" s="28"/>
      <c r="C14" s="29"/>
      <c r="D14" s="29"/>
      <c r="E14" s="416" t="s">
        <v>34</v>
      </c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37" t="s">
        <v>31</v>
      </c>
      <c r="AL14" s="29"/>
      <c r="AM14" s="29"/>
      <c r="AN14" s="39" t="s">
        <v>34</v>
      </c>
      <c r="AO14" s="29"/>
      <c r="AP14" s="29"/>
      <c r="AQ14" s="31"/>
      <c r="BE14" s="412"/>
      <c r="BS14" s="24" t="s">
        <v>8</v>
      </c>
    </row>
    <row r="15" spans="1:74" ht="6.95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412"/>
      <c r="BS15" s="24" t="s">
        <v>6</v>
      </c>
    </row>
    <row r="16" spans="1:74" ht="14.45" customHeight="1" x14ac:dyDescent="0.3">
      <c r="B16" s="28"/>
      <c r="C16" s="29"/>
      <c r="D16" s="37" t="s">
        <v>35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412"/>
      <c r="BS16" s="24" t="s">
        <v>6</v>
      </c>
    </row>
    <row r="17" spans="2:71" ht="18.399999999999999" customHeight="1" x14ac:dyDescent="0.3">
      <c r="B17" s="28"/>
      <c r="C17" s="29"/>
      <c r="D17" s="29"/>
      <c r="E17" s="35" t="s">
        <v>36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31</v>
      </c>
      <c r="AL17" s="29"/>
      <c r="AM17" s="29"/>
      <c r="AN17" s="35" t="s">
        <v>21</v>
      </c>
      <c r="AO17" s="29"/>
      <c r="AP17" s="29"/>
      <c r="AQ17" s="31"/>
      <c r="BE17" s="412"/>
      <c r="BS17" s="24" t="s">
        <v>37</v>
      </c>
    </row>
    <row r="18" spans="2:71" ht="6.95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412"/>
      <c r="BS18" s="24" t="s">
        <v>8</v>
      </c>
    </row>
    <row r="19" spans="2:71" ht="14.45" customHeight="1" x14ac:dyDescent="0.3">
      <c r="B19" s="28"/>
      <c r="C19" s="29"/>
      <c r="D19" s="37" t="s">
        <v>38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412"/>
      <c r="BS19" s="24" t="s">
        <v>8</v>
      </c>
    </row>
    <row r="20" spans="2:71" ht="16.5" customHeight="1" x14ac:dyDescent="0.3">
      <c r="B20" s="28"/>
      <c r="C20" s="29"/>
      <c r="D20" s="29"/>
      <c r="E20" s="418" t="s">
        <v>21</v>
      </c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8"/>
      <c r="R20" s="418"/>
      <c r="S20" s="418"/>
      <c r="T20" s="418"/>
      <c r="U20" s="418"/>
      <c r="V20" s="418"/>
      <c r="W20" s="418"/>
      <c r="X20" s="418"/>
      <c r="Y20" s="418"/>
      <c r="Z20" s="418"/>
      <c r="AA20" s="418"/>
      <c r="AB20" s="418"/>
      <c r="AC20" s="418"/>
      <c r="AD20" s="418"/>
      <c r="AE20" s="418"/>
      <c r="AF20" s="418"/>
      <c r="AG20" s="418"/>
      <c r="AH20" s="418"/>
      <c r="AI20" s="418"/>
      <c r="AJ20" s="418"/>
      <c r="AK20" s="418"/>
      <c r="AL20" s="418"/>
      <c r="AM20" s="418"/>
      <c r="AN20" s="418"/>
      <c r="AO20" s="29"/>
      <c r="AP20" s="29"/>
      <c r="AQ20" s="31"/>
      <c r="BE20" s="412"/>
      <c r="BS20" s="24" t="s">
        <v>6</v>
      </c>
    </row>
    <row r="21" spans="2:71" ht="6.95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412"/>
    </row>
    <row r="22" spans="2:71" ht="6.95" customHeight="1" x14ac:dyDescent="0.3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412"/>
    </row>
    <row r="23" spans="2:71" s="1" customFormat="1" ht="25.9" customHeight="1" x14ac:dyDescent="0.3">
      <c r="B23" s="41"/>
      <c r="C23" s="42"/>
      <c r="D23" s="43" t="s">
        <v>39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19">
        <f>ROUND(AG51,2)</f>
        <v>0</v>
      </c>
      <c r="AL23" s="420"/>
      <c r="AM23" s="420"/>
      <c r="AN23" s="420"/>
      <c r="AO23" s="420"/>
      <c r="AP23" s="42"/>
      <c r="AQ23" s="45"/>
      <c r="BE23" s="412"/>
    </row>
    <row r="24" spans="2:71" s="1" customFormat="1" ht="6.95" customHeight="1" x14ac:dyDescent="0.3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412"/>
    </row>
    <row r="25" spans="2:71" s="1" customFormat="1" x14ac:dyDescent="0.3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6" t="s">
        <v>40</v>
      </c>
      <c r="M25" s="426"/>
      <c r="N25" s="426"/>
      <c r="O25" s="426"/>
      <c r="P25" s="42"/>
      <c r="Q25" s="42"/>
      <c r="R25" s="42"/>
      <c r="S25" s="42"/>
      <c r="T25" s="42"/>
      <c r="U25" s="42"/>
      <c r="V25" s="42"/>
      <c r="W25" s="426" t="s">
        <v>41</v>
      </c>
      <c r="X25" s="426"/>
      <c r="Y25" s="426"/>
      <c r="Z25" s="426"/>
      <c r="AA25" s="426"/>
      <c r="AB25" s="426"/>
      <c r="AC25" s="426"/>
      <c r="AD25" s="426"/>
      <c r="AE25" s="426"/>
      <c r="AF25" s="42"/>
      <c r="AG25" s="42"/>
      <c r="AH25" s="42"/>
      <c r="AI25" s="42"/>
      <c r="AJ25" s="42"/>
      <c r="AK25" s="426" t="s">
        <v>42</v>
      </c>
      <c r="AL25" s="426"/>
      <c r="AM25" s="426"/>
      <c r="AN25" s="426"/>
      <c r="AO25" s="426"/>
      <c r="AP25" s="42"/>
      <c r="AQ25" s="45"/>
      <c r="BE25" s="412"/>
    </row>
    <row r="26" spans="2:71" s="2" customFormat="1" ht="14.45" customHeight="1" x14ac:dyDescent="0.3">
      <c r="B26" s="47"/>
      <c r="C26" s="48"/>
      <c r="D26" s="49" t="s">
        <v>43</v>
      </c>
      <c r="E26" s="48"/>
      <c r="F26" s="49" t="s">
        <v>44</v>
      </c>
      <c r="G26" s="48"/>
      <c r="H26" s="48"/>
      <c r="I26" s="48"/>
      <c r="J26" s="48"/>
      <c r="K26" s="48"/>
      <c r="L26" s="427">
        <v>0.21</v>
      </c>
      <c r="M26" s="425"/>
      <c r="N26" s="425"/>
      <c r="O26" s="425"/>
      <c r="P26" s="48"/>
      <c r="Q26" s="48"/>
      <c r="R26" s="48"/>
      <c r="S26" s="48"/>
      <c r="T26" s="48"/>
      <c r="U26" s="48"/>
      <c r="V26" s="48"/>
      <c r="W26" s="424">
        <f>ROUND(AZ51,2)</f>
        <v>252720</v>
      </c>
      <c r="X26" s="425"/>
      <c r="Y26" s="425"/>
      <c r="Z26" s="425"/>
      <c r="AA26" s="425"/>
      <c r="AB26" s="425"/>
      <c r="AC26" s="425"/>
      <c r="AD26" s="425"/>
      <c r="AE26" s="425"/>
      <c r="AF26" s="48"/>
      <c r="AG26" s="48"/>
      <c r="AH26" s="48"/>
      <c r="AI26" s="48"/>
      <c r="AJ26" s="48"/>
      <c r="AK26" s="424">
        <f>ROUND(AV51,2)</f>
        <v>53071.199999999997</v>
      </c>
      <c r="AL26" s="425"/>
      <c r="AM26" s="425"/>
      <c r="AN26" s="425"/>
      <c r="AO26" s="425"/>
      <c r="AP26" s="48"/>
      <c r="AQ26" s="50"/>
      <c r="BE26" s="412"/>
    </row>
    <row r="27" spans="2:71" s="2" customFormat="1" ht="14.45" customHeight="1" x14ac:dyDescent="0.3">
      <c r="B27" s="47"/>
      <c r="C27" s="48"/>
      <c r="D27" s="48"/>
      <c r="E27" s="48"/>
      <c r="F27" s="49" t="s">
        <v>45</v>
      </c>
      <c r="G27" s="48"/>
      <c r="H27" s="48"/>
      <c r="I27" s="48"/>
      <c r="J27" s="48"/>
      <c r="K27" s="48"/>
      <c r="L27" s="427">
        <v>0.15</v>
      </c>
      <c r="M27" s="425"/>
      <c r="N27" s="425"/>
      <c r="O27" s="425"/>
      <c r="P27" s="48"/>
      <c r="Q27" s="48"/>
      <c r="R27" s="48"/>
      <c r="S27" s="48"/>
      <c r="T27" s="48"/>
      <c r="U27" s="48"/>
      <c r="V27" s="48"/>
      <c r="W27" s="424">
        <f>ROUND(BA51,2)</f>
        <v>0</v>
      </c>
      <c r="X27" s="425"/>
      <c r="Y27" s="425"/>
      <c r="Z27" s="425"/>
      <c r="AA27" s="425"/>
      <c r="AB27" s="425"/>
      <c r="AC27" s="425"/>
      <c r="AD27" s="425"/>
      <c r="AE27" s="425"/>
      <c r="AF27" s="48"/>
      <c r="AG27" s="48"/>
      <c r="AH27" s="48"/>
      <c r="AI27" s="48"/>
      <c r="AJ27" s="48"/>
      <c r="AK27" s="424">
        <f>ROUND(AW51,2)</f>
        <v>0</v>
      </c>
      <c r="AL27" s="425"/>
      <c r="AM27" s="425"/>
      <c r="AN27" s="425"/>
      <c r="AO27" s="425"/>
      <c r="AP27" s="48"/>
      <c r="AQ27" s="50"/>
      <c r="BE27" s="412"/>
    </row>
    <row r="28" spans="2:71" s="2" customFormat="1" ht="14.45" hidden="1" customHeight="1" x14ac:dyDescent="0.3">
      <c r="B28" s="47"/>
      <c r="C28" s="48"/>
      <c r="D28" s="48"/>
      <c r="E28" s="48"/>
      <c r="F28" s="49" t="s">
        <v>46</v>
      </c>
      <c r="G28" s="48"/>
      <c r="H28" s="48"/>
      <c r="I28" s="48"/>
      <c r="J28" s="48"/>
      <c r="K28" s="48"/>
      <c r="L28" s="427">
        <v>0.21</v>
      </c>
      <c r="M28" s="425"/>
      <c r="N28" s="425"/>
      <c r="O28" s="425"/>
      <c r="P28" s="48"/>
      <c r="Q28" s="48"/>
      <c r="R28" s="48"/>
      <c r="S28" s="48"/>
      <c r="T28" s="48"/>
      <c r="U28" s="48"/>
      <c r="V28" s="48"/>
      <c r="W28" s="424">
        <f>ROUND(BB51,2)</f>
        <v>0</v>
      </c>
      <c r="X28" s="425"/>
      <c r="Y28" s="425"/>
      <c r="Z28" s="425"/>
      <c r="AA28" s="425"/>
      <c r="AB28" s="425"/>
      <c r="AC28" s="425"/>
      <c r="AD28" s="425"/>
      <c r="AE28" s="425"/>
      <c r="AF28" s="48"/>
      <c r="AG28" s="48"/>
      <c r="AH28" s="48"/>
      <c r="AI28" s="48"/>
      <c r="AJ28" s="48"/>
      <c r="AK28" s="424">
        <v>0</v>
      </c>
      <c r="AL28" s="425"/>
      <c r="AM28" s="425"/>
      <c r="AN28" s="425"/>
      <c r="AO28" s="425"/>
      <c r="AP28" s="48"/>
      <c r="AQ28" s="50"/>
      <c r="BE28" s="412"/>
    </row>
    <row r="29" spans="2:71" s="2" customFormat="1" ht="14.45" hidden="1" customHeight="1" x14ac:dyDescent="0.3">
      <c r="B29" s="47"/>
      <c r="C29" s="48"/>
      <c r="D29" s="48"/>
      <c r="E29" s="48"/>
      <c r="F29" s="49" t="s">
        <v>47</v>
      </c>
      <c r="G29" s="48"/>
      <c r="H29" s="48"/>
      <c r="I29" s="48"/>
      <c r="J29" s="48"/>
      <c r="K29" s="48"/>
      <c r="L29" s="427">
        <v>0.15</v>
      </c>
      <c r="M29" s="425"/>
      <c r="N29" s="425"/>
      <c r="O29" s="425"/>
      <c r="P29" s="48"/>
      <c r="Q29" s="48"/>
      <c r="R29" s="48"/>
      <c r="S29" s="48"/>
      <c r="T29" s="48"/>
      <c r="U29" s="48"/>
      <c r="V29" s="48"/>
      <c r="W29" s="424">
        <f>ROUND(BC51,2)</f>
        <v>0</v>
      </c>
      <c r="X29" s="425"/>
      <c r="Y29" s="425"/>
      <c r="Z29" s="425"/>
      <c r="AA29" s="425"/>
      <c r="AB29" s="425"/>
      <c r="AC29" s="425"/>
      <c r="AD29" s="425"/>
      <c r="AE29" s="425"/>
      <c r="AF29" s="48"/>
      <c r="AG29" s="48"/>
      <c r="AH29" s="48"/>
      <c r="AI29" s="48"/>
      <c r="AJ29" s="48"/>
      <c r="AK29" s="424">
        <v>0</v>
      </c>
      <c r="AL29" s="425"/>
      <c r="AM29" s="425"/>
      <c r="AN29" s="425"/>
      <c r="AO29" s="425"/>
      <c r="AP29" s="48"/>
      <c r="AQ29" s="50"/>
      <c r="BE29" s="412"/>
    </row>
    <row r="30" spans="2:71" s="2" customFormat="1" ht="14.45" hidden="1" customHeight="1" x14ac:dyDescent="0.3">
      <c r="B30" s="47"/>
      <c r="C30" s="48"/>
      <c r="D30" s="48"/>
      <c r="E30" s="48"/>
      <c r="F30" s="49" t="s">
        <v>48</v>
      </c>
      <c r="G30" s="48"/>
      <c r="H30" s="48"/>
      <c r="I30" s="48"/>
      <c r="J30" s="48"/>
      <c r="K30" s="48"/>
      <c r="L30" s="427">
        <v>0</v>
      </c>
      <c r="M30" s="425"/>
      <c r="N30" s="425"/>
      <c r="O30" s="425"/>
      <c r="P30" s="48"/>
      <c r="Q30" s="48"/>
      <c r="R30" s="48"/>
      <c r="S30" s="48"/>
      <c r="T30" s="48"/>
      <c r="U30" s="48"/>
      <c r="V30" s="48"/>
      <c r="W30" s="424">
        <f>ROUND(BD51,2)</f>
        <v>0</v>
      </c>
      <c r="X30" s="425"/>
      <c r="Y30" s="425"/>
      <c r="Z30" s="425"/>
      <c r="AA30" s="425"/>
      <c r="AB30" s="425"/>
      <c r="AC30" s="425"/>
      <c r="AD30" s="425"/>
      <c r="AE30" s="425"/>
      <c r="AF30" s="48"/>
      <c r="AG30" s="48"/>
      <c r="AH30" s="48"/>
      <c r="AI30" s="48"/>
      <c r="AJ30" s="48"/>
      <c r="AK30" s="424">
        <v>0</v>
      </c>
      <c r="AL30" s="425"/>
      <c r="AM30" s="425"/>
      <c r="AN30" s="425"/>
      <c r="AO30" s="425"/>
      <c r="AP30" s="48"/>
      <c r="AQ30" s="50"/>
      <c r="BE30" s="412"/>
    </row>
    <row r="31" spans="2:71" s="1" customFormat="1" ht="6.95" customHeight="1" x14ac:dyDescent="0.3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412"/>
    </row>
    <row r="32" spans="2:71" s="1" customFormat="1" ht="25.9" customHeight="1" x14ac:dyDescent="0.3">
      <c r="B32" s="41"/>
      <c r="C32" s="51"/>
      <c r="D32" s="52" t="s">
        <v>49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</v>
      </c>
      <c r="U32" s="53"/>
      <c r="V32" s="53"/>
      <c r="W32" s="53"/>
      <c r="X32" s="429" t="s">
        <v>51</v>
      </c>
      <c r="Y32" s="422"/>
      <c r="Z32" s="422"/>
      <c r="AA32" s="422"/>
      <c r="AB32" s="422"/>
      <c r="AC32" s="53"/>
      <c r="AD32" s="53"/>
      <c r="AE32" s="53"/>
      <c r="AF32" s="53"/>
      <c r="AG32" s="53"/>
      <c r="AH32" s="53"/>
      <c r="AI32" s="53"/>
      <c r="AJ32" s="53"/>
      <c r="AK32" s="421">
        <f>SUM(AK23:AK30)</f>
        <v>53071.199999999997</v>
      </c>
      <c r="AL32" s="422"/>
      <c r="AM32" s="422"/>
      <c r="AN32" s="422"/>
      <c r="AO32" s="423"/>
      <c r="AP32" s="51"/>
      <c r="AQ32" s="55"/>
      <c r="BE32" s="412"/>
    </row>
    <row r="33" spans="2:56" s="1" customFormat="1" ht="6.95" customHeight="1" x14ac:dyDescent="0.3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 x14ac:dyDescent="0.3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 x14ac:dyDescent="0.3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 x14ac:dyDescent="0.3">
      <c r="B39" s="41"/>
      <c r="C39" s="62" t="s">
        <v>52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 x14ac:dyDescent="0.3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 x14ac:dyDescent="0.3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65018138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 x14ac:dyDescent="0.3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433" t="str">
        <f>K6</f>
        <v>Opravy železničního svršku v dopravně Mikulášovice d.n.</v>
      </c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4"/>
      <c r="AM42" s="434"/>
      <c r="AN42" s="434"/>
      <c r="AO42" s="434"/>
      <c r="AP42" s="70"/>
      <c r="AQ42" s="70"/>
      <c r="AR42" s="71"/>
    </row>
    <row r="43" spans="2:56" s="1" customFormat="1" ht="6.95" customHeight="1" x14ac:dyDescent="0.3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 x14ac:dyDescent="0.3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dopravna Mikulášovice d.n.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440" t="str">
        <f>IF(AN8= "","",AN8)</f>
        <v>25. 9. 2018</v>
      </c>
      <c r="AN44" s="440"/>
      <c r="AO44" s="63"/>
      <c r="AP44" s="63"/>
      <c r="AQ44" s="63"/>
      <c r="AR44" s="61"/>
    </row>
    <row r="45" spans="2:56" s="1" customFormat="1" ht="6.95" customHeight="1" x14ac:dyDescent="0.3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 x14ac:dyDescent="0.3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SŽDC s.o., OŘ Ústí n.L., ST Ústí n.L.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35</v>
      </c>
      <c r="AJ46" s="63"/>
      <c r="AK46" s="63"/>
      <c r="AL46" s="63"/>
      <c r="AM46" s="448" t="str">
        <f>IF(E17="","",E17)</f>
        <v xml:space="preserve"> </v>
      </c>
      <c r="AN46" s="448"/>
      <c r="AO46" s="448"/>
      <c r="AP46" s="448"/>
      <c r="AQ46" s="63"/>
      <c r="AR46" s="61"/>
      <c r="AS46" s="441" t="s">
        <v>53</v>
      </c>
      <c r="AT46" s="442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 x14ac:dyDescent="0.3">
      <c r="B47" s="41"/>
      <c r="C47" s="65" t="s">
        <v>33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443"/>
      <c r="AT47" s="444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 x14ac:dyDescent="0.3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445"/>
      <c r="AT48" s="446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 x14ac:dyDescent="0.3">
      <c r="B49" s="41"/>
      <c r="C49" s="430" t="s">
        <v>54</v>
      </c>
      <c r="D49" s="431"/>
      <c r="E49" s="431"/>
      <c r="F49" s="431"/>
      <c r="G49" s="431"/>
      <c r="H49" s="79"/>
      <c r="I49" s="435" t="s">
        <v>55</v>
      </c>
      <c r="J49" s="431"/>
      <c r="K49" s="431"/>
      <c r="L49" s="431"/>
      <c r="M49" s="431"/>
      <c r="N49" s="431"/>
      <c r="O49" s="431"/>
      <c r="P49" s="431"/>
      <c r="Q49" s="431"/>
      <c r="R49" s="431"/>
      <c r="S49" s="431"/>
      <c r="T49" s="431"/>
      <c r="U49" s="431"/>
      <c r="V49" s="431"/>
      <c r="W49" s="431"/>
      <c r="X49" s="431"/>
      <c r="Y49" s="431"/>
      <c r="Z49" s="431"/>
      <c r="AA49" s="431"/>
      <c r="AB49" s="431"/>
      <c r="AC49" s="431"/>
      <c r="AD49" s="431"/>
      <c r="AE49" s="431"/>
      <c r="AF49" s="431"/>
      <c r="AG49" s="447" t="s">
        <v>56</v>
      </c>
      <c r="AH49" s="431"/>
      <c r="AI49" s="431"/>
      <c r="AJ49" s="431"/>
      <c r="AK49" s="431"/>
      <c r="AL49" s="431"/>
      <c r="AM49" s="431"/>
      <c r="AN49" s="435" t="s">
        <v>57</v>
      </c>
      <c r="AO49" s="431"/>
      <c r="AP49" s="431"/>
      <c r="AQ49" s="80" t="s">
        <v>58</v>
      </c>
      <c r="AR49" s="61"/>
      <c r="AS49" s="81" t="s">
        <v>59</v>
      </c>
      <c r="AT49" s="82" t="s">
        <v>60</v>
      </c>
      <c r="AU49" s="82" t="s">
        <v>61</v>
      </c>
      <c r="AV49" s="82" t="s">
        <v>62</v>
      </c>
      <c r="AW49" s="82" t="s">
        <v>63</v>
      </c>
      <c r="AX49" s="82" t="s">
        <v>64</v>
      </c>
      <c r="AY49" s="82" t="s">
        <v>65</v>
      </c>
      <c r="AZ49" s="82" t="s">
        <v>66</v>
      </c>
      <c r="BA49" s="82" t="s">
        <v>67</v>
      </c>
      <c r="BB49" s="82" t="s">
        <v>68</v>
      </c>
      <c r="BC49" s="82" t="s">
        <v>69</v>
      </c>
      <c r="BD49" s="83" t="s">
        <v>70</v>
      </c>
    </row>
    <row r="50" spans="1:91" s="1" customFormat="1" ht="10.9" customHeight="1" x14ac:dyDescent="0.3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 x14ac:dyDescent="0.3">
      <c r="B51" s="68"/>
      <c r="C51" s="87" t="s">
        <v>71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438">
        <f>AG53+AG54+AG55+AG56+AG57+AG58+AG59</f>
        <v>0</v>
      </c>
      <c r="AH51" s="438"/>
      <c r="AI51" s="438"/>
      <c r="AJ51" s="438"/>
      <c r="AK51" s="438"/>
      <c r="AL51" s="438"/>
      <c r="AM51" s="438"/>
      <c r="AN51" s="439">
        <f t="shared" ref="AN51:AN59" si="0">SUM(AG51,AT51)</f>
        <v>53071.199999999997</v>
      </c>
      <c r="AO51" s="439"/>
      <c r="AP51" s="439"/>
      <c r="AQ51" s="89" t="s">
        <v>21</v>
      </c>
      <c r="AR51" s="71"/>
      <c r="AS51" s="90">
        <f>ROUND(AS52+AS58+AS59,2)</f>
        <v>0</v>
      </c>
      <c r="AT51" s="91">
        <f t="shared" ref="AT51:AT59" si="1">ROUND(SUM(AV51:AW51),2)</f>
        <v>53071.199999999997</v>
      </c>
      <c r="AU51" s="92">
        <f>ROUND(AU52+AU58+AU59,5)</f>
        <v>0</v>
      </c>
      <c r="AV51" s="91">
        <f>ROUND(AZ51*L26,2)</f>
        <v>53071.199999999997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ROUND(AZ52+AZ58+AZ59,2)</f>
        <v>252720</v>
      </c>
      <c r="BA51" s="91">
        <f>ROUND(BA52+BA58+BA59,2)</f>
        <v>0</v>
      </c>
      <c r="BB51" s="91">
        <f>ROUND(BB52+BB58+BB59,2)</f>
        <v>0</v>
      </c>
      <c r="BC51" s="91">
        <f>ROUND(BC52+BC58+BC59,2)</f>
        <v>0</v>
      </c>
      <c r="BD51" s="93">
        <f>ROUND(BD52+BD58+BD59,2)</f>
        <v>0</v>
      </c>
      <c r="BS51" s="94" t="s">
        <v>72</v>
      </c>
      <c r="BT51" s="94" t="s">
        <v>73</v>
      </c>
      <c r="BU51" s="95" t="s">
        <v>74</v>
      </c>
      <c r="BV51" s="94" t="s">
        <v>75</v>
      </c>
      <c r="BW51" s="94" t="s">
        <v>7</v>
      </c>
      <c r="BX51" s="94" t="s">
        <v>76</v>
      </c>
      <c r="CL51" s="94" t="s">
        <v>21</v>
      </c>
    </row>
    <row r="52" spans="1:91" s="5" customFormat="1" ht="16.5" customHeight="1" x14ac:dyDescent="0.3">
      <c r="B52" s="96"/>
      <c r="C52" s="97"/>
      <c r="D52" s="432" t="s">
        <v>77</v>
      </c>
      <c r="E52" s="432"/>
      <c r="F52" s="432"/>
      <c r="G52" s="432"/>
      <c r="H52" s="432"/>
      <c r="I52" s="98"/>
      <c r="J52" s="432" t="s">
        <v>78</v>
      </c>
      <c r="K52" s="432"/>
      <c r="L52" s="432"/>
      <c r="M52" s="432"/>
      <c r="N52" s="432"/>
      <c r="O52" s="432"/>
      <c r="P52" s="432"/>
      <c r="Q52" s="432"/>
      <c r="R52" s="432"/>
      <c r="S52" s="432"/>
      <c r="T52" s="432"/>
      <c r="U52" s="432"/>
      <c r="V52" s="432"/>
      <c r="W52" s="432"/>
      <c r="X52" s="432"/>
      <c r="Y52" s="432"/>
      <c r="Z52" s="432"/>
      <c r="AA52" s="432"/>
      <c r="AB52" s="432"/>
      <c r="AC52" s="432"/>
      <c r="AD52" s="432"/>
      <c r="AE52" s="432"/>
      <c r="AF52" s="432"/>
      <c r="AG52" s="451"/>
      <c r="AH52" s="450"/>
      <c r="AI52" s="450"/>
      <c r="AJ52" s="450"/>
      <c r="AK52" s="450"/>
      <c r="AL52" s="450"/>
      <c r="AM52" s="450"/>
      <c r="AN52" s="449"/>
      <c r="AO52" s="450"/>
      <c r="AP52" s="450"/>
      <c r="AQ52" s="99" t="s">
        <v>79</v>
      </c>
      <c r="AR52" s="100"/>
      <c r="AS52" s="101">
        <f>ROUND(SUM(AS53:AS57),2)</f>
        <v>0</v>
      </c>
      <c r="AT52" s="102">
        <f t="shared" si="1"/>
        <v>53071.199999999997</v>
      </c>
      <c r="AU52" s="103">
        <f>ROUND(SUM(AU53:AU57),5)</f>
        <v>0</v>
      </c>
      <c r="AV52" s="102">
        <f>ROUND(AZ52*L26,2)</f>
        <v>53071.199999999997</v>
      </c>
      <c r="AW52" s="102">
        <f>ROUND(BA52*L27,2)</f>
        <v>0</v>
      </c>
      <c r="AX52" s="102">
        <f>ROUND(BB52*L26,2)</f>
        <v>0</v>
      </c>
      <c r="AY52" s="102">
        <f>ROUND(BC52*L27,2)</f>
        <v>0</v>
      </c>
      <c r="AZ52" s="102">
        <f>ROUND(SUM(AZ53:AZ57),2)</f>
        <v>252720</v>
      </c>
      <c r="BA52" s="102">
        <f>ROUND(SUM(BA53:BA57),2)</f>
        <v>0</v>
      </c>
      <c r="BB52" s="102">
        <f>ROUND(SUM(BB53:BB57),2)</f>
        <v>0</v>
      </c>
      <c r="BC52" s="102">
        <f>ROUND(SUM(BC53:BC57),2)</f>
        <v>0</v>
      </c>
      <c r="BD52" s="104">
        <f>ROUND(SUM(BD53:BD57),2)</f>
        <v>0</v>
      </c>
      <c r="BS52" s="105" t="s">
        <v>72</v>
      </c>
      <c r="BT52" s="105" t="s">
        <v>80</v>
      </c>
      <c r="BU52" s="105" t="s">
        <v>74</v>
      </c>
      <c r="BV52" s="105" t="s">
        <v>75</v>
      </c>
      <c r="BW52" s="105" t="s">
        <v>81</v>
      </c>
      <c r="BX52" s="105" t="s">
        <v>7</v>
      </c>
      <c r="CL52" s="105" t="s">
        <v>21</v>
      </c>
      <c r="CM52" s="105" t="s">
        <v>82</v>
      </c>
    </row>
    <row r="53" spans="1:91" s="6" customFormat="1" ht="16.5" customHeight="1" x14ac:dyDescent="0.3">
      <c r="A53" s="106" t="s">
        <v>83</v>
      </c>
      <c r="B53" s="107"/>
      <c r="C53" s="108"/>
      <c r="D53" s="108"/>
      <c r="E53" s="428" t="s">
        <v>84</v>
      </c>
      <c r="F53" s="428"/>
      <c r="G53" s="428"/>
      <c r="H53" s="428"/>
      <c r="I53" s="428"/>
      <c r="J53" s="108"/>
      <c r="K53" s="428" t="s">
        <v>85</v>
      </c>
      <c r="L53" s="428"/>
      <c r="M53" s="428"/>
      <c r="N53" s="428"/>
      <c r="O53" s="428"/>
      <c r="P53" s="428"/>
      <c r="Q53" s="428"/>
      <c r="R53" s="428"/>
      <c r="S53" s="428"/>
      <c r="T53" s="428"/>
      <c r="U53" s="428"/>
      <c r="V53" s="428"/>
      <c r="W53" s="428"/>
      <c r="X53" s="428"/>
      <c r="Y53" s="428"/>
      <c r="Z53" s="428"/>
      <c r="AA53" s="428"/>
      <c r="AB53" s="428"/>
      <c r="AC53" s="428"/>
      <c r="AD53" s="428"/>
      <c r="AE53" s="428"/>
      <c r="AF53" s="428"/>
      <c r="AG53" s="436">
        <f>'SO 01 - SO 01 - TK směr V...'!J84</f>
        <v>0</v>
      </c>
      <c r="AH53" s="437"/>
      <c r="AI53" s="437"/>
      <c r="AJ53" s="437"/>
      <c r="AK53" s="437"/>
      <c r="AL53" s="437"/>
      <c r="AM53" s="437"/>
      <c r="AN53" s="436">
        <f t="shared" si="0"/>
        <v>0</v>
      </c>
      <c r="AO53" s="437"/>
      <c r="AP53" s="437"/>
      <c r="AQ53" s="109" t="s">
        <v>86</v>
      </c>
      <c r="AR53" s="110"/>
      <c r="AS53" s="111">
        <v>0</v>
      </c>
      <c r="AT53" s="112">
        <f t="shared" si="1"/>
        <v>0</v>
      </c>
      <c r="AU53" s="113">
        <f>'SO 01 - SO 01 - TK směr V...'!P84</f>
        <v>0</v>
      </c>
      <c r="AV53" s="112">
        <f>'SO 01 - SO 01 - TK směr V...'!J32</f>
        <v>0</v>
      </c>
      <c r="AW53" s="112">
        <f>'SO 01 - SO 01 - TK směr V...'!J33</f>
        <v>0</v>
      </c>
      <c r="AX53" s="112">
        <f>'SO 01 - SO 01 - TK směr V...'!J34</f>
        <v>0</v>
      </c>
      <c r="AY53" s="112">
        <f>'SO 01 - SO 01 - TK směr V...'!J35</f>
        <v>0</v>
      </c>
      <c r="AZ53" s="112">
        <f>'SO 01 - SO 01 - TK směr V...'!F32</f>
        <v>0</v>
      </c>
      <c r="BA53" s="112">
        <f>'SO 01 - SO 01 - TK směr V...'!F33</f>
        <v>0</v>
      </c>
      <c r="BB53" s="112">
        <f>'SO 01 - SO 01 - TK směr V...'!F34</f>
        <v>0</v>
      </c>
      <c r="BC53" s="112">
        <f>'SO 01 - SO 01 - TK směr V...'!F35</f>
        <v>0</v>
      </c>
      <c r="BD53" s="114">
        <f>'SO 01 - SO 01 - TK směr V...'!F36</f>
        <v>0</v>
      </c>
      <c r="BT53" s="115" t="s">
        <v>82</v>
      </c>
      <c r="BV53" s="115" t="s">
        <v>75</v>
      </c>
      <c r="BW53" s="115" t="s">
        <v>87</v>
      </c>
      <c r="BX53" s="115" t="s">
        <v>81</v>
      </c>
      <c r="CL53" s="115" t="s">
        <v>21</v>
      </c>
    </row>
    <row r="54" spans="1:91" s="6" customFormat="1" ht="16.5" customHeight="1" x14ac:dyDescent="0.3">
      <c r="A54" s="106" t="s">
        <v>83</v>
      </c>
      <c r="B54" s="107"/>
      <c r="C54" s="108"/>
      <c r="D54" s="108"/>
      <c r="E54" s="428" t="s">
        <v>88</v>
      </c>
      <c r="F54" s="428"/>
      <c r="G54" s="428"/>
      <c r="H54" s="428"/>
      <c r="I54" s="428"/>
      <c r="J54" s="108"/>
      <c r="K54" s="428" t="s">
        <v>89</v>
      </c>
      <c r="L54" s="428"/>
      <c r="M54" s="428"/>
      <c r="N54" s="428"/>
      <c r="O54" s="428"/>
      <c r="P54" s="428"/>
      <c r="Q54" s="428"/>
      <c r="R54" s="428"/>
      <c r="S54" s="428"/>
      <c r="T54" s="428"/>
      <c r="U54" s="428"/>
      <c r="V54" s="428"/>
      <c r="W54" s="428"/>
      <c r="X54" s="428"/>
      <c r="Y54" s="428"/>
      <c r="Z54" s="428"/>
      <c r="AA54" s="428"/>
      <c r="AB54" s="428"/>
      <c r="AC54" s="428"/>
      <c r="AD54" s="428"/>
      <c r="AE54" s="428"/>
      <c r="AF54" s="428"/>
      <c r="AG54" s="436">
        <f>'SO 02 - SO 02 - TK směr P...'!J82</f>
        <v>0</v>
      </c>
      <c r="AH54" s="437"/>
      <c r="AI54" s="437"/>
      <c r="AJ54" s="437"/>
      <c r="AK54" s="437"/>
      <c r="AL54" s="437"/>
      <c r="AM54" s="437"/>
      <c r="AN54" s="436">
        <f t="shared" si="0"/>
        <v>0</v>
      </c>
      <c r="AO54" s="437"/>
      <c r="AP54" s="437"/>
      <c r="AQ54" s="109" t="s">
        <v>86</v>
      </c>
      <c r="AR54" s="110"/>
      <c r="AS54" s="111">
        <v>0</v>
      </c>
      <c r="AT54" s="112">
        <f t="shared" si="1"/>
        <v>0</v>
      </c>
      <c r="AU54" s="113">
        <f>'SO 02 - SO 02 - TK směr P...'!P82</f>
        <v>0</v>
      </c>
      <c r="AV54" s="112">
        <f>'SO 02 - SO 02 - TK směr P...'!J32</f>
        <v>0</v>
      </c>
      <c r="AW54" s="112">
        <f>'SO 02 - SO 02 - TK směr P...'!J33</f>
        <v>0</v>
      </c>
      <c r="AX54" s="112">
        <f>'SO 02 - SO 02 - TK směr P...'!J34</f>
        <v>0</v>
      </c>
      <c r="AY54" s="112">
        <f>'SO 02 - SO 02 - TK směr P...'!J35</f>
        <v>0</v>
      </c>
      <c r="AZ54" s="112">
        <f>'SO 02 - SO 02 - TK směr P...'!F32</f>
        <v>0</v>
      </c>
      <c r="BA54" s="112">
        <f>'SO 02 - SO 02 - TK směr P...'!F33</f>
        <v>0</v>
      </c>
      <c r="BB54" s="112">
        <f>'SO 02 - SO 02 - TK směr P...'!F34</f>
        <v>0</v>
      </c>
      <c r="BC54" s="112">
        <f>'SO 02 - SO 02 - TK směr P...'!F35</f>
        <v>0</v>
      </c>
      <c r="BD54" s="114">
        <f>'SO 02 - SO 02 - TK směr P...'!F36</f>
        <v>0</v>
      </c>
      <c r="BT54" s="115" t="s">
        <v>82</v>
      </c>
      <c r="BV54" s="115" t="s">
        <v>75</v>
      </c>
      <c r="BW54" s="115" t="s">
        <v>90</v>
      </c>
      <c r="BX54" s="115" t="s">
        <v>81</v>
      </c>
      <c r="CL54" s="115" t="s">
        <v>21</v>
      </c>
    </row>
    <row r="55" spans="1:91" s="6" customFormat="1" ht="16.5" customHeight="1" x14ac:dyDescent="0.3">
      <c r="A55" s="106" t="s">
        <v>83</v>
      </c>
      <c r="B55" s="107"/>
      <c r="C55" s="108"/>
      <c r="D55" s="108"/>
      <c r="E55" s="428" t="s">
        <v>91</v>
      </c>
      <c r="F55" s="428"/>
      <c r="G55" s="428"/>
      <c r="H55" s="428"/>
      <c r="I55" s="428"/>
      <c r="J55" s="108"/>
      <c r="K55" s="428" t="s">
        <v>92</v>
      </c>
      <c r="L55" s="428"/>
      <c r="M55" s="428"/>
      <c r="N55" s="428"/>
      <c r="O55" s="428"/>
      <c r="P55" s="428"/>
      <c r="Q55" s="428"/>
      <c r="R55" s="428"/>
      <c r="S55" s="428"/>
      <c r="T55" s="428"/>
      <c r="U55" s="428"/>
      <c r="V55" s="428"/>
      <c r="W55" s="428"/>
      <c r="X55" s="428"/>
      <c r="Y55" s="428"/>
      <c r="Z55" s="428"/>
      <c r="AA55" s="428"/>
      <c r="AB55" s="428"/>
      <c r="AC55" s="428"/>
      <c r="AD55" s="428"/>
      <c r="AE55" s="428"/>
      <c r="AF55" s="428"/>
      <c r="AG55" s="436">
        <f>'SO 03 - SO 03 - TK směr D...'!J84</f>
        <v>0</v>
      </c>
      <c r="AH55" s="437"/>
      <c r="AI55" s="437"/>
      <c r="AJ55" s="437"/>
      <c r="AK55" s="437"/>
      <c r="AL55" s="437"/>
      <c r="AM55" s="437"/>
      <c r="AN55" s="436">
        <f t="shared" si="0"/>
        <v>0</v>
      </c>
      <c r="AO55" s="437"/>
      <c r="AP55" s="437"/>
      <c r="AQ55" s="109" t="s">
        <v>86</v>
      </c>
      <c r="AR55" s="110"/>
      <c r="AS55" s="111">
        <v>0</v>
      </c>
      <c r="AT55" s="112">
        <f t="shared" si="1"/>
        <v>0</v>
      </c>
      <c r="AU55" s="113">
        <f>'SO 03 - SO 03 - TK směr D...'!P84</f>
        <v>0</v>
      </c>
      <c r="AV55" s="112">
        <f>'SO 03 - SO 03 - TK směr D...'!J32</f>
        <v>0</v>
      </c>
      <c r="AW55" s="112">
        <f>'SO 03 - SO 03 - TK směr D...'!J33</f>
        <v>0</v>
      </c>
      <c r="AX55" s="112">
        <f>'SO 03 - SO 03 - TK směr D...'!J34</f>
        <v>0</v>
      </c>
      <c r="AY55" s="112">
        <f>'SO 03 - SO 03 - TK směr D...'!J35</f>
        <v>0</v>
      </c>
      <c r="AZ55" s="112">
        <f>'SO 03 - SO 03 - TK směr D...'!F32</f>
        <v>0</v>
      </c>
      <c r="BA55" s="112">
        <f>'SO 03 - SO 03 - TK směr D...'!F33</f>
        <v>0</v>
      </c>
      <c r="BB55" s="112">
        <f>'SO 03 - SO 03 - TK směr D...'!F34</f>
        <v>0</v>
      </c>
      <c r="BC55" s="112">
        <f>'SO 03 - SO 03 - TK směr D...'!F35</f>
        <v>0</v>
      </c>
      <c r="BD55" s="114">
        <f>'SO 03 - SO 03 - TK směr D...'!F36</f>
        <v>0</v>
      </c>
      <c r="BT55" s="115" t="s">
        <v>82</v>
      </c>
      <c r="BV55" s="115" t="s">
        <v>75</v>
      </c>
      <c r="BW55" s="115" t="s">
        <v>93</v>
      </c>
      <c r="BX55" s="115" t="s">
        <v>81</v>
      </c>
      <c r="CL55" s="115" t="s">
        <v>21</v>
      </c>
    </row>
    <row r="56" spans="1:91" s="6" customFormat="1" ht="16.5" customHeight="1" x14ac:dyDescent="0.3">
      <c r="A56" s="106" t="s">
        <v>83</v>
      </c>
      <c r="B56" s="107"/>
      <c r="C56" s="108"/>
      <c r="D56" s="108"/>
      <c r="E56" s="428" t="s">
        <v>94</v>
      </c>
      <c r="F56" s="428"/>
      <c r="G56" s="428"/>
      <c r="H56" s="428"/>
      <c r="I56" s="428"/>
      <c r="J56" s="108"/>
      <c r="K56" s="428" t="s">
        <v>95</v>
      </c>
      <c r="L56" s="428"/>
      <c r="M56" s="428"/>
      <c r="N56" s="428"/>
      <c r="O56" s="428"/>
      <c r="P56" s="428"/>
      <c r="Q56" s="428"/>
      <c r="R56" s="428"/>
      <c r="S56" s="428"/>
      <c r="T56" s="428"/>
      <c r="U56" s="428"/>
      <c r="V56" s="428"/>
      <c r="W56" s="428"/>
      <c r="X56" s="428"/>
      <c r="Y56" s="428"/>
      <c r="Z56" s="428"/>
      <c r="AA56" s="428"/>
      <c r="AB56" s="428"/>
      <c r="AC56" s="428"/>
      <c r="AD56" s="428"/>
      <c r="AE56" s="428"/>
      <c r="AF56" s="428"/>
      <c r="AG56" s="436">
        <f>'SO 04 - SO 04 - Kusá kole...'!J82</f>
        <v>0</v>
      </c>
      <c r="AH56" s="437"/>
      <c r="AI56" s="437"/>
      <c r="AJ56" s="437"/>
      <c r="AK56" s="437"/>
      <c r="AL56" s="437"/>
      <c r="AM56" s="437"/>
      <c r="AN56" s="436">
        <f t="shared" si="0"/>
        <v>0</v>
      </c>
      <c r="AO56" s="437"/>
      <c r="AP56" s="437"/>
      <c r="AQ56" s="109" t="s">
        <v>86</v>
      </c>
      <c r="AR56" s="110"/>
      <c r="AS56" s="111">
        <v>0</v>
      </c>
      <c r="AT56" s="112">
        <f t="shared" si="1"/>
        <v>0</v>
      </c>
      <c r="AU56" s="113">
        <f>'SO 04 - SO 04 - Kusá kole...'!P82</f>
        <v>0</v>
      </c>
      <c r="AV56" s="112">
        <f>'SO 04 - SO 04 - Kusá kole...'!J32</f>
        <v>0</v>
      </c>
      <c r="AW56" s="112">
        <f>'SO 04 - SO 04 - Kusá kole...'!J33</f>
        <v>0</v>
      </c>
      <c r="AX56" s="112">
        <f>'SO 04 - SO 04 - Kusá kole...'!J34</f>
        <v>0</v>
      </c>
      <c r="AY56" s="112">
        <f>'SO 04 - SO 04 - Kusá kole...'!J35</f>
        <v>0</v>
      </c>
      <c r="AZ56" s="112">
        <f>'SO 04 - SO 04 - Kusá kole...'!F32</f>
        <v>0</v>
      </c>
      <c r="BA56" s="112">
        <f>'SO 04 - SO 04 - Kusá kole...'!F33</f>
        <v>0</v>
      </c>
      <c r="BB56" s="112">
        <f>'SO 04 - SO 04 - Kusá kole...'!F34</f>
        <v>0</v>
      </c>
      <c r="BC56" s="112">
        <f>'SO 04 - SO 04 - Kusá kole...'!F35</f>
        <v>0</v>
      </c>
      <c r="BD56" s="114">
        <f>'SO 04 - SO 04 - Kusá kole...'!F36</f>
        <v>0</v>
      </c>
      <c r="BT56" s="115" t="s">
        <v>82</v>
      </c>
      <c r="BV56" s="115" t="s">
        <v>75</v>
      </c>
      <c r="BW56" s="115" t="s">
        <v>96</v>
      </c>
      <c r="BX56" s="115" t="s">
        <v>81</v>
      </c>
      <c r="CL56" s="115" t="s">
        <v>21</v>
      </c>
    </row>
    <row r="57" spans="1:91" s="6" customFormat="1" ht="16.5" customHeight="1" x14ac:dyDescent="0.3">
      <c r="A57" s="106" t="s">
        <v>83</v>
      </c>
      <c r="B57" s="107"/>
      <c r="C57" s="108"/>
      <c r="D57" s="108"/>
      <c r="E57" s="428" t="s">
        <v>97</v>
      </c>
      <c r="F57" s="428"/>
      <c r="G57" s="428"/>
      <c r="H57" s="428"/>
      <c r="I57" s="428"/>
      <c r="J57" s="108"/>
      <c r="K57" s="428" t="s">
        <v>98</v>
      </c>
      <c r="L57" s="428"/>
      <c r="M57" s="428"/>
      <c r="N57" s="428"/>
      <c r="O57" s="428"/>
      <c r="P57" s="428"/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8"/>
      <c r="AB57" s="428"/>
      <c r="AC57" s="428"/>
      <c r="AD57" s="428"/>
      <c r="AE57" s="428"/>
      <c r="AF57" s="428"/>
      <c r="AG57" s="436">
        <f>'SO 05 - SO 05 - Panelová ...'!J84</f>
        <v>0</v>
      </c>
      <c r="AH57" s="437"/>
      <c r="AI57" s="437"/>
      <c r="AJ57" s="437"/>
      <c r="AK57" s="437"/>
      <c r="AL57" s="437"/>
      <c r="AM57" s="437"/>
      <c r="AN57" s="436">
        <f t="shared" si="0"/>
        <v>53071.199999999997</v>
      </c>
      <c r="AO57" s="437"/>
      <c r="AP57" s="437"/>
      <c r="AQ57" s="109" t="s">
        <v>86</v>
      </c>
      <c r="AR57" s="110"/>
      <c r="AS57" s="111">
        <v>0</v>
      </c>
      <c r="AT57" s="112">
        <f t="shared" si="1"/>
        <v>53071.199999999997</v>
      </c>
      <c r="AU57" s="113">
        <f>'SO 05 - SO 05 - Panelová ...'!P84</f>
        <v>0</v>
      </c>
      <c r="AV57" s="112">
        <f>'SO 05 - SO 05 - Panelová ...'!J32</f>
        <v>53071.199999999997</v>
      </c>
      <c r="AW57" s="112">
        <f>'SO 05 - SO 05 - Panelová ...'!J33</f>
        <v>0</v>
      </c>
      <c r="AX57" s="112">
        <f>'SO 05 - SO 05 - Panelová ...'!J34</f>
        <v>0</v>
      </c>
      <c r="AY57" s="112">
        <f>'SO 05 - SO 05 - Panelová ...'!J35</f>
        <v>0</v>
      </c>
      <c r="AZ57" s="112">
        <f>'SO 05 - SO 05 - Panelová ...'!F32</f>
        <v>252720</v>
      </c>
      <c r="BA57" s="112">
        <f>'SO 05 - SO 05 - Panelová ...'!F33</f>
        <v>0</v>
      </c>
      <c r="BB57" s="112">
        <f>'SO 05 - SO 05 - Panelová ...'!F34</f>
        <v>0</v>
      </c>
      <c r="BC57" s="112">
        <f>'SO 05 - SO 05 - Panelová ...'!F35</f>
        <v>0</v>
      </c>
      <c r="BD57" s="114">
        <f>'SO 05 - SO 05 - Panelová ...'!F36</f>
        <v>0</v>
      </c>
      <c r="BT57" s="115" t="s">
        <v>82</v>
      </c>
      <c r="BV57" s="115" t="s">
        <v>75</v>
      </c>
      <c r="BW57" s="115" t="s">
        <v>99</v>
      </c>
      <c r="BX57" s="115" t="s">
        <v>81</v>
      </c>
      <c r="CL57" s="115" t="s">
        <v>21</v>
      </c>
    </row>
    <row r="58" spans="1:91" s="5" customFormat="1" ht="31.5" customHeight="1" x14ac:dyDescent="0.3">
      <c r="A58" s="106" t="s">
        <v>83</v>
      </c>
      <c r="B58" s="96"/>
      <c r="C58" s="97"/>
      <c r="D58" s="432" t="s">
        <v>100</v>
      </c>
      <c r="E58" s="432"/>
      <c r="F58" s="432"/>
      <c r="G58" s="432"/>
      <c r="H58" s="432"/>
      <c r="I58" s="98"/>
      <c r="J58" s="432" t="s">
        <v>101</v>
      </c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32"/>
      <c r="X58" s="432"/>
      <c r="Y58" s="432"/>
      <c r="Z58" s="432"/>
      <c r="AA58" s="432"/>
      <c r="AB58" s="432"/>
      <c r="AC58" s="432"/>
      <c r="AD58" s="432"/>
      <c r="AE58" s="432"/>
      <c r="AF58" s="432"/>
      <c r="AG58" s="449">
        <v>0</v>
      </c>
      <c r="AH58" s="450"/>
      <c r="AI58" s="450"/>
      <c r="AJ58" s="450"/>
      <c r="AK58" s="450"/>
      <c r="AL58" s="450"/>
      <c r="AM58" s="450"/>
      <c r="AN58" s="449">
        <f t="shared" si="0"/>
        <v>0</v>
      </c>
      <c r="AO58" s="450"/>
      <c r="AP58" s="450"/>
      <c r="AQ58" s="99" t="s">
        <v>79</v>
      </c>
      <c r="AR58" s="100"/>
      <c r="AS58" s="101">
        <v>0</v>
      </c>
      <c r="AT58" s="102">
        <f t="shared" si="1"/>
        <v>0</v>
      </c>
      <c r="AU58" s="103">
        <f>'02 - Materiál dodávaný ob...'!P78</f>
        <v>0</v>
      </c>
      <c r="AV58" s="102">
        <f>'02 - Materiál dodávaný ob...'!J30</f>
        <v>0</v>
      </c>
      <c r="AW58" s="102">
        <f>'02 - Materiál dodávaný ob...'!J31</f>
        <v>0</v>
      </c>
      <c r="AX58" s="102">
        <f>'02 - Materiál dodávaný ob...'!J32</f>
        <v>0</v>
      </c>
      <c r="AY58" s="102">
        <f>'02 - Materiál dodávaný ob...'!J33</f>
        <v>0</v>
      </c>
      <c r="AZ58" s="102">
        <f>'02 - Materiál dodávaný ob...'!F30</f>
        <v>0</v>
      </c>
      <c r="BA58" s="102">
        <f>'02 - Materiál dodávaný ob...'!F31</f>
        <v>0</v>
      </c>
      <c r="BB58" s="102">
        <f>'02 - Materiál dodávaný ob...'!F32</f>
        <v>0</v>
      </c>
      <c r="BC58" s="102">
        <f>'02 - Materiál dodávaný ob...'!F33</f>
        <v>0</v>
      </c>
      <c r="BD58" s="104">
        <f>'02 - Materiál dodávaný ob...'!F34</f>
        <v>0</v>
      </c>
      <c r="BT58" s="105" t="s">
        <v>80</v>
      </c>
      <c r="BV58" s="105" t="s">
        <v>75</v>
      </c>
      <c r="BW58" s="105" t="s">
        <v>102</v>
      </c>
      <c r="BX58" s="105" t="s">
        <v>7</v>
      </c>
      <c r="CL58" s="105" t="s">
        <v>21</v>
      </c>
      <c r="CM58" s="105" t="s">
        <v>82</v>
      </c>
    </row>
    <row r="59" spans="1:91" s="5" customFormat="1" ht="16.5" customHeight="1" x14ac:dyDescent="0.3">
      <c r="A59" s="106" t="s">
        <v>83</v>
      </c>
      <c r="B59" s="96"/>
      <c r="C59" s="97"/>
      <c r="D59" s="432" t="s">
        <v>103</v>
      </c>
      <c r="E59" s="432"/>
      <c r="F59" s="432"/>
      <c r="G59" s="432"/>
      <c r="H59" s="432"/>
      <c r="I59" s="98"/>
      <c r="J59" s="432" t="s">
        <v>104</v>
      </c>
      <c r="K59" s="432"/>
      <c r="L59" s="432"/>
      <c r="M59" s="432"/>
      <c r="N59" s="432"/>
      <c r="O59" s="432"/>
      <c r="P59" s="432"/>
      <c r="Q59" s="432"/>
      <c r="R59" s="432"/>
      <c r="S59" s="432"/>
      <c r="T59" s="432"/>
      <c r="U59" s="432"/>
      <c r="V59" s="432"/>
      <c r="W59" s="432"/>
      <c r="X59" s="432"/>
      <c r="Y59" s="432"/>
      <c r="Z59" s="432"/>
      <c r="AA59" s="432"/>
      <c r="AB59" s="432"/>
      <c r="AC59" s="432"/>
      <c r="AD59" s="432"/>
      <c r="AE59" s="432"/>
      <c r="AF59" s="432"/>
      <c r="AG59" s="449">
        <f>'03 - VRN'!J77</f>
        <v>0</v>
      </c>
      <c r="AH59" s="450"/>
      <c r="AI59" s="450"/>
      <c r="AJ59" s="450"/>
      <c r="AK59" s="450"/>
      <c r="AL59" s="450"/>
      <c r="AM59" s="450"/>
      <c r="AN59" s="449">
        <f t="shared" si="0"/>
        <v>0</v>
      </c>
      <c r="AO59" s="450"/>
      <c r="AP59" s="450"/>
      <c r="AQ59" s="99" t="s">
        <v>79</v>
      </c>
      <c r="AR59" s="100"/>
      <c r="AS59" s="116">
        <v>0</v>
      </c>
      <c r="AT59" s="117">
        <f t="shared" si="1"/>
        <v>0</v>
      </c>
      <c r="AU59" s="118">
        <f>'03 - VRN'!P77</f>
        <v>0</v>
      </c>
      <c r="AV59" s="117">
        <f>'03 - VRN'!J30</f>
        <v>0</v>
      </c>
      <c r="AW59" s="117">
        <f>'03 - VRN'!J31</f>
        <v>0</v>
      </c>
      <c r="AX59" s="117">
        <f>'03 - VRN'!J32</f>
        <v>0</v>
      </c>
      <c r="AY59" s="117">
        <f>'03 - VRN'!J33</f>
        <v>0</v>
      </c>
      <c r="AZ59" s="117">
        <f>'03 - VRN'!F30</f>
        <v>0</v>
      </c>
      <c r="BA59" s="117">
        <f>'03 - VRN'!F31</f>
        <v>0</v>
      </c>
      <c r="BB59" s="117">
        <f>'03 - VRN'!F32</f>
        <v>0</v>
      </c>
      <c r="BC59" s="117">
        <f>'03 - VRN'!F33</f>
        <v>0</v>
      </c>
      <c r="BD59" s="119">
        <f>'03 - VRN'!F34</f>
        <v>0</v>
      </c>
      <c r="BT59" s="105" t="s">
        <v>80</v>
      </c>
      <c r="BV59" s="105" t="s">
        <v>75</v>
      </c>
      <c r="BW59" s="105" t="s">
        <v>105</v>
      </c>
      <c r="BX59" s="105" t="s">
        <v>7</v>
      </c>
      <c r="CL59" s="105" t="s">
        <v>21</v>
      </c>
      <c r="CM59" s="105" t="s">
        <v>82</v>
      </c>
    </row>
    <row r="60" spans="1:91" s="1" customFormat="1" ht="30" customHeight="1" x14ac:dyDescent="0.3">
      <c r="B60" s="41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1"/>
    </row>
    <row r="61" spans="1:91" s="1" customFormat="1" ht="6.95" customHeight="1" x14ac:dyDescent="0.3"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61"/>
    </row>
  </sheetData>
  <mergeCells count="69">
    <mergeCell ref="AN59:AP59"/>
    <mergeCell ref="AG59:AM59"/>
    <mergeCell ref="AN58:AP58"/>
    <mergeCell ref="AN57:AP57"/>
    <mergeCell ref="AN56:AP56"/>
    <mergeCell ref="AG56:AM56"/>
    <mergeCell ref="AG58:AM58"/>
    <mergeCell ref="AG57:AM57"/>
    <mergeCell ref="AN52:AP52"/>
    <mergeCell ref="AG52:AM52"/>
    <mergeCell ref="AN54:AP54"/>
    <mergeCell ref="AG54:AM54"/>
    <mergeCell ref="AN55:AP55"/>
    <mergeCell ref="AG55:AM55"/>
    <mergeCell ref="AN51:AP51"/>
    <mergeCell ref="AM44:AN44"/>
    <mergeCell ref="AN49:AP49"/>
    <mergeCell ref="AS46:AT48"/>
    <mergeCell ref="AG49:AM49"/>
    <mergeCell ref="AM46:AP46"/>
    <mergeCell ref="D59:H59"/>
    <mergeCell ref="D58:H58"/>
    <mergeCell ref="J58:AF58"/>
    <mergeCell ref="J59:AF59"/>
    <mergeCell ref="K56:AF56"/>
    <mergeCell ref="E57:I57"/>
    <mergeCell ref="K57:AF57"/>
    <mergeCell ref="K54:AF54"/>
    <mergeCell ref="K55:AF55"/>
    <mergeCell ref="E56:I56"/>
    <mergeCell ref="E54:I54"/>
    <mergeCell ref="E55:I55"/>
    <mergeCell ref="K53:AF53"/>
    <mergeCell ref="E53:I53"/>
    <mergeCell ref="X32:AB32"/>
    <mergeCell ref="L27:O27"/>
    <mergeCell ref="L30:O30"/>
    <mergeCell ref="L28:O28"/>
    <mergeCell ref="W30:AE30"/>
    <mergeCell ref="C49:G49"/>
    <mergeCell ref="J52:AF52"/>
    <mergeCell ref="D52:H52"/>
    <mergeCell ref="L42:AO42"/>
    <mergeCell ref="I49:AF49"/>
    <mergeCell ref="AN53:AP53"/>
    <mergeCell ref="AG53:AM53"/>
    <mergeCell ref="L29:O29"/>
    <mergeCell ref="AG51:AM51"/>
    <mergeCell ref="W25:AE25"/>
    <mergeCell ref="W28:AE28"/>
    <mergeCell ref="W29:AE29"/>
    <mergeCell ref="W27:AE27"/>
    <mergeCell ref="W26:AE26"/>
    <mergeCell ref="AR2:BE2"/>
    <mergeCell ref="BE5:BE32"/>
    <mergeCell ref="K5:AO5"/>
    <mergeCell ref="K6:AO6"/>
    <mergeCell ref="E14:AJ14"/>
    <mergeCell ref="E20:AN20"/>
    <mergeCell ref="AK23:AO23"/>
    <mergeCell ref="AK32:AO32"/>
    <mergeCell ref="AK29:AO29"/>
    <mergeCell ref="AK28:AO28"/>
    <mergeCell ref="AK27:AO27"/>
    <mergeCell ref="AK26:AO26"/>
    <mergeCell ref="AK25:AO25"/>
    <mergeCell ref="AK30:AO30"/>
    <mergeCell ref="L25:O25"/>
    <mergeCell ref="L26:O26"/>
  </mergeCells>
  <hyperlinks>
    <hyperlink ref="K1:S1" location="C2" display="1) Rekapitulace stavby"/>
    <hyperlink ref="W1:AI1" location="C51" display="2) Rekapitulace objektů stavby a soupisů prací"/>
    <hyperlink ref="A53" location="'SO 01 - SO 01 - TK směr V...'!C2" display="/"/>
    <hyperlink ref="A54" location="'SO 02 - SO 02 - TK směr P...'!C2" display="/"/>
    <hyperlink ref="A55" location="'SO 03 - SO 03 - TK směr D...'!C2" display="/"/>
    <hyperlink ref="A56" location="'SO 04 - SO 04 - Kusá kole...'!C2" display="/"/>
    <hyperlink ref="A57" location="'SO 05 - SO 05 - Panelová ...'!C2" display="/"/>
    <hyperlink ref="A58" location="'02 - Materiál dodávaný ob...'!C2" display="/"/>
    <hyperlink ref="A59" location="'03 - VRN'!C2" display="/"/>
  </hyperlinks>
  <pageMargins left="0.58333330000000005" right="0.58333330000000005" top="0.58333330000000005" bottom="0.58333330000000005" header="0" footer="0"/>
  <pageSetup paperSize="9" scale="6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147"/>
  <sheetViews>
    <sheetView showGridLines="0" workbookViewId="0">
      <pane ySplit="1" topLeftCell="A139" activePane="bottomLeft" state="frozen"/>
      <selection pane="bottomLeft" activeCell="J72" sqref="J72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4" width="4.33203125" customWidth="1"/>
    <col min="5" max="5" width="28.6640625" customWidth="1"/>
    <col min="6" max="6" width="75" customWidth="1"/>
    <col min="7" max="7" width="8.6640625" customWidth="1"/>
    <col min="8" max="8" width="18.5" customWidth="1"/>
    <col min="9" max="9" width="12.6640625" style="120" customWidth="1"/>
    <col min="10" max="10" width="23.5" customWidth="1"/>
    <col min="11" max="11" width="15.5" customWidth="1"/>
    <col min="12" max="12" width="24.33203125" style="371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21"/>
      <c r="C1" s="121"/>
      <c r="D1" s="122" t="s">
        <v>1</v>
      </c>
      <c r="E1" s="121"/>
      <c r="F1" s="123" t="s">
        <v>106</v>
      </c>
      <c r="G1" s="453" t="s">
        <v>107</v>
      </c>
      <c r="H1" s="453"/>
      <c r="I1" s="124"/>
      <c r="J1" s="123" t="s">
        <v>108</v>
      </c>
      <c r="K1" s="122" t="s">
        <v>109</v>
      </c>
      <c r="L1" s="370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AT2" s="24" t="s">
        <v>87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111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 x14ac:dyDescent="0.3">
      <c r="B7" s="28"/>
      <c r="C7" s="29"/>
      <c r="D7" s="29"/>
      <c r="E7" s="454" t="str">
        <f>'Rekapitulace zakázky'!K6</f>
        <v>Opravy železničního svršku v dopravně Mikulášovice d.n.</v>
      </c>
      <c r="F7" s="460"/>
      <c r="G7" s="460"/>
      <c r="H7" s="460"/>
      <c r="I7" s="126"/>
      <c r="J7" s="29"/>
      <c r="K7" s="31"/>
    </row>
    <row r="8" spans="1:70" ht="15" x14ac:dyDescent="0.3">
      <c r="B8" s="28"/>
      <c r="C8" s="29"/>
      <c r="D8" s="37" t="s">
        <v>112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 x14ac:dyDescent="0.3">
      <c r="B9" s="41"/>
      <c r="C9" s="42"/>
      <c r="D9" s="42"/>
      <c r="E9" s="454" t="s">
        <v>113</v>
      </c>
      <c r="F9" s="455"/>
      <c r="G9" s="455"/>
      <c r="H9" s="455"/>
      <c r="I9" s="127"/>
      <c r="J9" s="42"/>
      <c r="K9" s="45"/>
      <c r="L9" s="7"/>
    </row>
    <row r="10" spans="1:70" s="1" customFormat="1" ht="15" x14ac:dyDescent="0.3">
      <c r="B10" s="41"/>
      <c r="C10" s="42"/>
      <c r="D10" s="37" t="s">
        <v>114</v>
      </c>
      <c r="E10" s="42"/>
      <c r="F10" s="42"/>
      <c r="G10" s="42"/>
      <c r="H10" s="42"/>
      <c r="I10" s="127"/>
      <c r="J10" s="42"/>
      <c r="K10" s="45"/>
      <c r="L10" s="7"/>
    </row>
    <row r="11" spans="1:70" s="1" customFormat="1" ht="36.950000000000003" customHeight="1" x14ac:dyDescent="0.3">
      <c r="B11" s="41"/>
      <c r="C11" s="42"/>
      <c r="D11" s="42"/>
      <c r="E11" s="456" t="s">
        <v>115</v>
      </c>
      <c r="F11" s="455"/>
      <c r="G11" s="455"/>
      <c r="H11" s="455"/>
      <c r="I11" s="127"/>
      <c r="J11" s="42"/>
      <c r="K11" s="45"/>
      <c r="L11" s="7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27"/>
      <c r="J12" s="42"/>
      <c r="K12" s="45"/>
      <c r="L12" s="7"/>
    </row>
    <row r="13" spans="1:70" s="1" customFormat="1" ht="14.45" customHeight="1" x14ac:dyDescent="0.3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  <c r="L13" s="7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zakázky'!AN8</f>
        <v>25. 9. 2018</v>
      </c>
      <c r="K14" s="45"/>
      <c r="L14" s="7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27"/>
      <c r="J15" s="42"/>
      <c r="K15" s="45"/>
      <c r="L15" s="7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29</v>
      </c>
      <c r="K16" s="45"/>
      <c r="L16" s="7"/>
    </row>
    <row r="17" spans="2:12" s="1" customFormat="1" ht="18" customHeight="1" x14ac:dyDescent="0.3">
      <c r="B17" s="41"/>
      <c r="C17" s="42"/>
      <c r="D17" s="42"/>
      <c r="E17" s="35" t="s">
        <v>30</v>
      </c>
      <c r="F17" s="42"/>
      <c r="G17" s="42"/>
      <c r="H17" s="42"/>
      <c r="I17" s="128" t="s">
        <v>31</v>
      </c>
      <c r="J17" s="35" t="s">
        <v>32</v>
      </c>
      <c r="K17" s="45"/>
      <c r="L17" s="7"/>
    </row>
    <row r="18" spans="2:12" s="1" customFormat="1" ht="6.95" customHeight="1" x14ac:dyDescent="0.3">
      <c r="B18" s="41"/>
      <c r="C18" s="42"/>
      <c r="D18" s="42"/>
      <c r="E18" s="42"/>
      <c r="F18" s="42"/>
      <c r="G18" s="42"/>
      <c r="H18" s="42"/>
      <c r="I18" s="127"/>
      <c r="J18" s="42"/>
      <c r="K18" s="45"/>
      <c r="L18" s="7"/>
    </row>
    <row r="19" spans="2:12" s="1" customFormat="1" ht="14.45" customHeight="1" x14ac:dyDescent="0.3">
      <c r="B19" s="41"/>
      <c r="C19" s="42"/>
      <c r="D19" s="37" t="s">
        <v>33</v>
      </c>
      <c r="E19" s="42"/>
      <c r="F19" s="42"/>
      <c r="G19" s="42"/>
      <c r="H19" s="42"/>
      <c r="I19" s="128" t="s">
        <v>28</v>
      </c>
      <c r="J19" s="35" t="str">
        <f>IF('Rekapitulace zakázky'!AN13="Vyplň údaj","",IF('Rekapitulace zakázky'!AN13="","",'Rekapitulace zakázky'!AN13))</f>
        <v/>
      </c>
      <c r="K19" s="45"/>
      <c r="L19" s="7"/>
    </row>
    <row r="20" spans="2:12" s="1" customFormat="1" ht="18" customHeight="1" x14ac:dyDescent="0.3">
      <c r="B20" s="41"/>
      <c r="C20" s="42"/>
      <c r="D20" s="42"/>
      <c r="E20" s="35" t="str">
        <f>IF('Rekapitulace zakázky'!E14="Vyplň údaj","",IF('Rekapitulace zakázky'!E14="","",'Rekapitulace zakázky'!E14))</f>
        <v/>
      </c>
      <c r="F20" s="42"/>
      <c r="G20" s="42"/>
      <c r="H20" s="42"/>
      <c r="I20" s="128" t="s">
        <v>31</v>
      </c>
      <c r="J20" s="35" t="str">
        <f>IF('Rekapitulace zakázky'!AN14="Vyplň údaj","",IF('Rekapitulace zakázky'!AN14="","",'Rekapitulace zakázky'!AN14))</f>
        <v/>
      </c>
      <c r="K20" s="45"/>
      <c r="L20" s="7"/>
    </row>
    <row r="21" spans="2:12" s="1" customFormat="1" ht="6.95" customHeight="1" x14ac:dyDescent="0.3">
      <c r="B21" s="41"/>
      <c r="C21" s="42"/>
      <c r="D21" s="42"/>
      <c r="E21" s="42"/>
      <c r="F21" s="42"/>
      <c r="G21" s="42"/>
      <c r="H21" s="42"/>
      <c r="I21" s="127"/>
      <c r="J21" s="42"/>
      <c r="K21" s="45"/>
      <c r="L21" s="7"/>
    </row>
    <row r="22" spans="2:12" s="1" customFormat="1" ht="14.45" customHeight="1" x14ac:dyDescent="0.3">
      <c r="B22" s="41"/>
      <c r="C22" s="42"/>
      <c r="D22" s="37" t="s">
        <v>35</v>
      </c>
      <c r="E22" s="42"/>
      <c r="F22" s="42"/>
      <c r="G22" s="42"/>
      <c r="H22" s="42"/>
      <c r="I22" s="128" t="s">
        <v>28</v>
      </c>
      <c r="J22" s="35" t="str">
        <f>IF('Rekapitulace zakázky'!AN16="","",'Rekapitulace zakázky'!AN16)</f>
        <v/>
      </c>
      <c r="K22" s="45"/>
      <c r="L22" s="7"/>
    </row>
    <row r="23" spans="2:12" s="1" customFormat="1" ht="18" customHeight="1" x14ac:dyDescent="0.3">
      <c r="B23" s="41"/>
      <c r="C23" s="42"/>
      <c r="D23" s="42"/>
      <c r="E23" s="35" t="str">
        <f>IF('Rekapitulace zakázky'!E17="","",'Rekapitulace zakázky'!E17)</f>
        <v xml:space="preserve"> </v>
      </c>
      <c r="F23" s="42"/>
      <c r="G23" s="42"/>
      <c r="H23" s="42"/>
      <c r="I23" s="128" t="s">
        <v>31</v>
      </c>
      <c r="J23" s="35" t="str">
        <f>IF('Rekapitulace zakázky'!AN17="","",'Rekapitulace zakázky'!AN17)</f>
        <v/>
      </c>
      <c r="K23" s="45"/>
      <c r="L23" s="7"/>
    </row>
    <row r="24" spans="2:12" s="1" customFormat="1" ht="6.95" customHeight="1" x14ac:dyDescent="0.3">
      <c r="B24" s="41"/>
      <c r="C24" s="42"/>
      <c r="D24" s="42"/>
      <c r="E24" s="42"/>
      <c r="F24" s="42"/>
      <c r="G24" s="42"/>
      <c r="H24" s="42"/>
      <c r="I24" s="127"/>
      <c r="J24" s="42"/>
      <c r="K24" s="45"/>
      <c r="L24" s="7"/>
    </row>
    <row r="25" spans="2:12" s="1" customFormat="1" ht="14.45" customHeight="1" x14ac:dyDescent="0.3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  <c r="L25" s="7"/>
    </row>
    <row r="26" spans="2:12" s="7" customFormat="1" ht="16.5" customHeight="1" x14ac:dyDescent="0.3">
      <c r="B26" s="130"/>
      <c r="C26" s="131"/>
      <c r="D26" s="131"/>
      <c r="E26" s="418" t="s">
        <v>21</v>
      </c>
      <c r="F26" s="418"/>
      <c r="G26" s="418"/>
      <c r="H26" s="418"/>
      <c r="I26" s="132"/>
      <c r="J26" s="131"/>
      <c r="K26" s="133"/>
    </row>
    <row r="27" spans="2:12" s="1" customFormat="1" ht="6.95" customHeight="1" x14ac:dyDescent="0.3">
      <c r="B27" s="41"/>
      <c r="C27" s="42"/>
      <c r="D27" s="42"/>
      <c r="E27" s="42"/>
      <c r="F27" s="42"/>
      <c r="G27" s="42"/>
      <c r="H27" s="42"/>
      <c r="I27" s="127"/>
      <c r="J27" s="42"/>
      <c r="K27" s="45"/>
      <c r="L27" s="7"/>
    </row>
    <row r="28" spans="2:12" s="1" customFormat="1" ht="6.95" customHeight="1" x14ac:dyDescent="0.3">
      <c r="B28" s="41"/>
      <c r="C28" s="42"/>
      <c r="D28" s="85"/>
      <c r="E28" s="85"/>
      <c r="F28" s="85"/>
      <c r="G28" s="85"/>
      <c r="H28" s="85"/>
      <c r="I28" s="134"/>
      <c r="J28" s="85"/>
      <c r="K28" s="135"/>
      <c r="L28" s="7"/>
    </row>
    <row r="29" spans="2:12" s="1" customFormat="1" ht="25.35" customHeight="1" x14ac:dyDescent="0.3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ROUND(J72,2)</f>
        <v>0</v>
      </c>
      <c r="K29" s="45"/>
      <c r="L29" s="7"/>
    </row>
    <row r="30" spans="2:12" s="1" customFormat="1" ht="6.95" customHeight="1" x14ac:dyDescent="0.3">
      <c r="B30" s="41"/>
      <c r="C30" s="42"/>
      <c r="D30" s="85"/>
      <c r="E30" s="85"/>
      <c r="F30" s="85"/>
      <c r="G30" s="85"/>
      <c r="H30" s="85"/>
      <c r="I30" s="134"/>
      <c r="J30" s="85"/>
      <c r="K30" s="135"/>
      <c r="L30" s="7"/>
    </row>
    <row r="31" spans="2:12" s="1" customFormat="1" ht="14.45" customHeight="1" x14ac:dyDescent="0.3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  <c r="L31" s="7"/>
    </row>
    <row r="32" spans="2:12" s="1" customFormat="1" ht="14.45" customHeight="1" x14ac:dyDescent="0.3">
      <c r="B32" s="41"/>
      <c r="C32" s="42"/>
      <c r="D32" s="49" t="s">
        <v>43</v>
      </c>
      <c r="E32" s="49" t="s">
        <v>44</v>
      </c>
      <c r="F32" s="139">
        <f>ROUND(SUM(BE84:BE143), 2)</f>
        <v>0</v>
      </c>
      <c r="G32" s="42"/>
      <c r="H32" s="42"/>
      <c r="I32" s="140">
        <v>0.21</v>
      </c>
      <c r="J32" s="139">
        <f>ROUND(ROUND((SUM(BE84:BE143)), 2)*I32, 2)</f>
        <v>0</v>
      </c>
      <c r="K32" s="45"/>
      <c r="L32" s="7"/>
    </row>
    <row r="33" spans="2:12" s="1" customFormat="1" ht="14.45" customHeight="1" x14ac:dyDescent="0.3">
      <c r="B33" s="41"/>
      <c r="C33" s="42"/>
      <c r="D33" s="42"/>
      <c r="E33" s="49" t="s">
        <v>45</v>
      </c>
      <c r="F33" s="139">
        <f>ROUND(SUM(BF84:BF143), 2)</f>
        <v>0</v>
      </c>
      <c r="G33" s="42"/>
      <c r="H33" s="42"/>
      <c r="I33" s="140">
        <v>0.15</v>
      </c>
      <c r="J33" s="139">
        <f>ROUND(ROUND((SUM(BF84:BF143)), 2)*I33, 2)</f>
        <v>0</v>
      </c>
      <c r="K33" s="45"/>
      <c r="L33" s="7"/>
    </row>
    <row r="34" spans="2:12" s="1" customFormat="1" ht="14.45" hidden="1" customHeight="1" x14ac:dyDescent="0.3">
      <c r="B34" s="41"/>
      <c r="C34" s="42"/>
      <c r="D34" s="42"/>
      <c r="E34" s="49" t="s">
        <v>46</v>
      </c>
      <c r="F34" s="139">
        <f>ROUND(SUM(BG84:BG143), 2)</f>
        <v>0</v>
      </c>
      <c r="G34" s="42"/>
      <c r="H34" s="42"/>
      <c r="I34" s="140">
        <v>0.21</v>
      </c>
      <c r="J34" s="139">
        <v>0</v>
      </c>
      <c r="K34" s="45"/>
      <c r="L34" s="7"/>
    </row>
    <row r="35" spans="2:12" s="1" customFormat="1" ht="14.45" hidden="1" customHeight="1" x14ac:dyDescent="0.3">
      <c r="B35" s="41"/>
      <c r="C35" s="42"/>
      <c r="D35" s="42"/>
      <c r="E35" s="49" t="s">
        <v>47</v>
      </c>
      <c r="F35" s="139">
        <f>ROUND(SUM(BH84:BH143), 2)</f>
        <v>0</v>
      </c>
      <c r="G35" s="42"/>
      <c r="H35" s="42"/>
      <c r="I35" s="140">
        <v>0.15</v>
      </c>
      <c r="J35" s="139">
        <v>0</v>
      </c>
      <c r="K35" s="45"/>
      <c r="L35" s="7"/>
    </row>
    <row r="36" spans="2:12" s="1" customFormat="1" ht="14.45" hidden="1" customHeight="1" x14ac:dyDescent="0.3">
      <c r="B36" s="41"/>
      <c r="C36" s="42"/>
      <c r="D36" s="42"/>
      <c r="E36" s="49" t="s">
        <v>48</v>
      </c>
      <c r="F36" s="139">
        <f>ROUND(SUM(BI84:BI143), 2)</f>
        <v>0</v>
      </c>
      <c r="G36" s="42"/>
      <c r="H36" s="42"/>
      <c r="I36" s="140">
        <v>0</v>
      </c>
      <c r="J36" s="139">
        <v>0</v>
      </c>
      <c r="K36" s="45"/>
      <c r="L36" s="7"/>
    </row>
    <row r="37" spans="2:12" s="1" customFormat="1" ht="6.95" customHeight="1" x14ac:dyDescent="0.3">
      <c r="B37" s="41"/>
      <c r="C37" s="42"/>
      <c r="D37" s="42"/>
      <c r="E37" s="42"/>
      <c r="F37" s="42"/>
      <c r="G37" s="42"/>
      <c r="H37" s="42"/>
      <c r="I37" s="127"/>
      <c r="J37" s="42"/>
      <c r="K37" s="45"/>
      <c r="L37" s="7"/>
    </row>
    <row r="38" spans="2:12" s="1" customFormat="1" ht="25.35" customHeight="1" x14ac:dyDescent="0.3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  <c r="L38" s="7"/>
    </row>
    <row r="39" spans="2:12" s="1" customFormat="1" ht="14.45" customHeight="1" x14ac:dyDescent="0.3">
      <c r="B39" s="56"/>
      <c r="C39" s="57"/>
      <c r="D39" s="57"/>
      <c r="E39" s="57"/>
      <c r="F39" s="57"/>
      <c r="G39" s="57"/>
      <c r="H39" s="57"/>
      <c r="I39" s="148"/>
      <c r="J39" s="57"/>
      <c r="K39" s="58"/>
      <c r="L39" s="7"/>
    </row>
    <row r="43" spans="2:12" s="1" customFormat="1" ht="6.95" customHeight="1" x14ac:dyDescent="0.3">
      <c r="B43" s="149"/>
      <c r="C43" s="150"/>
      <c r="D43" s="150"/>
      <c r="E43" s="150"/>
      <c r="F43" s="150"/>
      <c r="G43" s="150"/>
      <c r="H43" s="150"/>
      <c r="I43" s="151"/>
      <c r="J43" s="150"/>
      <c r="K43" s="152"/>
      <c r="L43" s="7"/>
    </row>
    <row r="44" spans="2:12" s="1" customFormat="1" ht="36.950000000000003" customHeight="1" x14ac:dyDescent="0.3">
      <c r="B44" s="41"/>
      <c r="C44" s="30" t="s">
        <v>116</v>
      </c>
      <c r="D44" s="42"/>
      <c r="E44" s="42"/>
      <c r="F44" s="42"/>
      <c r="G44" s="42"/>
      <c r="H44" s="42"/>
      <c r="I44" s="127"/>
      <c r="J44" s="42"/>
      <c r="K44" s="45"/>
      <c r="L44" s="7"/>
    </row>
    <row r="45" spans="2:12" s="1" customFormat="1" ht="6.95" customHeight="1" x14ac:dyDescent="0.3">
      <c r="B45" s="41"/>
      <c r="C45" s="42"/>
      <c r="D45" s="42"/>
      <c r="E45" s="42"/>
      <c r="F45" s="42"/>
      <c r="G45" s="42"/>
      <c r="H45" s="42"/>
      <c r="I45" s="127"/>
      <c r="J45" s="42"/>
      <c r="K45" s="45"/>
      <c r="L45" s="7"/>
    </row>
    <row r="46" spans="2:12" s="1" customFormat="1" ht="14.45" customHeight="1" x14ac:dyDescent="0.3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  <c r="L46" s="7"/>
    </row>
    <row r="47" spans="2:12" s="1" customFormat="1" ht="16.5" customHeight="1" x14ac:dyDescent="0.3">
      <c r="B47" s="41"/>
      <c r="C47" s="42"/>
      <c r="D47" s="42"/>
      <c r="E47" s="454" t="str">
        <f>E7</f>
        <v>Opravy železničního svršku v dopravně Mikulášovice d.n.</v>
      </c>
      <c r="F47" s="460"/>
      <c r="G47" s="460"/>
      <c r="H47" s="460"/>
      <c r="I47" s="127"/>
      <c r="J47" s="42"/>
      <c r="K47" s="45"/>
      <c r="L47" s="7"/>
    </row>
    <row r="48" spans="2:12" ht="15" x14ac:dyDescent="0.3">
      <c r="B48" s="28"/>
      <c r="C48" s="37" t="s">
        <v>112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 x14ac:dyDescent="0.3">
      <c r="B49" s="41"/>
      <c r="C49" s="42"/>
      <c r="D49" s="42"/>
      <c r="E49" s="454" t="s">
        <v>113</v>
      </c>
      <c r="F49" s="455"/>
      <c r="G49" s="455"/>
      <c r="H49" s="455"/>
      <c r="I49" s="127"/>
      <c r="J49" s="42"/>
      <c r="K49" s="45"/>
      <c r="L49" s="7"/>
    </row>
    <row r="50" spans="2:47" s="1" customFormat="1" ht="14.45" customHeight="1" x14ac:dyDescent="0.3">
      <c r="B50" s="41"/>
      <c r="C50" s="37" t="s">
        <v>114</v>
      </c>
      <c r="D50" s="42"/>
      <c r="E50" s="42"/>
      <c r="F50" s="42"/>
      <c r="G50" s="42"/>
      <c r="H50" s="42"/>
      <c r="I50" s="127"/>
      <c r="J50" s="42"/>
      <c r="K50" s="45"/>
      <c r="L50" s="7"/>
    </row>
    <row r="51" spans="2:47" s="1" customFormat="1" ht="17.25" customHeight="1" x14ac:dyDescent="0.3">
      <c r="B51" s="41"/>
      <c r="C51" s="42"/>
      <c r="D51" s="42"/>
      <c r="E51" s="456" t="str">
        <f>E11</f>
        <v>SO 01 - SO 01 - TK směr V. Šenov</v>
      </c>
      <c r="F51" s="455"/>
      <c r="G51" s="455"/>
      <c r="H51" s="455"/>
      <c r="I51" s="127"/>
      <c r="J51" s="42"/>
      <c r="K51" s="45"/>
      <c r="L51" s="7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27"/>
      <c r="J52" s="42"/>
      <c r="K52" s="45"/>
      <c r="L52" s="7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>dopravna Mikulášovice d.n.</v>
      </c>
      <c r="G53" s="42"/>
      <c r="H53" s="42"/>
      <c r="I53" s="128" t="s">
        <v>25</v>
      </c>
      <c r="J53" s="129" t="str">
        <f>IF(J14="","",J14)</f>
        <v>25. 9. 2018</v>
      </c>
      <c r="K53" s="45"/>
      <c r="L53" s="7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27"/>
      <c r="J54" s="42"/>
      <c r="K54" s="45"/>
      <c r="L54" s="7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SŽDC s.o., OŘ Ústí n.L., ST Ústí n.L.</v>
      </c>
      <c r="G55" s="42"/>
      <c r="H55" s="42"/>
      <c r="I55" s="128" t="s">
        <v>35</v>
      </c>
      <c r="J55" s="418" t="str">
        <f>E23</f>
        <v xml:space="preserve"> </v>
      </c>
      <c r="K55" s="45"/>
      <c r="L55" s="7"/>
    </row>
    <row r="56" spans="2:47" s="1" customFormat="1" ht="14.45" customHeight="1" x14ac:dyDescent="0.3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57"/>
      <c r="K56" s="45"/>
      <c r="L56" s="7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27"/>
      <c r="J57" s="42"/>
      <c r="K57" s="45"/>
      <c r="L57" s="7"/>
    </row>
    <row r="58" spans="2:47" s="1" customFormat="1" ht="29.25" customHeight="1" x14ac:dyDescent="0.3">
      <c r="B58" s="41"/>
      <c r="C58" s="153" t="s">
        <v>117</v>
      </c>
      <c r="D58" s="141"/>
      <c r="E58" s="141"/>
      <c r="F58" s="141"/>
      <c r="G58" s="141"/>
      <c r="H58" s="141"/>
      <c r="I58" s="154"/>
      <c r="J58" s="155" t="s">
        <v>118</v>
      </c>
      <c r="K58" s="156"/>
      <c r="L58" s="7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27"/>
      <c r="J59" s="42"/>
      <c r="K59" s="45"/>
      <c r="L59" s="7"/>
    </row>
    <row r="60" spans="2:47" s="1" customFormat="1" ht="29.25" customHeight="1" x14ac:dyDescent="0.3">
      <c r="B60" s="41"/>
      <c r="C60" s="157" t="s">
        <v>119</v>
      </c>
      <c r="D60" s="42"/>
      <c r="E60" s="42"/>
      <c r="F60" s="42"/>
      <c r="G60" s="42"/>
      <c r="H60" s="42"/>
      <c r="I60" s="127"/>
      <c r="J60" s="137">
        <f>J72</f>
        <v>0</v>
      </c>
      <c r="K60" s="45"/>
      <c r="L60" s="7"/>
      <c r="AU60" s="24" t="s">
        <v>120</v>
      </c>
    </row>
    <row r="61" spans="2:47" s="8" customFormat="1" ht="24.95" customHeight="1" x14ac:dyDescent="0.3">
      <c r="B61" s="158"/>
      <c r="C61" s="159"/>
      <c r="D61" s="160" t="s">
        <v>121</v>
      </c>
      <c r="E61" s="161"/>
      <c r="F61" s="161"/>
      <c r="G61" s="161"/>
      <c r="H61" s="161"/>
      <c r="I61" s="162"/>
      <c r="J61" s="163">
        <f>J85</f>
        <v>0</v>
      </c>
      <c r="K61" s="164"/>
      <c r="L61" s="372"/>
    </row>
    <row r="62" spans="2:47" s="9" customFormat="1" ht="19.899999999999999" customHeight="1" x14ac:dyDescent="0.3">
      <c r="B62" s="165"/>
      <c r="C62" s="166"/>
      <c r="D62" s="167" t="s">
        <v>122</v>
      </c>
      <c r="E62" s="168"/>
      <c r="F62" s="168"/>
      <c r="G62" s="168"/>
      <c r="H62" s="168"/>
      <c r="I62" s="169"/>
      <c r="J62" s="170">
        <f>J84</f>
        <v>0</v>
      </c>
      <c r="K62" s="171"/>
      <c r="L62" s="373"/>
    </row>
    <row r="63" spans="2:47" s="1" customFormat="1" ht="21.75" customHeight="1" x14ac:dyDescent="0.3">
      <c r="B63" s="41"/>
      <c r="C63" s="42"/>
      <c r="D63" s="42"/>
      <c r="E63" s="42"/>
      <c r="F63" s="42"/>
      <c r="G63" s="42"/>
      <c r="H63" s="42"/>
      <c r="I63" s="127"/>
      <c r="J63" s="42"/>
      <c r="K63" s="45"/>
      <c r="L63" s="7"/>
    </row>
    <row r="64" spans="2:47" s="1" customFormat="1" ht="6.95" customHeight="1" x14ac:dyDescent="0.3">
      <c r="B64" s="56"/>
      <c r="C64" s="57"/>
      <c r="D64" s="57"/>
      <c r="E64" s="57"/>
      <c r="F64" s="57"/>
      <c r="G64" s="57"/>
      <c r="H64" s="57"/>
      <c r="I64" s="148"/>
      <c r="J64" s="57"/>
      <c r="K64" s="58"/>
      <c r="L64" s="7"/>
    </row>
    <row r="68" spans="2:12" s="1" customFormat="1" ht="6.95" customHeight="1" x14ac:dyDescent="0.3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374"/>
    </row>
    <row r="69" spans="2:12" s="1" customFormat="1" ht="36.950000000000003" customHeight="1" x14ac:dyDescent="0.3">
      <c r="B69" s="41"/>
      <c r="C69" s="62" t="s">
        <v>123</v>
      </c>
      <c r="D69" s="63"/>
      <c r="E69" s="63"/>
      <c r="F69" s="63"/>
      <c r="G69" s="63"/>
      <c r="H69" s="63"/>
      <c r="I69" s="172"/>
      <c r="J69" s="63"/>
      <c r="K69" s="63"/>
      <c r="L69" s="374"/>
    </row>
    <row r="70" spans="2:12" s="1" customFormat="1" ht="6.95" customHeight="1" x14ac:dyDescent="0.3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374"/>
    </row>
    <row r="71" spans="2:12" s="1" customFormat="1" ht="14.45" customHeight="1" x14ac:dyDescent="0.3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374"/>
    </row>
    <row r="72" spans="2:12" s="1" customFormat="1" ht="16.5" customHeight="1" x14ac:dyDescent="0.35">
      <c r="B72" s="41"/>
      <c r="C72" s="63"/>
      <c r="D72" s="63"/>
      <c r="E72" s="458" t="str">
        <f>E7</f>
        <v>Opravy železničního svršku v dopravně Mikulášovice d.n.</v>
      </c>
      <c r="F72" s="459"/>
      <c r="G72" s="459"/>
      <c r="H72" s="459"/>
      <c r="I72" s="172"/>
      <c r="J72" s="363"/>
      <c r="K72" s="361"/>
      <c r="L72" s="367"/>
    </row>
    <row r="73" spans="2:12" ht="15" x14ac:dyDescent="0.3">
      <c r="B73" s="28"/>
      <c r="C73" s="65" t="s">
        <v>112</v>
      </c>
      <c r="D73" s="173"/>
      <c r="E73" s="173"/>
      <c r="F73" s="173"/>
      <c r="G73" s="173"/>
      <c r="H73" s="173"/>
      <c r="J73" s="173"/>
      <c r="K73" s="173"/>
      <c r="L73" s="375"/>
    </row>
    <row r="74" spans="2:12" s="1" customFormat="1" ht="16.5" customHeight="1" x14ac:dyDescent="0.3">
      <c r="B74" s="41"/>
      <c r="C74" s="63"/>
      <c r="D74" s="63"/>
      <c r="E74" s="458" t="s">
        <v>113</v>
      </c>
      <c r="F74" s="452"/>
      <c r="G74" s="452"/>
      <c r="H74" s="452"/>
      <c r="I74" s="172"/>
      <c r="J74" s="63"/>
      <c r="K74" s="63"/>
      <c r="L74" s="374"/>
    </row>
    <row r="75" spans="2:12" s="1" customFormat="1" ht="14.45" customHeight="1" x14ac:dyDescent="0.3">
      <c r="B75" s="41"/>
      <c r="C75" s="65" t="s">
        <v>114</v>
      </c>
      <c r="D75" s="63"/>
      <c r="E75" s="63"/>
      <c r="F75" s="63"/>
      <c r="G75" s="63"/>
      <c r="H75" s="63"/>
      <c r="I75" s="172"/>
      <c r="J75" s="63"/>
      <c r="K75" s="63"/>
      <c r="L75" s="374"/>
    </row>
    <row r="76" spans="2:12" s="1" customFormat="1" ht="17.25" customHeight="1" x14ac:dyDescent="0.3">
      <c r="B76" s="41"/>
      <c r="C76" s="63"/>
      <c r="D76" s="63"/>
      <c r="E76" s="433" t="str">
        <f>E11</f>
        <v>SO 01 - SO 01 - TK směr V. Šenov</v>
      </c>
      <c r="F76" s="452"/>
      <c r="G76" s="452"/>
      <c r="H76" s="452"/>
      <c r="I76" s="172"/>
      <c r="J76" s="63"/>
      <c r="K76" s="63"/>
      <c r="L76" s="374"/>
    </row>
    <row r="77" spans="2:12" s="1" customFormat="1" ht="6.95" customHeight="1" x14ac:dyDescent="0.3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374"/>
    </row>
    <row r="78" spans="2:12" s="1" customFormat="1" ht="18" customHeight="1" x14ac:dyDescent="0.3">
      <c r="B78" s="41"/>
      <c r="C78" s="65" t="s">
        <v>23</v>
      </c>
      <c r="D78" s="63"/>
      <c r="E78" s="63"/>
      <c r="F78" s="175" t="str">
        <f>F14</f>
        <v>dopravna Mikulášovice d.n.</v>
      </c>
      <c r="G78" s="63"/>
      <c r="H78" s="63"/>
      <c r="I78" s="176" t="s">
        <v>25</v>
      </c>
      <c r="J78" s="73" t="str">
        <f>IF(J14="","",J14)</f>
        <v>25. 9. 2018</v>
      </c>
      <c r="K78" s="63"/>
      <c r="L78" s="374"/>
    </row>
    <row r="79" spans="2:12" s="1" customFormat="1" ht="6.95" customHeight="1" x14ac:dyDescent="0.3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374"/>
    </row>
    <row r="80" spans="2:12" s="1" customFormat="1" ht="15" x14ac:dyDescent="0.3">
      <c r="B80" s="41"/>
      <c r="C80" s="65" t="s">
        <v>27</v>
      </c>
      <c r="D80" s="63"/>
      <c r="E80" s="63"/>
      <c r="F80" s="175" t="str">
        <f>E17</f>
        <v>SŽDC s.o., OŘ Ústí n.L., ST Ústí n.L.</v>
      </c>
      <c r="G80" s="63"/>
      <c r="H80" s="63"/>
      <c r="I80" s="176" t="s">
        <v>35</v>
      </c>
      <c r="J80" s="175" t="str">
        <f>E23</f>
        <v xml:space="preserve"> </v>
      </c>
      <c r="K80" s="63"/>
      <c r="L80" s="374"/>
    </row>
    <row r="81" spans="2:65" s="1" customFormat="1" ht="14.45" customHeight="1" x14ac:dyDescent="0.3">
      <c r="B81" s="41"/>
      <c r="C81" s="65" t="s">
        <v>33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374"/>
    </row>
    <row r="82" spans="2:65" s="1" customFormat="1" ht="10.35" customHeight="1" x14ac:dyDescent="0.3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374"/>
    </row>
    <row r="83" spans="2:65" s="10" customFormat="1" ht="29.25" customHeight="1" x14ac:dyDescent="0.3">
      <c r="B83" s="177"/>
      <c r="C83" s="178" t="s">
        <v>124</v>
      </c>
      <c r="D83" s="179" t="s">
        <v>58</v>
      </c>
      <c r="E83" s="179" t="s">
        <v>54</v>
      </c>
      <c r="F83" s="179" t="s">
        <v>125</v>
      </c>
      <c r="G83" s="179" t="s">
        <v>126</v>
      </c>
      <c r="H83" s="179" t="s">
        <v>127</v>
      </c>
      <c r="I83" s="180" t="s">
        <v>128</v>
      </c>
      <c r="J83" s="179" t="s">
        <v>118</v>
      </c>
      <c r="K83" s="181" t="s">
        <v>129</v>
      </c>
      <c r="L83" s="182"/>
      <c r="M83" s="81" t="s">
        <v>130</v>
      </c>
      <c r="N83" s="82" t="s">
        <v>43</v>
      </c>
      <c r="O83" s="82" t="s">
        <v>131</v>
      </c>
      <c r="P83" s="82" t="s">
        <v>132</v>
      </c>
      <c r="Q83" s="82" t="s">
        <v>133</v>
      </c>
      <c r="R83" s="82" t="s">
        <v>134</v>
      </c>
      <c r="S83" s="82" t="s">
        <v>135</v>
      </c>
      <c r="T83" s="83" t="s">
        <v>136</v>
      </c>
    </row>
    <row r="84" spans="2:65" s="1" customFormat="1" ht="29.25" customHeight="1" x14ac:dyDescent="0.35">
      <c r="B84" s="41"/>
      <c r="C84" s="87" t="s">
        <v>119</v>
      </c>
      <c r="D84" s="63"/>
      <c r="E84" s="63"/>
      <c r="F84" s="63"/>
      <c r="G84" s="63"/>
      <c r="H84" s="63"/>
      <c r="I84" s="172"/>
      <c r="J84" s="396">
        <f>SUM(J87:J140)</f>
        <v>0</v>
      </c>
      <c r="K84" s="389"/>
      <c r="L84" s="397"/>
      <c r="M84" s="84"/>
      <c r="N84" s="85"/>
      <c r="O84" s="85"/>
      <c r="P84" s="184">
        <f>P85</f>
        <v>0</v>
      </c>
      <c r="Q84" s="85"/>
      <c r="R84" s="184">
        <f>R85</f>
        <v>65.959279999999993</v>
      </c>
      <c r="S84" s="85"/>
      <c r="T84" s="185">
        <f>T85</f>
        <v>0</v>
      </c>
      <c r="AT84" s="24" t="s">
        <v>72</v>
      </c>
      <c r="AU84" s="24" t="s">
        <v>120</v>
      </c>
      <c r="BK84" s="186">
        <f>BK85</f>
        <v>0</v>
      </c>
    </row>
    <row r="85" spans="2:65" s="11" customFormat="1" ht="37.35" customHeight="1" x14ac:dyDescent="0.35">
      <c r="B85" s="187"/>
      <c r="C85" s="188"/>
      <c r="D85" s="189" t="s">
        <v>72</v>
      </c>
      <c r="E85" s="190" t="s">
        <v>137</v>
      </c>
      <c r="F85" s="190" t="s">
        <v>138</v>
      </c>
      <c r="G85" s="188"/>
      <c r="H85" s="188"/>
      <c r="I85" s="191"/>
      <c r="J85" s="192"/>
      <c r="K85" s="188"/>
      <c r="L85" s="376"/>
      <c r="M85" s="194"/>
      <c r="N85" s="195"/>
      <c r="O85" s="195"/>
      <c r="P85" s="196">
        <f>P86</f>
        <v>0</v>
      </c>
      <c r="Q85" s="195"/>
      <c r="R85" s="196">
        <f>R86</f>
        <v>65.959279999999993</v>
      </c>
      <c r="S85" s="195"/>
      <c r="T85" s="197">
        <f>T86</f>
        <v>0</v>
      </c>
      <c r="AR85" s="198" t="s">
        <v>80</v>
      </c>
      <c r="AT85" s="199" t="s">
        <v>72</v>
      </c>
      <c r="AU85" s="199" t="s">
        <v>73</v>
      </c>
      <c r="AY85" s="198" t="s">
        <v>139</v>
      </c>
      <c r="BK85" s="200">
        <f>BK86</f>
        <v>0</v>
      </c>
    </row>
    <row r="86" spans="2:65" s="11" customFormat="1" ht="19.899999999999999" customHeight="1" x14ac:dyDescent="0.3">
      <c r="B86" s="187"/>
      <c r="C86" s="188"/>
      <c r="D86" s="189" t="s">
        <v>72</v>
      </c>
      <c r="E86" s="201" t="s">
        <v>140</v>
      </c>
      <c r="F86" s="201" t="s">
        <v>141</v>
      </c>
      <c r="G86" s="188"/>
      <c r="H86" s="188"/>
      <c r="I86" s="191"/>
      <c r="K86" s="188"/>
      <c r="L86" s="376"/>
      <c r="M86" s="194"/>
      <c r="N86" s="195"/>
      <c r="O86" s="195"/>
      <c r="P86" s="196">
        <f>SUM(P87:P143)</f>
        <v>0</v>
      </c>
      <c r="Q86" s="195"/>
      <c r="R86" s="196">
        <f>SUM(R87:R143)</f>
        <v>65.959279999999993</v>
      </c>
      <c r="S86" s="195"/>
      <c r="T86" s="197">
        <f>SUM(T87:T143)</f>
        <v>0</v>
      </c>
      <c r="AR86" s="198" t="s">
        <v>80</v>
      </c>
      <c r="AT86" s="199" t="s">
        <v>72</v>
      </c>
      <c r="AU86" s="199" t="s">
        <v>80</v>
      </c>
      <c r="AY86" s="198" t="s">
        <v>139</v>
      </c>
      <c r="BK86" s="200">
        <f>SUM(BK87:BK143)</f>
        <v>0</v>
      </c>
    </row>
    <row r="87" spans="2:65" s="1" customFormat="1" ht="38.25" customHeight="1" x14ac:dyDescent="0.3">
      <c r="B87" s="41"/>
      <c r="C87" s="203" t="s">
        <v>80</v>
      </c>
      <c r="D87" s="203" t="s">
        <v>142</v>
      </c>
      <c r="E87" s="204" t="s">
        <v>143</v>
      </c>
      <c r="F87" s="205" t="s">
        <v>144</v>
      </c>
      <c r="G87" s="206" t="s">
        <v>145</v>
      </c>
      <c r="H87" s="207">
        <v>54</v>
      </c>
      <c r="I87" s="208"/>
      <c r="J87" s="209">
        <f>ROUND(I87*H87,2)</f>
        <v>0</v>
      </c>
      <c r="K87" s="205" t="s">
        <v>146</v>
      </c>
      <c r="L87" s="374"/>
      <c r="M87" s="210" t="s">
        <v>21</v>
      </c>
      <c r="N87" s="211" t="s">
        <v>44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80</v>
      </c>
      <c r="BK87" s="214">
        <f>ROUND(I87*H87,2)</f>
        <v>0</v>
      </c>
      <c r="BL87" s="24" t="s">
        <v>147</v>
      </c>
      <c r="BM87" s="24" t="s">
        <v>148</v>
      </c>
    </row>
    <row r="88" spans="2:65" s="1" customFormat="1" ht="27" x14ac:dyDescent="0.3">
      <c r="B88" s="41"/>
      <c r="C88" s="63"/>
      <c r="D88" s="215" t="s">
        <v>149</v>
      </c>
      <c r="E88" s="63"/>
      <c r="F88" s="216" t="s">
        <v>150</v>
      </c>
      <c r="G88" s="63"/>
      <c r="H88" s="63"/>
      <c r="I88" s="172"/>
      <c r="J88" s="63"/>
      <c r="K88" s="63"/>
      <c r="L88" s="374"/>
      <c r="M88" s="217"/>
      <c r="N88" s="42"/>
      <c r="O88" s="42"/>
      <c r="P88" s="42"/>
      <c r="Q88" s="42"/>
      <c r="R88" s="42"/>
      <c r="S88" s="42"/>
      <c r="T88" s="78"/>
      <c r="AT88" s="24" t="s">
        <v>149</v>
      </c>
      <c r="AU88" s="24" t="s">
        <v>82</v>
      </c>
    </row>
    <row r="89" spans="2:65" s="12" customFormat="1" x14ac:dyDescent="0.3">
      <c r="B89" s="218"/>
      <c r="C89" s="219"/>
      <c r="D89" s="215" t="s">
        <v>151</v>
      </c>
      <c r="E89" s="220" t="s">
        <v>21</v>
      </c>
      <c r="F89" s="221" t="s">
        <v>152</v>
      </c>
      <c r="G89" s="219"/>
      <c r="H89" s="220" t="s">
        <v>21</v>
      </c>
      <c r="I89" s="222"/>
      <c r="J89" s="219"/>
      <c r="K89" s="219"/>
      <c r="L89" s="377"/>
      <c r="M89" s="224"/>
      <c r="N89" s="225"/>
      <c r="O89" s="225"/>
      <c r="P89" s="225"/>
      <c r="Q89" s="225"/>
      <c r="R89" s="225"/>
      <c r="S89" s="225"/>
      <c r="T89" s="226"/>
      <c r="AT89" s="227" t="s">
        <v>151</v>
      </c>
      <c r="AU89" s="227" t="s">
        <v>82</v>
      </c>
      <c r="AV89" s="12" t="s">
        <v>80</v>
      </c>
      <c r="AW89" s="12" t="s">
        <v>37</v>
      </c>
      <c r="AX89" s="12" t="s">
        <v>73</v>
      </c>
      <c r="AY89" s="227" t="s">
        <v>139</v>
      </c>
    </row>
    <row r="90" spans="2:65" s="13" customFormat="1" x14ac:dyDescent="0.3">
      <c r="B90" s="228"/>
      <c r="C90" s="229"/>
      <c r="D90" s="215" t="s">
        <v>151</v>
      </c>
      <c r="E90" s="230" t="s">
        <v>21</v>
      </c>
      <c r="F90" s="231" t="s">
        <v>153</v>
      </c>
      <c r="G90" s="229"/>
      <c r="H90" s="232">
        <v>54</v>
      </c>
      <c r="I90" s="233"/>
      <c r="J90" s="229"/>
      <c r="K90" s="229"/>
      <c r="L90" s="378"/>
      <c r="M90" s="235"/>
      <c r="N90" s="236"/>
      <c r="O90" s="236"/>
      <c r="P90" s="236"/>
      <c r="Q90" s="236"/>
      <c r="R90" s="236"/>
      <c r="S90" s="236"/>
      <c r="T90" s="237"/>
      <c r="AT90" s="238" t="s">
        <v>151</v>
      </c>
      <c r="AU90" s="238" t="s">
        <v>82</v>
      </c>
      <c r="AV90" s="13" t="s">
        <v>82</v>
      </c>
      <c r="AW90" s="13" t="s">
        <v>37</v>
      </c>
      <c r="AX90" s="13" t="s">
        <v>73</v>
      </c>
      <c r="AY90" s="238" t="s">
        <v>139</v>
      </c>
    </row>
    <row r="91" spans="2:65" s="14" customFormat="1" x14ac:dyDescent="0.3">
      <c r="B91" s="239"/>
      <c r="C91" s="240"/>
      <c r="D91" s="215" t="s">
        <v>151</v>
      </c>
      <c r="E91" s="241" t="s">
        <v>21</v>
      </c>
      <c r="F91" s="242" t="s">
        <v>154</v>
      </c>
      <c r="G91" s="240"/>
      <c r="H91" s="243">
        <v>54</v>
      </c>
      <c r="I91" s="244"/>
      <c r="J91" s="240"/>
      <c r="K91" s="240"/>
      <c r="L91" s="379"/>
      <c r="M91" s="246"/>
      <c r="N91" s="247"/>
      <c r="O91" s="247"/>
      <c r="P91" s="247"/>
      <c r="Q91" s="247"/>
      <c r="R91" s="247"/>
      <c r="S91" s="247"/>
      <c r="T91" s="248"/>
      <c r="AT91" s="249" t="s">
        <v>151</v>
      </c>
      <c r="AU91" s="249" t="s">
        <v>82</v>
      </c>
      <c r="AV91" s="14" t="s">
        <v>147</v>
      </c>
      <c r="AW91" s="14" t="s">
        <v>37</v>
      </c>
      <c r="AX91" s="14" t="s">
        <v>80</v>
      </c>
      <c r="AY91" s="249" t="s">
        <v>139</v>
      </c>
    </row>
    <row r="92" spans="2:65" s="1" customFormat="1" ht="25.5" customHeight="1" x14ac:dyDescent="0.3">
      <c r="B92" s="41"/>
      <c r="C92" s="203" t="s">
        <v>82</v>
      </c>
      <c r="D92" s="203" t="s">
        <v>142</v>
      </c>
      <c r="E92" s="204" t="s">
        <v>155</v>
      </c>
      <c r="F92" s="205" t="s">
        <v>156</v>
      </c>
      <c r="G92" s="206" t="s">
        <v>145</v>
      </c>
      <c r="H92" s="207">
        <v>20</v>
      </c>
      <c r="I92" s="208"/>
      <c r="J92" s="209">
        <f>ROUND(I92*H92,2)</f>
        <v>0</v>
      </c>
      <c r="K92" s="205" t="s">
        <v>146</v>
      </c>
      <c r="L92" s="374"/>
      <c r="M92" s="210" t="s">
        <v>21</v>
      </c>
      <c r="N92" s="211" t="s">
        <v>44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4" t="s">
        <v>147</v>
      </c>
      <c r="AT92" s="24" t="s">
        <v>142</v>
      </c>
      <c r="AU92" s="24" t="s">
        <v>82</v>
      </c>
      <c r="AY92" s="24" t="s">
        <v>139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4" t="s">
        <v>80</v>
      </c>
      <c r="BK92" s="214">
        <f>ROUND(I92*H92,2)</f>
        <v>0</v>
      </c>
      <c r="BL92" s="24" t="s">
        <v>147</v>
      </c>
      <c r="BM92" s="24" t="s">
        <v>157</v>
      </c>
    </row>
    <row r="93" spans="2:65" s="1" customFormat="1" ht="27" x14ac:dyDescent="0.3">
      <c r="B93" s="41"/>
      <c r="C93" s="63"/>
      <c r="D93" s="215" t="s">
        <v>149</v>
      </c>
      <c r="E93" s="63"/>
      <c r="F93" s="216" t="s">
        <v>150</v>
      </c>
      <c r="G93" s="63"/>
      <c r="H93" s="63"/>
      <c r="I93" s="172"/>
      <c r="J93" s="63"/>
      <c r="K93" s="63"/>
      <c r="L93" s="374"/>
      <c r="M93" s="217"/>
      <c r="N93" s="42"/>
      <c r="O93" s="42"/>
      <c r="P93" s="42"/>
      <c r="Q93" s="42"/>
      <c r="R93" s="42"/>
      <c r="S93" s="42"/>
      <c r="T93" s="78"/>
      <c r="AT93" s="24" t="s">
        <v>149</v>
      </c>
      <c r="AU93" s="24" t="s">
        <v>82</v>
      </c>
    </row>
    <row r="94" spans="2:65" s="13" customFormat="1" x14ac:dyDescent="0.3">
      <c r="B94" s="228"/>
      <c r="C94" s="229"/>
      <c r="D94" s="215" t="s">
        <v>151</v>
      </c>
      <c r="E94" s="230" t="s">
        <v>21</v>
      </c>
      <c r="F94" s="231" t="s">
        <v>158</v>
      </c>
      <c r="G94" s="229"/>
      <c r="H94" s="232">
        <v>20</v>
      </c>
      <c r="I94" s="233"/>
      <c r="J94" s="229"/>
      <c r="K94" s="229"/>
      <c r="L94" s="378"/>
      <c r="M94" s="235"/>
      <c r="N94" s="236"/>
      <c r="O94" s="236"/>
      <c r="P94" s="236"/>
      <c r="Q94" s="236"/>
      <c r="R94" s="236"/>
      <c r="S94" s="236"/>
      <c r="T94" s="237"/>
      <c r="AT94" s="238" t="s">
        <v>151</v>
      </c>
      <c r="AU94" s="238" t="s">
        <v>82</v>
      </c>
      <c r="AV94" s="13" t="s">
        <v>82</v>
      </c>
      <c r="AW94" s="13" t="s">
        <v>37</v>
      </c>
      <c r="AX94" s="13" t="s">
        <v>80</v>
      </c>
      <c r="AY94" s="238" t="s">
        <v>139</v>
      </c>
    </row>
    <row r="95" spans="2:65" s="1" customFormat="1" ht="76.5" customHeight="1" x14ac:dyDescent="0.3">
      <c r="B95" s="41"/>
      <c r="C95" s="203" t="s">
        <v>159</v>
      </c>
      <c r="D95" s="203" t="s">
        <v>142</v>
      </c>
      <c r="E95" s="204" t="s">
        <v>160</v>
      </c>
      <c r="F95" s="205" t="s">
        <v>161</v>
      </c>
      <c r="G95" s="206" t="s">
        <v>162</v>
      </c>
      <c r="H95" s="207">
        <v>125</v>
      </c>
      <c r="I95" s="208"/>
      <c r="J95" s="209">
        <f>ROUND(I95*H95,2)</f>
        <v>0</v>
      </c>
      <c r="K95" s="205" t="s">
        <v>146</v>
      </c>
      <c r="L95" s="374"/>
      <c r="M95" s="210" t="s">
        <v>21</v>
      </c>
      <c r="N95" s="211" t="s">
        <v>44</v>
      </c>
      <c r="O95" s="42"/>
      <c r="P95" s="212">
        <f>O95*H95</f>
        <v>0</v>
      </c>
      <c r="Q95" s="212">
        <v>0</v>
      </c>
      <c r="R95" s="212">
        <f>Q95*H95</f>
        <v>0</v>
      </c>
      <c r="S95" s="212">
        <v>0</v>
      </c>
      <c r="T95" s="213">
        <f>S95*H95</f>
        <v>0</v>
      </c>
      <c r="AR95" s="24" t="s">
        <v>147</v>
      </c>
      <c r="AT95" s="24" t="s">
        <v>142</v>
      </c>
      <c r="AU95" s="24" t="s">
        <v>82</v>
      </c>
      <c r="AY95" s="24" t="s">
        <v>139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80</v>
      </c>
      <c r="BK95" s="214">
        <f>ROUND(I95*H95,2)</f>
        <v>0</v>
      </c>
      <c r="BL95" s="24" t="s">
        <v>147</v>
      </c>
      <c r="BM95" s="24" t="s">
        <v>163</v>
      </c>
    </row>
    <row r="96" spans="2:65" s="1" customFormat="1" ht="67.5" x14ac:dyDescent="0.3">
      <c r="B96" s="41"/>
      <c r="C96" s="63"/>
      <c r="D96" s="215" t="s">
        <v>149</v>
      </c>
      <c r="E96" s="63"/>
      <c r="F96" s="216" t="s">
        <v>164</v>
      </c>
      <c r="G96" s="63"/>
      <c r="H96" s="63"/>
      <c r="I96" s="172"/>
      <c r="J96" s="63"/>
      <c r="K96" s="63"/>
      <c r="L96" s="374"/>
      <c r="M96" s="217"/>
      <c r="N96" s="42"/>
      <c r="O96" s="42"/>
      <c r="P96" s="42"/>
      <c r="Q96" s="42"/>
      <c r="R96" s="42"/>
      <c r="S96" s="42"/>
      <c r="T96" s="78"/>
      <c r="AT96" s="24" t="s">
        <v>149</v>
      </c>
      <c r="AU96" s="24" t="s">
        <v>82</v>
      </c>
    </row>
    <row r="97" spans="2:65" s="12" customFormat="1" x14ac:dyDescent="0.3">
      <c r="B97" s="218"/>
      <c r="C97" s="219"/>
      <c r="D97" s="215" t="s">
        <v>151</v>
      </c>
      <c r="E97" s="220" t="s">
        <v>21</v>
      </c>
      <c r="F97" s="221" t="s">
        <v>165</v>
      </c>
      <c r="G97" s="219"/>
      <c r="H97" s="220" t="s">
        <v>21</v>
      </c>
      <c r="I97" s="222"/>
      <c r="J97" s="219"/>
      <c r="K97" s="219"/>
      <c r="L97" s="377"/>
      <c r="M97" s="224"/>
      <c r="N97" s="225"/>
      <c r="O97" s="225"/>
      <c r="P97" s="225"/>
      <c r="Q97" s="225"/>
      <c r="R97" s="225"/>
      <c r="S97" s="225"/>
      <c r="T97" s="226"/>
      <c r="AT97" s="227" t="s">
        <v>151</v>
      </c>
      <c r="AU97" s="227" t="s">
        <v>82</v>
      </c>
      <c r="AV97" s="12" t="s">
        <v>80</v>
      </c>
      <c r="AW97" s="12" t="s">
        <v>37</v>
      </c>
      <c r="AX97" s="12" t="s">
        <v>73</v>
      </c>
      <c r="AY97" s="227" t="s">
        <v>139</v>
      </c>
    </row>
    <row r="98" spans="2:65" s="13" customFormat="1" x14ac:dyDescent="0.3">
      <c r="B98" s="228"/>
      <c r="C98" s="229"/>
      <c r="D98" s="215" t="s">
        <v>151</v>
      </c>
      <c r="E98" s="230" t="s">
        <v>21</v>
      </c>
      <c r="F98" s="231" t="s">
        <v>166</v>
      </c>
      <c r="G98" s="229"/>
      <c r="H98" s="232">
        <v>50</v>
      </c>
      <c r="I98" s="233"/>
      <c r="J98" s="229"/>
      <c r="K98" s="229"/>
      <c r="L98" s="378"/>
      <c r="M98" s="235"/>
      <c r="N98" s="236"/>
      <c r="O98" s="236"/>
      <c r="P98" s="236"/>
      <c r="Q98" s="236"/>
      <c r="R98" s="236"/>
      <c r="S98" s="236"/>
      <c r="T98" s="237"/>
      <c r="AT98" s="238" t="s">
        <v>151</v>
      </c>
      <c r="AU98" s="238" t="s">
        <v>82</v>
      </c>
      <c r="AV98" s="13" t="s">
        <v>82</v>
      </c>
      <c r="AW98" s="13" t="s">
        <v>37</v>
      </c>
      <c r="AX98" s="13" t="s">
        <v>73</v>
      </c>
      <c r="AY98" s="238" t="s">
        <v>139</v>
      </c>
    </row>
    <row r="99" spans="2:65" s="13" customFormat="1" x14ac:dyDescent="0.3">
      <c r="B99" s="228"/>
      <c r="C99" s="229"/>
      <c r="D99" s="215" t="s">
        <v>151</v>
      </c>
      <c r="E99" s="230" t="s">
        <v>21</v>
      </c>
      <c r="F99" s="231" t="s">
        <v>167</v>
      </c>
      <c r="G99" s="229"/>
      <c r="H99" s="232">
        <v>50</v>
      </c>
      <c r="I99" s="233"/>
      <c r="J99" s="229"/>
      <c r="K99" s="229"/>
      <c r="L99" s="378"/>
      <c r="M99" s="235"/>
      <c r="N99" s="236"/>
      <c r="O99" s="236"/>
      <c r="P99" s="236"/>
      <c r="Q99" s="236"/>
      <c r="R99" s="236"/>
      <c r="S99" s="236"/>
      <c r="T99" s="237"/>
      <c r="AT99" s="238" t="s">
        <v>151</v>
      </c>
      <c r="AU99" s="238" t="s">
        <v>82</v>
      </c>
      <c r="AV99" s="13" t="s">
        <v>82</v>
      </c>
      <c r="AW99" s="13" t="s">
        <v>37</v>
      </c>
      <c r="AX99" s="13" t="s">
        <v>73</v>
      </c>
      <c r="AY99" s="238" t="s">
        <v>139</v>
      </c>
    </row>
    <row r="100" spans="2:65" s="12" customFormat="1" x14ac:dyDescent="0.3">
      <c r="B100" s="218"/>
      <c r="C100" s="219"/>
      <c r="D100" s="215" t="s">
        <v>151</v>
      </c>
      <c r="E100" s="220" t="s">
        <v>21</v>
      </c>
      <c r="F100" s="221" t="s">
        <v>168</v>
      </c>
      <c r="G100" s="219"/>
      <c r="H100" s="220" t="s">
        <v>21</v>
      </c>
      <c r="I100" s="222"/>
      <c r="J100" s="219"/>
      <c r="K100" s="219"/>
      <c r="L100" s="377"/>
      <c r="M100" s="224"/>
      <c r="N100" s="225"/>
      <c r="O100" s="225"/>
      <c r="P100" s="225"/>
      <c r="Q100" s="225"/>
      <c r="R100" s="225"/>
      <c r="S100" s="225"/>
      <c r="T100" s="226"/>
      <c r="AT100" s="227" t="s">
        <v>151</v>
      </c>
      <c r="AU100" s="227" t="s">
        <v>82</v>
      </c>
      <c r="AV100" s="12" t="s">
        <v>80</v>
      </c>
      <c r="AW100" s="12" t="s">
        <v>37</v>
      </c>
      <c r="AX100" s="12" t="s">
        <v>73</v>
      </c>
      <c r="AY100" s="227" t="s">
        <v>139</v>
      </c>
    </row>
    <row r="101" spans="2:65" s="13" customFormat="1" x14ac:dyDescent="0.3">
      <c r="B101" s="228"/>
      <c r="C101" s="229"/>
      <c r="D101" s="215" t="s">
        <v>151</v>
      </c>
      <c r="E101" s="230" t="s">
        <v>21</v>
      </c>
      <c r="F101" s="231" t="s">
        <v>169</v>
      </c>
      <c r="G101" s="229"/>
      <c r="H101" s="232">
        <v>25</v>
      </c>
      <c r="I101" s="233"/>
      <c r="J101" s="229"/>
      <c r="K101" s="229"/>
      <c r="L101" s="378"/>
      <c r="M101" s="235"/>
      <c r="N101" s="236"/>
      <c r="O101" s="236"/>
      <c r="P101" s="236"/>
      <c r="Q101" s="236"/>
      <c r="R101" s="236"/>
      <c r="S101" s="236"/>
      <c r="T101" s="237"/>
      <c r="AT101" s="238" t="s">
        <v>151</v>
      </c>
      <c r="AU101" s="238" t="s">
        <v>82</v>
      </c>
      <c r="AV101" s="13" t="s">
        <v>82</v>
      </c>
      <c r="AW101" s="13" t="s">
        <v>37</v>
      </c>
      <c r="AX101" s="13" t="s">
        <v>73</v>
      </c>
      <c r="AY101" s="238" t="s">
        <v>139</v>
      </c>
    </row>
    <row r="102" spans="2:65" s="14" customFormat="1" x14ac:dyDescent="0.3">
      <c r="B102" s="239"/>
      <c r="C102" s="240"/>
      <c r="D102" s="215" t="s">
        <v>151</v>
      </c>
      <c r="E102" s="241" t="s">
        <v>21</v>
      </c>
      <c r="F102" s="242" t="s">
        <v>154</v>
      </c>
      <c r="G102" s="240"/>
      <c r="H102" s="243">
        <v>125</v>
      </c>
      <c r="I102" s="244"/>
      <c r="J102" s="240"/>
      <c r="K102" s="240"/>
      <c r="L102" s="379"/>
      <c r="M102" s="246"/>
      <c r="N102" s="247"/>
      <c r="O102" s="247"/>
      <c r="P102" s="247"/>
      <c r="Q102" s="247"/>
      <c r="R102" s="247"/>
      <c r="S102" s="247"/>
      <c r="T102" s="248"/>
      <c r="AT102" s="249" t="s">
        <v>151</v>
      </c>
      <c r="AU102" s="249" t="s">
        <v>82</v>
      </c>
      <c r="AV102" s="14" t="s">
        <v>147</v>
      </c>
      <c r="AW102" s="14" t="s">
        <v>37</v>
      </c>
      <c r="AX102" s="14" t="s">
        <v>80</v>
      </c>
      <c r="AY102" s="249" t="s">
        <v>139</v>
      </c>
    </row>
    <row r="103" spans="2:65" s="1" customFormat="1" ht="63.75" customHeight="1" x14ac:dyDescent="0.3">
      <c r="B103" s="41"/>
      <c r="C103" s="203" t="s">
        <v>147</v>
      </c>
      <c r="D103" s="203" t="s">
        <v>142</v>
      </c>
      <c r="E103" s="204" t="s">
        <v>170</v>
      </c>
      <c r="F103" s="205" t="s">
        <v>171</v>
      </c>
      <c r="G103" s="206" t="s">
        <v>162</v>
      </c>
      <c r="H103" s="207">
        <v>542</v>
      </c>
      <c r="I103" s="208"/>
      <c r="J103" s="209">
        <f>ROUND(I103*H103,2)</f>
        <v>0</v>
      </c>
      <c r="K103" s="205" t="s">
        <v>146</v>
      </c>
      <c r="L103" s="374"/>
      <c r="M103" s="210" t="s">
        <v>21</v>
      </c>
      <c r="N103" s="211" t="s">
        <v>44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147</v>
      </c>
      <c r="AT103" s="24" t="s">
        <v>142</v>
      </c>
      <c r="AU103" s="24" t="s">
        <v>82</v>
      </c>
      <c r="AY103" s="24" t="s">
        <v>139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80</v>
      </c>
      <c r="BK103" s="214">
        <f>ROUND(I103*H103,2)</f>
        <v>0</v>
      </c>
      <c r="BL103" s="24" t="s">
        <v>147</v>
      </c>
      <c r="BM103" s="24" t="s">
        <v>172</v>
      </c>
    </row>
    <row r="104" spans="2:65" s="1" customFormat="1" ht="67.5" x14ac:dyDescent="0.3">
      <c r="B104" s="41"/>
      <c r="C104" s="63"/>
      <c r="D104" s="215" t="s">
        <v>149</v>
      </c>
      <c r="E104" s="63"/>
      <c r="F104" s="216" t="s">
        <v>173</v>
      </c>
      <c r="G104" s="63"/>
      <c r="H104" s="63"/>
      <c r="I104" s="172"/>
      <c r="J104" s="63"/>
      <c r="K104" s="63"/>
      <c r="L104" s="374"/>
      <c r="M104" s="217"/>
      <c r="N104" s="42"/>
      <c r="O104" s="42"/>
      <c r="P104" s="42"/>
      <c r="Q104" s="42"/>
      <c r="R104" s="42"/>
      <c r="S104" s="42"/>
      <c r="T104" s="78"/>
      <c r="AT104" s="24" t="s">
        <v>149</v>
      </c>
      <c r="AU104" s="24" t="s">
        <v>82</v>
      </c>
    </row>
    <row r="105" spans="2:65" s="12" customFormat="1" x14ac:dyDescent="0.3">
      <c r="B105" s="218"/>
      <c r="C105" s="219"/>
      <c r="D105" s="215" t="s">
        <v>151</v>
      </c>
      <c r="E105" s="220" t="s">
        <v>21</v>
      </c>
      <c r="F105" s="221" t="s">
        <v>152</v>
      </c>
      <c r="G105" s="219"/>
      <c r="H105" s="220" t="s">
        <v>21</v>
      </c>
      <c r="I105" s="222"/>
      <c r="J105" s="219"/>
      <c r="K105" s="219"/>
      <c r="L105" s="377"/>
      <c r="M105" s="224"/>
      <c r="N105" s="225"/>
      <c r="O105" s="225"/>
      <c r="P105" s="225"/>
      <c r="Q105" s="225"/>
      <c r="R105" s="225"/>
      <c r="S105" s="225"/>
      <c r="T105" s="226"/>
      <c r="AT105" s="227" t="s">
        <v>151</v>
      </c>
      <c r="AU105" s="227" t="s">
        <v>82</v>
      </c>
      <c r="AV105" s="12" t="s">
        <v>80</v>
      </c>
      <c r="AW105" s="12" t="s">
        <v>37</v>
      </c>
      <c r="AX105" s="12" t="s">
        <v>73</v>
      </c>
      <c r="AY105" s="227" t="s">
        <v>139</v>
      </c>
    </row>
    <row r="106" spans="2:65" s="13" customFormat="1" x14ac:dyDescent="0.3">
      <c r="B106" s="228"/>
      <c r="C106" s="229"/>
      <c r="D106" s="215" t="s">
        <v>151</v>
      </c>
      <c r="E106" s="230" t="s">
        <v>21</v>
      </c>
      <c r="F106" s="231" t="s">
        <v>174</v>
      </c>
      <c r="G106" s="229"/>
      <c r="H106" s="232">
        <v>542</v>
      </c>
      <c r="I106" s="233"/>
      <c r="J106" s="229"/>
      <c r="K106" s="229"/>
      <c r="L106" s="378"/>
      <c r="M106" s="235"/>
      <c r="N106" s="236"/>
      <c r="O106" s="236"/>
      <c r="P106" s="236"/>
      <c r="Q106" s="236"/>
      <c r="R106" s="236"/>
      <c r="S106" s="236"/>
      <c r="T106" s="237"/>
      <c r="AT106" s="238" t="s">
        <v>151</v>
      </c>
      <c r="AU106" s="238" t="s">
        <v>82</v>
      </c>
      <c r="AV106" s="13" t="s">
        <v>82</v>
      </c>
      <c r="AW106" s="13" t="s">
        <v>37</v>
      </c>
      <c r="AX106" s="13" t="s">
        <v>80</v>
      </c>
      <c r="AY106" s="238" t="s">
        <v>139</v>
      </c>
    </row>
    <row r="107" spans="2:65" s="1" customFormat="1" ht="76.5" customHeight="1" x14ac:dyDescent="0.3">
      <c r="B107" s="41"/>
      <c r="C107" s="203" t="s">
        <v>140</v>
      </c>
      <c r="D107" s="203" t="s">
        <v>142</v>
      </c>
      <c r="E107" s="204" t="s">
        <v>175</v>
      </c>
      <c r="F107" s="205" t="s">
        <v>176</v>
      </c>
      <c r="G107" s="206" t="s">
        <v>177</v>
      </c>
      <c r="H107" s="207">
        <v>30</v>
      </c>
      <c r="I107" s="208"/>
      <c r="J107" s="209">
        <f>ROUND(I107*H107,2)</f>
        <v>0</v>
      </c>
      <c r="K107" s="205" t="s">
        <v>146</v>
      </c>
      <c r="L107" s="374"/>
      <c r="M107" s="210" t="s">
        <v>21</v>
      </c>
      <c r="N107" s="211" t="s">
        <v>44</v>
      </c>
      <c r="O107" s="42"/>
      <c r="P107" s="212">
        <f>O107*H107</f>
        <v>0</v>
      </c>
      <c r="Q107" s="212">
        <v>0</v>
      </c>
      <c r="R107" s="212">
        <f>Q107*H107</f>
        <v>0</v>
      </c>
      <c r="S107" s="212">
        <v>0</v>
      </c>
      <c r="T107" s="213">
        <f>S107*H107</f>
        <v>0</v>
      </c>
      <c r="AR107" s="24" t="s">
        <v>147</v>
      </c>
      <c r="AT107" s="24" t="s">
        <v>142</v>
      </c>
      <c r="AU107" s="24" t="s">
        <v>82</v>
      </c>
      <c r="AY107" s="24" t="s">
        <v>139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80</v>
      </c>
      <c r="BK107" s="214">
        <f>ROUND(I107*H107,2)</f>
        <v>0</v>
      </c>
      <c r="BL107" s="24" t="s">
        <v>147</v>
      </c>
      <c r="BM107" s="24" t="s">
        <v>178</v>
      </c>
    </row>
    <row r="108" spans="2:65" s="1" customFormat="1" ht="67.5" x14ac:dyDescent="0.3">
      <c r="B108" s="41"/>
      <c r="C108" s="63"/>
      <c r="D108" s="215" t="s">
        <v>149</v>
      </c>
      <c r="E108" s="63"/>
      <c r="F108" s="216" t="s">
        <v>179</v>
      </c>
      <c r="G108" s="63"/>
      <c r="H108" s="63"/>
      <c r="I108" s="172"/>
      <c r="J108" s="63"/>
      <c r="K108" s="63"/>
      <c r="L108" s="374"/>
      <c r="M108" s="217"/>
      <c r="N108" s="42"/>
      <c r="O108" s="42"/>
      <c r="P108" s="42"/>
      <c r="Q108" s="42"/>
      <c r="R108" s="42"/>
      <c r="S108" s="42"/>
      <c r="T108" s="78"/>
      <c r="AT108" s="24" t="s">
        <v>149</v>
      </c>
      <c r="AU108" s="24" t="s">
        <v>82</v>
      </c>
    </row>
    <row r="109" spans="2:65" s="13" customFormat="1" x14ac:dyDescent="0.3">
      <c r="B109" s="228"/>
      <c r="C109" s="229"/>
      <c r="D109" s="215" t="s">
        <v>151</v>
      </c>
      <c r="E109" s="230" t="s">
        <v>21</v>
      </c>
      <c r="F109" s="231" t="s">
        <v>180</v>
      </c>
      <c r="G109" s="229"/>
      <c r="H109" s="232">
        <v>30</v>
      </c>
      <c r="I109" s="233"/>
      <c r="J109" s="229"/>
      <c r="K109" s="229"/>
      <c r="L109" s="378"/>
      <c r="M109" s="235"/>
      <c r="N109" s="236"/>
      <c r="O109" s="236"/>
      <c r="P109" s="236"/>
      <c r="Q109" s="236"/>
      <c r="R109" s="236"/>
      <c r="S109" s="236"/>
      <c r="T109" s="237"/>
      <c r="AT109" s="238" t="s">
        <v>151</v>
      </c>
      <c r="AU109" s="238" t="s">
        <v>82</v>
      </c>
      <c r="AV109" s="13" t="s">
        <v>82</v>
      </c>
      <c r="AW109" s="13" t="s">
        <v>37</v>
      </c>
      <c r="AX109" s="13" t="s">
        <v>80</v>
      </c>
      <c r="AY109" s="238" t="s">
        <v>139</v>
      </c>
    </row>
    <row r="110" spans="2:65" s="1" customFormat="1" ht="63.75" customHeight="1" x14ac:dyDescent="0.3">
      <c r="B110" s="41"/>
      <c r="C110" s="203" t="s">
        <v>181</v>
      </c>
      <c r="D110" s="203" t="s">
        <v>142</v>
      </c>
      <c r="E110" s="204" t="s">
        <v>182</v>
      </c>
      <c r="F110" s="205" t="s">
        <v>183</v>
      </c>
      <c r="G110" s="206" t="s">
        <v>177</v>
      </c>
      <c r="H110" s="207">
        <v>4</v>
      </c>
      <c r="I110" s="208"/>
      <c r="J110" s="209">
        <f>ROUND(I110*H110,2)</f>
        <v>0</v>
      </c>
      <c r="K110" s="205" t="s">
        <v>146</v>
      </c>
      <c r="L110" s="374"/>
      <c r="M110" s="210" t="s">
        <v>21</v>
      </c>
      <c r="N110" s="211" t="s">
        <v>44</v>
      </c>
      <c r="O110" s="42"/>
      <c r="P110" s="212">
        <f>O110*H110</f>
        <v>0</v>
      </c>
      <c r="Q110" s="212">
        <v>0</v>
      </c>
      <c r="R110" s="212">
        <f>Q110*H110</f>
        <v>0</v>
      </c>
      <c r="S110" s="212">
        <v>0</v>
      </c>
      <c r="T110" s="213">
        <f>S110*H110</f>
        <v>0</v>
      </c>
      <c r="AR110" s="24" t="s">
        <v>147</v>
      </c>
      <c r="AT110" s="24" t="s">
        <v>142</v>
      </c>
      <c r="AU110" s="24" t="s">
        <v>82</v>
      </c>
      <c r="AY110" s="24" t="s">
        <v>139</v>
      </c>
      <c r="BE110" s="214">
        <f>IF(N110="základní",J110,0)</f>
        <v>0</v>
      </c>
      <c r="BF110" s="214">
        <f>IF(N110="snížená",J110,0)</f>
        <v>0</v>
      </c>
      <c r="BG110" s="214">
        <f>IF(N110="zákl. přenesená",J110,0)</f>
        <v>0</v>
      </c>
      <c r="BH110" s="214">
        <f>IF(N110="sníž. přenesená",J110,0)</f>
        <v>0</v>
      </c>
      <c r="BI110" s="214">
        <f>IF(N110="nulová",J110,0)</f>
        <v>0</v>
      </c>
      <c r="BJ110" s="24" t="s">
        <v>80</v>
      </c>
      <c r="BK110" s="214">
        <f>ROUND(I110*H110,2)</f>
        <v>0</v>
      </c>
      <c r="BL110" s="24" t="s">
        <v>147</v>
      </c>
      <c r="BM110" s="24" t="s">
        <v>184</v>
      </c>
    </row>
    <row r="111" spans="2:65" s="1" customFormat="1" ht="54" x14ac:dyDescent="0.3">
      <c r="B111" s="41"/>
      <c r="C111" s="63"/>
      <c r="D111" s="215" t="s">
        <v>149</v>
      </c>
      <c r="E111" s="63"/>
      <c r="F111" s="216" t="s">
        <v>185</v>
      </c>
      <c r="G111" s="63"/>
      <c r="H111" s="63"/>
      <c r="I111" s="172"/>
      <c r="J111" s="63"/>
      <c r="K111" s="63"/>
      <c r="L111" s="374"/>
      <c r="M111" s="217"/>
      <c r="N111" s="42"/>
      <c r="O111" s="42"/>
      <c r="P111" s="42"/>
      <c r="Q111" s="42"/>
      <c r="R111" s="42"/>
      <c r="S111" s="42"/>
      <c r="T111" s="78"/>
      <c r="AT111" s="24" t="s">
        <v>149</v>
      </c>
      <c r="AU111" s="24" t="s">
        <v>82</v>
      </c>
    </row>
    <row r="112" spans="2:65" s="13" customFormat="1" x14ac:dyDescent="0.3">
      <c r="B112" s="228"/>
      <c r="C112" s="229"/>
      <c r="D112" s="215" t="s">
        <v>151</v>
      </c>
      <c r="E112" s="230" t="s">
        <v>21</v>
      </c>
      <c r="F112" s="231" t="s">
        <v>147</v>
      </c>
      <c r="G112" s="229"/>
      <c r="H112" s="232">
        <v>4</v>
      </c>
      <c r="I112" s="233"/>
      <c r="J112" s="229"/>
      <c r="K112" s="229"/>
      <c r="L112" s="378"/>
      <c r="M112" s="235"/>
      <c r="N112" s="236"/>
      <c r="O112" s="236"/>
      <c r="P112" s="236"/>
      <c r="Q112" s="236"/>
      <c r="R112" s="236"/>
      <c r="S112" s="236"/>
      <c r="T112" s="237"/>
      <c r="AT112" s="238" t="s">
        <v>151</v>
      </c>
      <c r="AU112" s="238" t="s">
        <v>82</v>
      </c>
      <c r="AV112" s="13" t="s">
        <v>82</v>
      </c>
      <c r="AW112" s="13" t="s">
        <v>37</v>
      </c>
      <c r="AX112" s="13" t="s">
        <v>80</v>
      </c>
      <c r="AY112" s="238" t="s">
        <v>139</v>
      </c>
    </row>
    <row r="113" spans="2:65" s="1" customFormat="1" ht="63.75" customHeight="1" x14ac:dyDescent="0.3">
      <c r="B113" s="41"/>
      <c r="C113" s="203" t="s">
        <v>186</v>
      </c>
      <c r="D113" s="203" t="s">
        <v>142</v>
      </c>
      <c r="E113" s="204" t="s">
        <v>187</v>
      </c>
      <c r="F113" s="205" t="s">
        <v>188</v>
      </c>
      <c r="G113" s="206" t="s">
        <v>162</v>
      </c>
      <c r="H113" s="207">
        <v>878</v>
      </c>
      <c r="I113" s="208"/>
      <c r="J113" s="209">
        <f>ROUND(I113*H113,2)</f>
        <v>0</v>
      </c>
      <c r="K113" s="205" t="s">
        <v>146</v>
      </c>
      <c r="L113" s="374"/>
      <c r="M113" s="210" t="s">
        <v>21</v>
      </c>
      <c r="N113" s="211" t="s">
        <v>44</v>
      </c>
      <c r="O113" s="42"/>
      <c r="P113" s="212">
        <f>O113*H113</f>
        <v>0</v>
      </c>
      <c r="Q113" s="212">
        <v>0</v>
      </c>
      <c r="R113" s="212">
        <f>Q113*H113</f>
        <v>0</v>
      </c>
      <c r="S113" s="212">
        <v>0</v>
      </c>
      <c r="T113" s="213">
        <f>S113*H113</f>
        <v>0</v>
      </c>
      <c r="AR113" s="24" t="s">
        <v>147</v>
      </c>
      <c r="AT113" s="24" t="s">
        <v>142</v>
      </c>
      <c r="AU113" s="24" t="s">
        <v>82</v>
      </c>
      <c r="AY113" s="24" t="s">
        <v>139</v>
      </c>
      <c r="BE113" s="214">
        <f>IF(N113="základní",J113,0)</f>
        <v>0</v>
      </c>
      <c r="BF113" s="214">
        <f>IF(N113="snížená",J113,0)</f>
        <v>0</v>
      </c>
      <c r="BG113" s="214">
        <f>IF(N113="zákl. přenesená",J113,0)</f>
        <v>0</v>
      </c>
      <c r="BH113" s="214">
        <f>IF(N113="sníž. přenesená",J113,0)</f>
        <v>0</v>
      </c>
      <c r="BI113" s="214">
        <f>IF(N113="nulová",J113,0)</f>
        <v>0</v>
      </c>
      <c r="BJ113" s="24" t="s">
        <v>80</v>
      </c>
      <c r="BK113" s="214">
        <f>ROUND(I113*H113,2)</f>
        <v>0</v>
      </c>
      <c r="BL113" s="24" t="s">
        <v>147</v>
      </c>
      <c r="BM113" s="24" t="s">
        <v>189</v>
      </c>
    </row>
    <row r="114" spans="2:65" s="1" customFormat="1" ht="54" x14ac:dyDescent="0.3">
      <c r="B114" s="41"/>
      <c r="C114" s="63"/>
      <c r="D114" s="215" t="s">
        <v>149</v>
      </c>
      <c r="E114" s="63"/>
      <c r="F114" s="216" t="s">
        <v>190</v>
      </c>
      <c r="G114" s="63"/>
      <c r="H114" s="63"/>
      <c r="I114" s="172"/>
      <c r="J114" s="63"/>
      <c r="K114" s="63"/>
      <c r="L114" s="374"/>
      <c r="M114" s="217"/>
      <c r="N114" s="42"/>
      <c r="O114" s="42"/>
      <c r="P114" s="42"/>
      <c r="Q114" s="42"/>
      <c r="R114" s="42"/>
      <c r="S114" s="42"/>
      <c r="T114" s="78"/>
      <c r="AT114" s="24" t="s">
        <v>149</v>
      </c>
      <c r="AU114" s="24" t="s">
        <v>82</v>
      </c>
    </row>
    <row r="115" spans="2:65" s="13" customFormat="1" x14ac:dyDescent="0.3">
      <c r="B115" s="228"/>
      <c r="C115" s="229"/>
      <c r="D115" s="215" t="s">
        <v>151</v>
      </c>
      <c r="E115" s="230" t="s">
        <v>21</v>
      </c>
      <c r="F115" s="231" t="s">
        <v>191</v>
      </c>
      <c r="G115" s="229"/>
      <c r="H115" s="232">
        <v>878</v>
      </c>
      <c r="I115" s="233"/>
      <c r="J115" s="229"/>
      <c r="K115" s="229"/>
      <c r="L115" s="378"/>
      <c r="M115" s="235"/>
      <c r="N115" s="236"/>
      <c r="O115" s="236"/>
      <c r="P115" s="236"/>
      <c r="Q115" s="236"/>
      <c r="R115" s="236"/>
      <c r="S115" s="236"/>
      <c r="T115" s="237"/>
      <c r="AT115" s="238" t="s">
        <v>151</v>
      </c>
      <c r="AU115" s="238" t="s">
        <v>82</v>
      </c>
      <c r="AV115" s="13" t="s">
        <v>82</v>
      </c>
      <c r="AW115" s="13" t="s">
        <v>37</v>
      </c>
      <c r="AX115" s="13" t="s">
        <v>80</v>
      </c>
      <c r="AY115" s="238" t="s">
        <v>139</v>
      </c>
    </row>
    <row r="116" spans="2:65" s="13" customFormat="1" ht="18" x14ac:dyDescent="0.3">
      <c r="B116" s="228"/>
      <c r="C116" s="352"/>
      <c r="D116" s="353"/>
      <c r="E116" s="409">
        <v>5910040110</v>
      </c>
      <c r="F116" s="350" t="s">
        <v>715</v>
      </c>
      <c r="G116" s="405"/>
      <c r="H116" s="406">
        <v>878</v>
      </c>
      <c r="I116" s="407"/>
      <c r="J116" s="408">
        <f>ROUND(I116*H116,2)</f>
        <v>0</v>
      </c>
      <c r="K116" s="405"/>
      <c r="L116" s="380" t="s">
        <v>716</v>
      </c>
      <c r="M116" s="235"/>
      <c r="N116" s="236"/>
      <c r="O116" s="236"/>
      <c r="P116" s="236"/>
      <c r="Q116" s="236"/>
      <c r="R116" s="236"/>
      <c r="S116" s="236"/>
      <c r="T116" s="237"/>
      <c r="AT116" s="238"/>
      <c r="AU116" s="238"/>
      <c r="AY116" s="238"/>
    </row>
    <row r="117" spans="2:65" s="13" customFormat="1" x14ac:dyDescent="0.3">
      <c r="B117" s="228"/>
      <c r="C117" s="229"/>
      <c r="D117" s="215"/>
      <c r="E117" s="230"/>
      <c r="F117" s="231"/>
      <c r="G117" s="229"/>
      <c r="H117" s="232"/>
      <c r="I117" s="233"/>
      <c r="J117" s="229"/>
      <c r="K117" s="229"/>
      <c r="L117" s="378"/>
      <c r="M117" s="235"/>
      <c r="N117" s="236"/>
      <c r="O117" s="236"/>
      <c r="P117" s="236"/>
      <c r="Q117" s="236"/>
      <c r="R117" s="236"/>
      <c r="S117" s="236"/>
      <c r="T117" s="237"/>
      <c r="AT117" s="238"/>
      <c r="AU117" s="238"/>
      <c r="AY117" s="238"/>
    </row>
    <row r="118" spans="2:65" s="1" customFormat="1" ht="38.25" customHeight="1" x14ac:dyDescent="0.3">
      <c r="B118" s="41"/>
      <c r="C118" s="203" t="s">
        <v>192</v>
      </c>
      <c r="D118" s="203" t="s">
        <v>142</v>
      </c>
      <c r="E118" s="204" t="s">
        <v>193</v>
      </c>
      <c r="F118" s="205" t="s">
        <v>194</v>
      </c>
      <c r="G118" s="206" t="s">
        <v>145</v>
      </c>
      <c r="H118" s="207">
        <v>488</v>
      </c>
      <c r="I118" s="208"/>
      <c r="J118" s="209">
        <f>ROUND(I118*H118,2)</f>
        <v>0</v>
      </c>
      <c r="K118" s="205" t="s">
        <v>146</v>
      </c>
      <c r="L118" s="374"/>
      <c r="M118" s="210" t="s">
        <v>21</v>
      </c>
      <c r="N118" s="211" t="s">
        <v>44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147</v>
      </c>
      <c r="AT118" s="24" t="s">
        <v>142</v>
      </c>
      <c r="AU118" s="24" t="s">
        <v>82</v>
      </c>
      <c r="AY118" s="24" t="s">
        <v>139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80</v>
      </c>
      <c r="BK118" s="214">
        <f>ROUND(I118*H118,2)</f>
        <v>0</v>
      </c>
      <c r="BL118" s="24" t="s">
        <v>147</v>
      </c>
      <c r="BM118" s="24" t="s">
        <v>195</v>
      </c>
    </row>
    <row r="119" spans="2:65" s="1" customFormat="1" ht="40.5" x14ac:dyDescent="0.3">
      <c r="B119" s="41"/>
      <c r="C119" s="63"/>
      <c r="D119" s="215" t="s">
        <v>149</v>
      </c>
      <c r="E119" s="63"/>
      <c r="F119" s="216" t="s">
        <v>196</v>
      </c>
      <c r="G119" s="63"/>
      <c r="H119" s="63"/>
      <c r="I119" s="172"/>
      <c r="J119" s="63"/>
      <c r="K119" s="63"/>
      <c r="L119" s="374"/>
      <c r="M119" s="217"/>
      <c r="N119" s="42"/>
      <c r="O119" s="42"/>
      <c r="P119" s="42"/>
      <c r="Q119" s="42"/>
      <c r="R119" s="42"/>
      <c r="S119" s="42"/>
      <c r="T119" s="78"/>
      <c r="AT119" s="24" t="s">
        <v>149</v>
      </c>
      <c r="AU119" s="24" t="s">
        <v>82</v>
      </c>
    </row>
    <row r="120" spans="2:65" s="12" customFormat="1" x14ac:dyDescent="0.3">
      <c r="B120" s="218"/>
      <c r="C120" s="219"/>
      <c r="D120" s="215" t="s">
        <v>151</v>
      </c>
      <c r="E120" s="220" t="s">
        <v>21</v>
      </c>
      <c r="F120" s="221" t="s">
        <v>152</v>
      </c>
      <c r="G120" s="219"/>
      <c r="H120" s="220" t="s">
        <v>21</v>
      </c>
      <c r="I120" s="222"/>
      <c r="J120" s="219"/>
      <c r="K120" s="219"/>
      <c r="L120" s="377"/>
      <c r="M120" s="224"/>
      <c r="N120" s="225"/>
      <c r="O120" s="225"/>
      <c r="P120" s="225"/>
      <c r="Q120" s="225"/>
      <c r="R120" s="225"/>
      <c r="S120" s="225"/>
      <c r="T120" s="226"/>
      <c r="AT120" s="227" t="s">
        <v>151</v>
      </c>
      <c r="AU120" s="227" t="s">
        <v>82</v>
      </c>
      <c r="AV120" s="12" t="s">
        <v>80</v>
      </c>
      <c r="AW120" s="12" t="s">
        <v>37</v>
      </c>
      <c r="AX120" s="12" t="s">
        <v>73</v>
      </c>
      <c r="AY120" s="227" t="s">
        <v>139</v>
      </c>
    </row>
    <row r="121" spans="2:65" s="13" customFormat="1" x14ac:dyDescent="0.3">
      <c r="B121" s="228"/>
      <c r="C121" s="229"/>
      <c r="D121" s="215" t="s">
        <v>151</v>
      </c>
      <c r="E121" s="230" t="s">
        <v>21</v>
      </c>
      <c r="F121" s="231" t="s">
        <v>197</v>
      </c>
      <c r="G121" s="229"/>
      <c r="H121" s="232">
        <v>488</v>
      </c>
      <c r="I121" s="233"/>
      <c r="J121" s="229"/>
      <c r="K121" s="229"/>
      <c r="L121" s="378"/>
      <c r="M121" s="235"/>
      <c r="N121" s="236"/>
      <c r="O121" s="236"/>
      <c r="P121" s="236"/>
      <c r="Q121" s="236"/>
      <c r="R121" s="236"/>
      <c r="S121" s="236"/>
      <c r="T121" s="237"/>
      <c r="AT121" s="238" t="s">
        <v>151</v>
      </c>
      <c r="AU121" s="238" t="s">
        <v>82</v>
      </c>
      <c r="AV121" s="13" t="s">
        <v>82</v>
      </c>
      <c r="AW121" s="13" t="s">
        <v>37</v>
      </c>
      <c r="AX121" s="13" t="s">
        <v>80</v>
      </c>
      <c r="AY121" s="238" t="s">
        <v>139</v>
      </c>
    </row>
    <row r="122" spans="2:65" s="1" customFormat="1" ht="16.5" customHeight="1" x14ac:dyDescent="0.3">
      <c r="B122" s="41"/>
      <c r="C122" s="250" t="s">
        <v>198</v>
      </c>
      <c r="D122" s="250" t="s">
        <v>199</v>
      </c>
      <c r="E122" s="251" t="s">
        <v>200</v>
      </c>
      <c r="F122" s="252" t="s">
        <v>201</v>
      </c>
      <c r="G122" s="253" t="s">
        <v>145</v>
      </c>
      <c r="H122" s="254">
        <v>488</v>
      </c>
      <c r="I122" s="255"/>
      <c r="J122" s="256">
        <f>ROUND(I122*H122,2)</f>
        <v>0</v>
      </c>
      <c r="K122" s="252" t="s">
        <v>146</v>
      </c>
      <c r="L122" s="381"/>
      <c r="M122" s="258" t="s">
        <v>21</v>
      </c>
      <c r="N122" s="259" t="s">
        <v>44</v>
      </c>
      <c r="O122" s="42"/>
      <c r="P122" s="212">
        <f>O122*H122</f>
        <v>0</v>
      </c>
      <c r="Q122" s="212">
        <v>1.0059999999999999E-2</v>
      </c>
      <c r="R122" s="212">
        <f>Q122*H122</f>
        <v>4.9092799999999999</v>
      </c>
      <c r="S122" s="212">
        <v>0</v>
      </c>
      <c r="T122" s="213">
        <f>S122*H122</f>
        <v>0</v>
      </c>
      <c r="AR122" s="24" t="s">
        <v>192</v>
      </c>
      <c r="AT122" s="24" t="s">
        <v>199</v>
      </c>
      <c r="AU122" s="24" t="s">
        <v>82</v>
      </c>
      <c r="AY122" s="24" t="s">
        <v>139</v>
      </c>
      <c r="BE122" s="214">
        <f>IF(N122="základní",J122,0)</f>
        <v>0</v>
      </c>
      <c r="BF122" s="214">
        <f>IF(N122="snížená",J122,0)</f>
        <v>0</v>
      </c>
      <c r="BG122" s="214">
        <f>IF(N122="zákl. přenesená",J122,0)</f>
        <v>0</v>
      </c>
      <c r="BH122" s="214">
        <f>IF(N122="sníž. přenesená",J122,0)</f>
        <v>0</v>
      </c>
      <c r="BI122" s="214">
        <f>IF(N122="nulová",J122,0)</f>
        <v>0</v>
      </c>
      <c r="BJ122" s="24" t="s">
        <v>80</v>
      </c>
      <c r="BK122" s="214">
        <f>ROUND(I122*H122,2)</f>
        <v>0</v>
      </c>
      <c r="BL122" s="24" t="s">
        <v>147</v>
      </c>
      <c r="BM122" s="24" t="s">
        <v>202</v>
      </c>
    </row>
    <row r="123" spans="2:65" s="13" customFormat="1" x14ac:dyDescent="0.3">
      <c r="B123" s="228"/>
      <c r="C123" s="229"/>
      <c r="D123" s="215" t="s">
        <v>151</v>
      </c>
      <c r="E123" s="230" t="s">
        <v>21</v>
      </c>
      <c r="F123" s="231" t="s">
        <v>197</v>
      </c>
      <c r="G123" s="229"/>
      <c r="H123" s="232">
        <v>488</v>
      </c>
      <c r="I123" s="233"/>
      <c r="J123" s="229"/>
      <c r="K123" s="229"/>
      <c r="L123" s="378"/>
      <c r="M123" s="235"/>
      <c r="N123" s="236"/>
      <c r="O123" s="236"/>
      <c r="P123" s="236"/>
      <c r="Q123" s="236"/>
      <c r="R123" s="236"/>
      <c r="S123" s="236"/>
      <c r="T123" s="237"/>
      <c r="AT123" s="238" t="s">
        <v>151</v>
      </c>
      <c r="AU123" s="238" t="s">
        <v>82</v>
      </c>
      <c r="AV123" s="13" t="s">
        <v>82</v>
      </c>
      <c r="AW123" s="13" t="s">
        <v>37</v>
      </c>
      <c r="AX123" s="13" t="s">
        <v>80</v>
      </c>
      <c r="AY123" s="238" t="s">
        <v>139</v>
      </c>
    </row>
    <row r="124" spans="2:65" s="1" customFormat="1" ht="116.45" customHeight="1" x14ac:dyDescent="0.3">
      <c r="B124" s="41"/>
      <c r="C124" s="203" t="s">
        <v>203</v>
      </c>
      <c r="D124" s="203" t="s">
        <v>142</v>
      </c>
      <c r="E124" s="204" t="s">
        <v>204</v>
      </c>
      <c r="F124" s="205" t="s">
        <v>205</v>
      </c>
      <c r="G124" s="206" t="s">
        <v>206</v>
      </c>
      <c r="H124" s="207">
        <v>0.4</v>
      </c>
      <c r="I124" s="369"/>
      <c r="J124" s="209">
        <f>ROUND(I124*H124,2)</f>
        <v>0</v>
      </c>
      <c r="K124" s="205" t="s">
        <v>146</v>
      </c>
      <c r="L124" s="380"/>
      <c r="M124" s="210" t="s">
        <v>21</v>
      </c>
      <c r="N124" s="211" t="s">
        <v>44</v>
      </c>
      <c r="O124" s="42"/>
      <c r="P124" s="212">
        <f>O124*H124</f>
        <v>0</v>
      </c>
      <c r="Q124" s="212">
        <v>0</v>
      </c>
      <c r="R124" s="212">
        <f>Q124*H124</f>
        <v>0</v>
      </c>
      <c r="S124" s="212">
        <v>0</v>
      </c>
      <c r="T124" s="213">
        <f>S124*H124</f>
        <v>0</v>
      </c>
      <c r="AR124" s="24" t="s">
        <v>147</v>
      </c>
      <c r="AT124" s="24" t="s">
        <v>142</v>
      </c>
      <c r="AU124" s="24" t="s">
        <v>82</v>
      </c>
      <c r="AY124" s="24" t="s">
        <v>139</v>
      </c>
      <c r="BE124" s="214">
        <f>IF(N124="základní",J124,0)</f>
        <v>0</v>
      </c>
      <c r="BF124" s="214">
        <f>IF(N124="snížená",J124,0)</f>
        <v>0</v>
      </c>
      <c r="BG124" s="214">
        <f>IF(N124="zákl. přenesená",J124,0)</f>
        <v>0</v>
      </c>
      <c r="BH124" s="214">
        <f>IF(N124="sníž. přenesená",J124,0)</f>
        <v>0</v>
      </c>
      <c r="BI124" s="214">
        <f>IF(N124="nulová",J124,0)</f>
        <v>0</v>
      </c>
      <c r="BJ124" s="24" t="s">
        <v>80</v>
      </c>
      <c r="BK124" s="214">
        <f>ROUND(I124*H124,2)</f>
        <v>0</v>
      </c>
      <c r="BL124" s="24" t="s">
        <v>147</v>
      </c>
      <c r="BM124" s="24" t="s">
        <v>207</v>
      </c>
    </row>
    <row r="125" spans="2:65" s="1" customFormat="1" ht="67.5" x14ac:dyDescent="0.3">
      <c r="B125" s="41"/>
      <c r="C125" s="63"/>
      <c r="D125" s="215" t="s">
        <v>149</v>
      </c>
      <c r="E125" s="63"/>
      <c r="F125" s="216" t="s">
        <v>208</v>
      </c>
      <c r="G125" s="63"/>
      <c r="H125" s="63"/>
      <c r="I125" s="172"/>
      <c r="J125" s="63"/>
      <c r="K125" s="63"/>
      <c r="L125" s="374"/>
      <c r="M125" s="217"/>
      <c r="N125" s="42"/>
      <c r="O125" s="42"/>
      <c r="P125" s="42"/>
      <c r="Q125" s="42"/>
      <c r="R125" s="42"/>
      <c r="S125" s="42"/>
      <c r="T125" s="78"/>
      <c r="AT125" s="24" t="s">
        <v>149</v>
      </c>
      <c r="AU125" s="24" t="s">
        <v>82</v>
      </c>
    </row>
    <row r="126" spans="2:65" s="13" customFormat="1" x14ac:dyDescent="0.3">
      <c r="B126" s="228"/>
      <c r="C126" s="229"/>
      <c r="D126" s="215" t="s">
        <v>151</v>
      </c>
      <c r="E126" s="230" t="s">
        <v>21</v>
      </c>
      <c r="F126" s="231" t="s">
        <v>209</v>
      </c>
      <c r="G126" s="229"/>
      <c r="H126" s="232">
        <v>0.4</v>
      </c>
      <c r="I126" s="233"/>
      <c r="J126" s="229"/>
      <c r="K126" s="229"/>
      <c r="L126" s="378"/>
      <c r="M126" s="235"/>
      <c r="N126" s="236"/>
      <c r="O126" s="236"/>
      <c r="P126" s="236"/>
      <c r="Q126" s="236"/>
      <c r="R126" s="236"/>
      <c r="S126" s="236"/>
      <c r="T126" s="237"/>
      <c r="AT126" s="238" t="s">
        <v>151</v>
      </c>
      <c r="AU126" s="238" t="s">
        <v>82</v>
      </c>
      <c r="AV126" s="13" t="s">
        <v>82</v>
      </c>
      <c r="AW126" s="13" t="s">
        <v>37</v>
      </c>
      <c r="AX126" s="13" t="s">
        <v>80</v>
      </c>
      <c r="AY126" s="238" t="s">
        <v>139</v>
      </c>
    </row>
    <row r="127" spans="2:65" s="1" customFormat="1" ht="51" customHeight="1" x14ac:dyDescent="0.3">
      <c r="B127" s="41"/>
      <c r="C127" s="203" t="s">
        <v>210</v>
      </c>
      <c r="D127" s="203" t="s">
        <v>142</v>
      </c>
      <c r="E127" s="204" t="s">
        <v>211</v>
      </c>
      <c r="F127" s="205" t="s">
        <v>212</v>
      </c>
      <c r="G127" s="206" t="s">
        <v>213</v>
      </c>
      <c r="H127" s="207">
        <v>33</v>
      </c>
      <c r="I127" s="208"/>
      <c r="J127" s="209">
        <f>ROUND(I127*H127,2)</f>
        <v>0</v>
      </c>
      <c r="K127" s="205" t="s">
        <v>146</v>
      </c>
      <c r="L127" s="374"/>
      <c r="M127" s="210" t="s">
        <v>21</v>
      </c>
      <c r="N127" s="211" t="s">
        <v>44</v>
      </c>
      <c r="O127" s="42"/>
      <c r="P127" s="212">
        <f>O127*H127</f>
        <v>0</v>
      </c>
      <c r="Q127" s="212">
        <v>0</v>
      </c>
      <c r="R127" s="212">
        <f>Q127*H127</f>
        <v>0</v>
      </c>
      <c r="S127" s="212">
        <v>0</v>
      </c>
      <c r="T127" s="213">
        <f>S127*H127</f>
        <v>0</v>
      </c>
      <c r="AR127" s="24" t="s">
        <v>147</v>
      </c>
      <c r="AT127" s="24" t="s">
        <v>142</v>
      </c>
      <c r="AU127" s="24" t="s">
        <v>82</v>
      </c>
      <c r="AY127" s="24" t="s">
        <v>139</v>
      </c>
      <c r="BE127" s="214">
        <f>IF(N127="základní",J127,0)</f>
        <v>0</v>
      </c>
      <c r="BF127" s="214">
        <f>IF(N127="snížená",J127,0)</f>
        <v>0</v>
      </c>
      <c r="BG127" s="214">
        <f>IF(N127="zákl. přenesená",J127,0)</f>
        <v>0</v>
      </c>
      <c r="BH127" s="214">
        <f>IF(N127="sníž. přenesená",J127,0)</f>
        <v>0</v>
      </c>
      <c r="BI127" s="214">
        <f>IF(N127="nulová",J127,0)</f>
        <v>0</v>
      </c>
      <c r="BJ127" s="24" t="s">
        <v>80</v>
      </c>
      <c r="BK127" s="214">
        <f>ROUND(I127*H127,2)</f>
        <v>0</v>
      </c>
      <c r="BL127" s="24" t="s">
        <v>147</v>
      </c>
      <c r="BM127" s="24" t="s">
        <v>214</v>
      </c>
    </row>
    <row r="128" spans="2:65" s="1" customFormat="1" ht="54" x14ac:dyDescent="0.3">
      <c r="B128" s="41"/>
      <c r="C128" s="63"/>
      <c r="D128" s="215" t="s">
        <v>149</v>
      </c>
      <c r="E128" s="63"/>
      <c r="F128" s="216" t="s">
        <v>215</v>
      </c>
      <c r="G128" s="63"/>
      <c r="H128" s="63"/>
      <c r="I128" s="172"/>
      <c r="J128" s="63"/>
      <c r="K128" s="63"/>
      <c r="L128" s="374"/>
      <c r="M128" s="217"/>
      <c r="N128" s="42"/>
      <c r="O128" s="42"/>
      <c r="P128" s="42"/>
      <c r="Q128" s="42"/>
      <c r="R128" s="42"/>
      <c r="S128" s="42"/>
      <c r="T128" s="78"/>
      <c r="AT128" s="24" t="s">
        <v>149</v>
      </c>
      <c r="AU128" s="24" t="s">
        <v>82</v>
      </c>
    </row>
    <row r="129" spans="2:65" s="13" customFormat="1" x14ac:dyDescent="0.3">
      <c r="B129" s="228"/>
      <c r="C129" s="229"/>
      <c r="D129" s="215" t="s">
        <v>151</v>
      </c>
      <c r="E129" s="230" t="s">
        <v>21</v>
      </c>
      <c r="F129" s="231" t="s">
        <v>216</v>
      </c>
      <c r="G129" s="229"/>
      <c r="H129" s="232">
        <v>33</v>
      </c>
      <c r="I129" s="233"/>
      <c r="J129" s="229"/>
      <c r="K129" s="229"/>
      <c r="L129" s="378"/>
      <c r="M129" s="235"/>
      <c r="N129" s="236"/>
      <c r="O129" s="236"/>
      <c r="P129" s="236"/>
      <c r="Q129" s="236"/>
      <c r="R129" s="236"/>
      <c r="S129" s="236"/>
      <c r="T129" s="237"/>
      <c r="AT129" s="238" t="s">
        <v>151</v>
      </c>
      <c r="AU129" s="238" t="s">
        <v>82</v>
      </c>
      <c r="AV129" s="13" t="s">
        <v>82</v>
      </c>
      <c r="AW129" s="13" t="s">
        <v>37</v>
      </c>
      <c r="AX129" s="13" t="s">
        <v>80</v>
      </c>
      <c r="AY129" s="238" t="s">
        <v>139</v>
      </c>
    </row>
    <row r="130" spans="2:65" s="1" customFormat="1" ht="102" customHeight="1" x14ac:dyDescent="0.3">
      <c r="B130" s="41"/>
      <c r="C130" s="250" t="s">
        <v>217</v>
      </c>
      <c r="D130" s="250" t="s">
        <v>199</v>
      </c>
      <c r="E130" s="251" t="s">
        <v>218</v>
      </c>
      <c r="F130" s="252" t="s">
        <v>219</v>
      </c>
      <c r="G130" s="253" t="s">
        <v>220</v>
      </c>
      <c r="H130" s="384">
        <v>61.05</v>
      </c>
      <c r="I130" s="382"/>
      <c r="J130" s="256">
        <f>ROUND(I130*H130,2)</f>
        <v>0</v>
      </c>
      <c r="K130" s="252" t="s">
        <v>146</v>
      </c>
      <c r="L130" s="380"/>
      <c r="M130" s="258" t="s">
        <v>21</v>
      </c>
      <c r="N130" s="259" t="s">
        <v>44</v>
      </c>
      <c r="O130" s="42"/>
      <c r="P130" s="212">
        <f>O130*H130</f>
        <v>0</v>
      </c>
      <c r="Q130" s="212">
        <v>1</v>
      </c>
      <c r="R130" s="212">
        <f>Q130*H130</f>
        <v>61.05</v>
      </c>
      <c r="S130" s="212">
        <v>0</v>
      </c>
      <c r="T130" s="213">
        <f>S130*H130</f>
        <v>0</v>
      </c>
      <c r="AR130" s="24" t="s">
        <v>192</v>
      </c>
      <c r="AT130" s="24" t="s">
        <v>199</v>
      </c>
      <c r="AU130" s="24" t="s">
        <v>82</v>
      </c>
      <c r="AY130" s="24" t="s">
        <v>139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80</v>
      </c>
      <c r="BK130" s="214">
        <f>ROUND(I130*H130,2)</f>
        <v>0</v>
      </c>
      <c r="BL130" s="24" t="s">
        <v>147</v>
      </c>
      <c r="BM130" s="24" t="s">
        <v>221</v>
      </c>
    </row>
    <row r="131" spans="2:65" s="13" customFormat="1" x14ac:dyDescent="0.3">
      <c r="B131" s="228"/>
      <c r="C131" s="229"/>
      <c r="D131" s="215" t="s">
        <v>151</v>
      </c>
      <c r="E131" s="230" t="s">
        <v>21</v>
      </c>
      <c r="F131" s="231" t="s">
        <v>222</v>
      </c>
      <c r="G131" s="229"/>
      <c r="H131" s="232">
        <v>52.8</v>
      </c>
      <c r="I131" s="233"/>
      <c r="J131" s="229"/>
      <c r="K131" s="229"/>
      <c r="L131" s="378"/>
      <c r="M131" s="235"/>
      <c r="N131" s="236"/>
      <c r="O131" s="236"/>
      <c r="P131" s="236"/>
      <c r="Q131" s="236"/>
      <c r="R131" s="236"/>
      <c r="S131" s="236"/>
      <c r="T131" s="237"/>
      <c r="AT131" s="238" t="s">
        <v>151</v>
      </c>
      <c r="AU131" s="238" t="s">
        <v>82</v>
      </c>
      <c r="AV131" s="13" t="s">
        <v>82</v>
      </c>
      <c r="AW131" s="13" t="s">
        <v>37</v>
      </c>
      <c r="AX131" s="13" t="s">
        <v>80</v>
      </c>
      <c r="AY131" s="238" t="s">
        <v>139</v>
      </c>
    </row>
    <row r="132" spans="2:65" s="1" customFormat="1" ht="153" customHeight="1" x14ac:dyDescent="0.3">
      <c r="B132" s="41"/>
      <c r="C132" s="203" t="s">
        <v>223</v>
      </c>
      <c r="D132" s="203" t="s">
        <v>142</v>
      </c>
      <c r="E132" s="204" t="s">
        <v>224</v>
      </c>
      <c r="F132" s="205" t="s">
        <v>225</v>
      </c>
      <c r="G132" s="206" t="s">
        <v>220</v>
      </c>
      <c r="H132" s="384">
        <v>61.05</v>
      </c>
      <c r="I132" s="208"/>
      <c r="J132" s="209">
        <f>ROUND(I132*H132,2)</f>
        <v>0</v>
      </c>
      <c r="K132" s="205" t="s">
        <v>146</v>
      </c>
      <c r="L132" s="380" t="s">
        <v>717</v>
      </c>
      <c r="M132" s="210" t="s">
        <v>21</v>
      </c>
      <c r="N132" s="211" t="s">
        <v>44</v>
      </c>
      <c r="O132" s="42"/>
      <c r="P132" s="212">
        <f>O132*H132</f>
        <v>0</v>
      </c>
      <c r="Q132" s="212">
        <v>0</v>
      </c>
      <c r="R132" s="212">
        <f>Q132*H132</f>
        <v>0</v>
      </c>
      <c r="S132" s="212">
        <v>0</v>
      </c>
      <c r="T132" s="213">
        <f>S132*H132</f>
        <v>0</v>
      </c>
      <c r="AR132" s="24" t="s">
        <v>147</v>
      </c>
      <c r="AT132" s="24" t="s">
        <v>142</v>
      </c>
      <c r="AU132" s="24" t="s">
        <v>82</v>
      </c>
      <c r="AY132" s="24" t="s">
        <v>139</v>
      </c>
      <c r="BE132" s="214">
        <f>IF(N132="základní",J132,0)</f>
        <v>0</v>
      </c>
      <c r="BF132" s="214">
        <f>IF(N132="snížená",J132,0)</f>
        <v>0</v>
      </c>
      <c r="BG132" s="214">
        <f>IF(N132="zákl. přenesená",J132,0)</f>
        <v>0</v>
      </c>
      <c r="BH132" s="214">
        <f>IF(N132="sníž. přenesená",J132,0)</f>
        <v>0</v>
      </c>
      <c r="BI132" s="214">
        <f>IF(N132="nulová",J132,0)</f>
        <v>0</v>
      </c>
      <c r="BJ132" s="24" t="s">
        <v>80</v>
      </c>
      <c r="BK132" s="214">
        <f>ROUND(I132*H132,2)</f>
        <v>0</v>
      </c>
      <c r="BL132" s="24" t="s">
        <v>147</v>
      </c>
      <c r="BM132" s="24" t="s">
        <v>226</v>
      </c>
    </row>
    <row r="133" spans="2:65" s="1" customFormat="1" ht="94.5" x14ac:dyDescent="0.3">
      <c r="B133" s="41"/>
      <c r="C133" s="63"/>
      <c r="D133" s="215" t="s">
        <v>149</v>
      </c>
      <c r="E133" s="63"/>
      <c r="F133" s="216" t="s">
        <v>227</v>
      </c>
      <c r="G133" s="63"/>
      <c r="H133" s="63"/>
      <c r="I133" s="172"/>
      <c r="J133" s="63"/>
      <c r="K133" s="63"/>
      <c r="L133" s="374"/>
      <c r="M133" s="217"/>
      <c r="N133" s="42"/>
      <c r="O133" s="42"/>
      <c r="P133" s="42"/>
      <c r="Q133" s="42"/>
      <c r="R133" s="42"/>
      <c r="S133" s="42"/>
      <c r="T133" s="78"/>
      <c r="AT133" s="24" t="s">
        <v>149</v>
      </c>
      <c r="AU133" s="24" t="s">
        <v>82</v>
      </c>
    </row>
    <row r="134" spans="2:65" s="12" customFormat="1" x14ac:dyDescent="0.3">
      <c r="B134" s="218"/>
      <c r="C134" s="219"/>
      <c r="D134" s="215" t="s">
        <v>151</v>
      </c>
      <c r="E134" s="220" t="s">
        <v>21</v>
      </c>
      <c r="F134" s="221" t="s">
        <v>228</v>
      </c>
      <c r="G134" s="219"/>
      <c r="H134" s="220" t="s">
        <v>21</v>
      </c>
      <c r="I134" s="222"/>
      <c r="J134" s="219"/>
      <c r="K134" s="219"/>
      <c r="L134" s="377"/>
      <c r="M134" s="224"/>
      <c r="N134" s="225"/>
      <c r="O134" s="225"/>
      <c r="P134" s="225"/>
      <c r="Q134" s="225"/>
      <c r="R134" s="225"/>
      <c r="S134" s="225"/>
      <c r="T134" s="226"/>
      <c r="AT134" s="227" t="s">
        <v>151</v>
      </c>
      <c r="AU134" s="227" t="s">
        <v>82</v>
      </c>
      <c r="AV134" s="12" t="s">
        <v>80</v>
      </c>
      <c r="AW134" s="12" t="s">
        <v>37</v>
      </c>
      <c r="AX134" s="12" t="s">
        <v>73</v>
      </c>
      <c r="AY134" s="227" t="s">
        <v>139</v>
      </c>
    </row>
    <row r="135" spans="2:65" s="13" customFormat="1" x14ac:dyDescent="0.3">
      <c r="B135" s="228"/>
      <c r="C135" s="229"/>
      <c r="D135" s="215" t="s">
        <v>151</v>
      </c>
      <c r="E135" s="230" t="s">
        <v>21</v>
      </c>
      <c r="F135" s="231" t="s">
        <v>222</v>
      </c>
      <c r="G135" s="229"/>
      <c r="H135" s="232">
        <v>52.8</v>
      </c>
      <c r="I135" s="233"/>
      <c r="J135" s="229"/>
      <c r="K135" s="229"/>
      <c r="L135" s="378"/>
      <c r="M135" s="235"/>
      <c r="N135" s="236"/>
      <c r="O135" s="236"/>
      <c r="P135" s="236"/>
      <c r="Q135" s="236"/>
      <c r="R135" s="236"/>
      <c r="S135" s="236"/>
      <c r="T135" s="237"/>
      <c r="AT135" s="238" t="s">
        <v>151</v>
      </c>
      <c r="AU135" s="238" t="s">
        <v>82</v>
      </c>
      <c r="AV135" s="13" t="s">
        <v>82</v>
      </c>
      <c r="AW135" s="13" t="s">
        <v>37</v>
      </c>
      <c r="AX135" s="13" t="s">
        <v>80</v>
      </c>
      <c r="AY135" s="238" t="s">
        <v>139</v>
      </c>
    </row>
    <row r="136" spans="2:65" s="1" customFormat="1" ht="63.75" customHeight="1" x14ac:dyDescent="0.3">
      <c r="B136" s="41"/>
      <c r="C136" s="203" t="s">
        <v>229</v>
      </c>
      <c r="D136" s="203" t="s">
        <v>142</v>
      </c>
      <c r="E136" s="204" t="s">
        <v>230</v>
      </c>
      <c r="F136" s="205" t="s">
        <v>231</v>
      </c>
      <c r="G136" s="206" t="s">
        <v>220</v>
      </c>
      <c r="H136" s="207">
        <v>98.86</v>
      </c>
      <c r="I136" s="208"/>
      <c r="J136" s="209">
        <f>ROUND(I136*H136,2)</f>
        <v>0</v>
      </c>
      <c r="K136" s="205" t="s">
        <v>146</v>
      </c>
      <c r="L136" s="374"/>
      <c r="M136" s="210" t="s">
        <v>21</v>
      </c>
      <c r="N136" s="211" t="s">
        <v>44</v>
      </c>
      <c r="O136" s="42"/>
      <c r="P136" s="212">
        <f>O136*H136</f>
        <v>0</v>
      </c>
      <c r="Q136" s="212">
        <v>0</v>
      </c>
      <c r="R136" s="212">
        <f>Q136*H136</f>
        <v>0</v>
      </c>
      <c r="S136" s="212">
        <v>0</v>
      </c>
      <c r="T136" s="213">
        <f>S136*H136</f>
        <v>0</v>
      </c>
      <c r="AR136" s="24" t="s">
        <v>147</v>
      </c>
      <c r="AT136" s="24" t="s">
        <v>142</v>
      </c>
      <c r="AU136" s="24" t="s">
        <v>82</v>
      </c>
      <c r="AY136" s="24" t="s">
        <v>139</v>
      </c>
      <c r="BE136" s="214">
        <f>IF(N136="základní",J136,0)</f>
        <v>0</v>
      </c>
      <c r="BF136" s="214">
        <f>IF(N136="snížená",J136,0)</f>
        <v>0</v>
      </c>
      <c r="BG136" s="214">
        <f>IF(N136="zákl. přenesená",J136,0)</f>
        <v>0</v>
      </c>
      <c r="BH136" s="214">
        <f>IF(N136="sníž. přenesená",J136,0)</f>
        <v>0</v>
      </c>
      <c r="BI136" s="214">
        <f>IF(N136="nulová",J136,0)</f>
        <v>0</v>
      </c>
      <c r="BJ136" s="24" t="s">
        <v>80</v>
      </c>
      <c r="BK136" s="214">
        <f>ROUND(I136*H136,2)</f>
        <v>0</v>
      </c>
      <c r="BL136" s="24" t="s">
        <v>147</v>
      </c>
      <c r="BM136" s="24" t="s">
        <v>232</v>
      </c>
    </row>
    <row r="137" spans="2:65" s="1" customFormat="1" ht="54" x14ac:dyDescent="0.3">
      <c r="B137" s="41"/>
      <c r="C137" s="63"/>
      <c r="D137" s="215" t="s">
        <v>149</v>
      </c>
      <c r="E137" s="63"/>
      <c r="F137" s="216" t="s">
        <v>233</v>
      </c>
      <c r="G137" s="63"/>
      <c r="H137" s="63"/>
      <c r="I137" s="172"/>
      <c r="J137" s="63"/>
      <c r="K137" s="63"/>
      <c r="L137" s="374"/>
      <c r="M137" s="217"/>
      <c r="N137" s="42"/>
      <c r="O137" s="42"/>
      <c r="P137" s="42"/>
      <c r="Q137" s="42"/>
      <c r="R137" s="42"/>
      <c r="S137" s="42"/>
      <c r="T137" s="78"/>
      <c r="AT137" s="24" t="s">
        <v>149</v>
      </c>
      <c r="AU137" s="24" t="s">
        <v>82</v>
      </c>
    </row>
    <row r="138" spans="2:65" s="12" customFormat="1" x14ac:dyDescent="0.3">
      <c r="B138" s="218"/>
      <c r="C138" s="219"/>
      <c r="D138" s="215" t="s">
        <v>151</v>
      </c>
      <c r="E138" s="220" t="s">
        <v>21</v>
      </c>
      <c r="F138" s="221" t="s">
        <v>234</v>
      </c>
      <c r="G138" s="219"/>
      <c r="H138" s="220" t="s">
        <v>21</v>
      </c>
      <c r="I138" s="222"/>
      <c r="J138" s="219"/>
      <c r="K138" s="219"/>
      <c r="L138" s="377"/>
      <c r="M138" s="224"/>
      <c r="N138" s="225"/>
      <c r="O138" s="225"/>
      <c r="P138" s="225"/>
      <c r="Q138" s="225"/>
      <c r="R138" s="225"/>
      <c r="S138" s="225"/>
      <c r="T138" s="226"/>
      <c r="AT138" s="227" t="s">
        <v>151</v>
      </c>
      <c r="AU138" s="227" t="s">
        <v>82</v>
      </c>
      <c r="AV138" s="12" t="s">
        <v>80</v>
      </c>
      <c r="AW138" s="12" t="s">
        <v>37</v>
      </c>
      <c r="AX138" s="12" t="s">
        <v>73</v>
      </c>
      <c r="AY138" s="227" t="s">
        <v>139</v>
      </c>
    </row>
    <row r="139" spans="2:65" s="13" customFormat="1" x14ac:dyDescent="0.3">
      <c r="B139" s="228"/>
      <c r="C139" s="229"/>
      <c r="D139" s="215" t="s">
        <v>151</v>
      </c>
      <c r="E139" s="230" t="s">
        <v>21</v>
      </c>
      <c r="F139" s="231" t="s">
        <v>235</v>
      </c>
      <c r="G139" s="229"/>
      <c r="H139" s="232">
        <v>98.86</v>
      </c>
      <c r="I139" s="233"/>
      <c r="J139" s="229"/>
      <c r="K139" s="229"/>
      <c r="L139" s="378"/>
      <c r="M139" s="235"/>
      <c r="N139" s="236"/>
      <c r="O139" s="236"/>
      <c r="P139" s="236"/>
      <c r="Q139" s="236"/>
      <c r="R139" s="236"/>
      <c r="S139" s="236"/>
      <c r="T139" s="237"/>
      <c r="AT139" s="238" t="s">
        <v>151</v>
      </c>
      <c r="AU139" s="238" t="s">
        <v>82</v>
      </c>
      <c r="AV139" s="13" t="s">
        <v>82</v>
      </c>
      <c r="AW139" s="13" t="s">
        <v>37</v>
      </c>
      <c r="AX139" s="13" t="s">
        <v>80</v>
      </c>
      <c r="AY139" s="238" t="s">
        <v>139</v>
      </c>
    </row>
    <row r="140" spans="2:65" s="1" customFormat="1" ht="153" customHeight="1" x14ac:dyDescent="0.3">
      <c r="B140" s="41"/>
      <c r="C140" s="203" t="s">
        <v>10</v>
      </c>
      <c r="D140" s="203" t="s">
        <v>142</v>
      </c>
      <c r="E140" s="204" t="s">
        <v>236</v>
      </c>
      <c r="F140" s="205" t="s">
        <v>237</v>
      </c>
      <c r="G140" s="206" t="s">
        <v>220</v>
      </c>
      <c r="H140" s="207">
        <v>4.9089999999999998</v>
      </c>
      <c r="I140" s="208"/>
      <c r="J140" s="209">
        <f>ROUND(I140*H140,2)</f>
        <v>0</v>
      </c>
      <c r="K140" s="205" t="s">
        <v>146</v>
      </c>
      <c r="L140" s="374"/>
      <c r="M140" s="210" t="s">
        <v>21</v>
      </c>
      <c r="N140" s="211" t="s">
        <v>44</v>
      </c>
      <c r="O140" s="42"/>
      <c r="P140" s="212">
        <f>O140*H140</f>
        <v>0</v>
      </c>
      <c r="Q140" s="212">
        <v>0</v>
      </c>
      <c r="R140" s="212">
        <f>Q140*H140</f>
        <v>0</v>
      </c>
      <c r="S140" s="212">
        <v>0</v>
      </c>
      <c r="T140" s="213">
        <f>S140*H140</f>
        <v>0</v>
      </c>
      <c r="AR140" s="24" t="s">
        <v>147</v>
      </c>
      <c r="AT140" s="24" t="s">
        <v>142</v>
      </c>
      <c r="AU140" s="24" t="s">
        <v>82</v>
      </c>
      <c r="AY140" s="24" t="s">
        <v>139</v>
      </c>
      <c r="BE140" s="214">
        <f>IF(N140="základní",J140,0)</f>
        <v>0</v>
      </c>
      <c r="BF140" s="214">
        <f>IF(N140="snížená",J140,0)</f>
        <v>0</v>
      </c>
      <c r="BG140" s="214">
        <f>IF(N140="zákl. přenesená",J140,0)</f>
        <v>0</v>
      </c>
      <c r="BH140" s="214">
        <f>IF(N140="sníž. přenesená",J140,0)</f>
        <v>0</v>
      </c>
      <c r="BI140" s="214">
        <f>IF(N140="nulová",J140,0)</f>
        <v>0</v>
      </c>
      <c r="BJ140" s="24" t="s">
        <v>80</v>
      </c>
      <c r="BK140" s="214">
        <f>ROUND(I140*H140,2)</f>
        <v>0</v>
      </c>
      <c r="BL140" s="24" t="s">
        <v>147</v>
      </c>
      <c r="BM140" s="24" t="s">
        <v>238</v>
      </c>
    </row>
    <row r="141" spans="2:65" s="1" customFormat="1" ht="94.5" x14ac:dyDescent="0.3">
      <c r="B141" s="41"/>
      <c r="C141" s="63"/>
      <c r="D141" s="215" t="s">
        <v>149</v>
      </c>
      <c r="E141" s="63"/>
      <c r="F141" s="216" t="s">
        <v>227</v>
      </c>
      <c r="G141" s="63"/>
      <c r="H141" s="63"/>
      <c r="I141" s="172"/>
      <c r="J141" s="63"/>
      <c r="K141" s="63"/>
      <c r="L141" s="374"/>
      <c r="M141" s="217"/>
      <c r="N141" s="42"/>
      <c r="O141" s="42"/>
      <c r="P141" s="42"/>
      <c r="Q141" s="42"/>
      <c r="R141" s="42"/>
      <c r="S141" s="42"/>
      <c r="T141" s="78"/>
      <c r="AT141" s="24" t="s">
        <v>149</v>
      </c>
      <c r="AU141" s="24" t="s">
        <v>82</v>
      </c>
    </row>
    <row r="142" spans="2:65" s="12" customFormat="1" x14ac:dyDescent="0.3">
      <c r="B142" s="218"/>
      <c r="C142" s="219"/>
      <c r="D142" s="215" t="s">
        <v>151</v>
      </c>
      <c r="E142" s="220" t="s">
        <v>21</v>
      </c>
      <c r="F142" s="221" t="s">
        <v>239</v>
      </c>
      <c r="G142" s="219"/>
      <c r="H142" s="220" t="s">
        <v>21</v>
      </c>
      <c r="I142" s="222"/>
      <c r="J142" s="219"/>
      <c r="K142" s="219"/>
      <c r="L142" s="377"/>
      <c r="M142" s="224"/>
      <c r="N142" s="225"/>
      <c r="O142" s="225"/>
      <c r="P142" s="225"/>
      <c r="Q142" s="225"/>
      <c r="R142" s="225"/>
      <c r="S142" s="225"/>
      <c r="T142" s="226"/>
      <c r="AT142" s="227" t="s">
        <v>151</v>
      </c>
      <c r="AU142" s="227" t="s">
        <v>82</v>
      </c>
      <c r="AV142" s="12" t="s">
        <v>80</v>
      </c>
      <c r="AW142" s="12" t="s">
        <v>37</v>
      </c>
      <c r="AX142" s="12" t="s">
        <v>73</v>
      </c>
      <c r="AY142" s="227" t="s">
        <v>139</v>
      </c>
    </row>
    <row r="143" spans="2:65" s="13" customFormat="1" x14ac:dyDescent="0.3">
      <c r="B143" s="228"/>
      <c r="C143" s="229"/>
      <c r="D143" s="215" t="s">
        <v>151</v>
      </c>
      <c r="E143" s="230" t="s">
        <v>21</v>
      </c>
      <c r="F143" s="231" t="s">
        <v>240</v>
      </c>
      <c r="G143" s="229"/>
      <c r="H143" s="232">
        <v>4.9089999999999998</v>
      </c>
      <c r="I143" s="233"/>
      <c r="J143" s="229"/>
      <c r="K143" s="229"/>
      <c r="L143" s="378"/>
      <c r="M143" s="260"/>
      <c r="N143" s="261"/>
      <c r="O143" s="261"/>
      <c r="P143" s="261"/>
      <c r="Q143" s="261"/>
      <c r="R143" s="261"/>
      <c r="S143" s="261"/>
      <c r="T143" s="262"/>
      <c r="AT143" s="238" t="s">
        <v>151</v>
      </c>
      <c r="AU143" s="238" t="s">
        <v>82</v>
      </c>
      <c r="AV143" s="13" t="s">
        <v>82</v>
      </c>
      <c r="AW143" s="13" t="s">
        <v>37</v>
      </c>
      <c r="AX143" s="13" t="s">
        <v>80</v>
      </c>
      <c r="AY143" s="238" t="s">
        <v>139</v>
      </c>
    </row>
    <row r="144" spans="2:65" s="1" customFormat="1" ht="6.95" customHeight="1" x14ac:dyDescent="0.3">
      <c r="B144" s="56"/>
      <c r="C144" s="57"/>
      <c r="D144" s="57"/>
      <c r="E144" s="57"/>
      <c r="F144" s="57"/>
      <c r="G144" s="57"/>
      <c r="H144" s="57"/>
      <c r="I144" s="148"/>
      <c r="J144" s="57"/>
      <c r="K144" s="57"/>
      <c r="L144" s="374"/>
    </row>
    <row r="147" spans="6:6" ht="18" x14ac:dyDescent="0.3">
      <c r="F147" s="380" t="s">
        <v>720</v>
      </c>
    </row>
  </sheetData>
  <autoFilter ref="C83:K143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R107"/>
  <sheetViews>
    <sheetView showGridLines="0" workbookViewId="0">
      <pane ySplit="1" topLeftCell="A52" activePane="bottomLeft" state="frozen"/>
      <selection pane="bottomLeft" activeCell="J70" sqref="J70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4" width="4.33203125" customWidth="1"/>
    <col min="5" max="5" width="24.5" customWidth="1"/>
    <col min="6" max="6" width="75" customWidth="1"/>
    <col min="7" max="7" width="8.6640625" customWidth="1"/>
    <col min="8" max="8" width="30.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21"/>
      <c r="C1" s="121"/>
      <c r="D1" s="122" t="s">
        <v>1</v>
      </c>
      <c r="E1" s="121"/>
      <c r="F1" s="123" t="s">
        <v>106</v>
      </c>
      <c r="G1" s="453" t="s">
        <v>107</v>
      </c>
      <c r="H1" s="453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AT2" s="24" t="s">
        <v>90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111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 x14ac:dyDescent="0.3">
      <c r="B7" s="28"/>
      <c r="C7" s="29"/>
      <c r="D7" s="29"/>
      <c r="E7" s="454" t="str">
        <f>'Rekapitulace zakázky'!K6</f>
        <v>Opravy železničního svršku v dopravně Mikulášovice d.n.</v>
      </c>
      <c r="F7" s="460"/>
      <c r="G7" s="460"/>
      <c r="H7" s="460"/>
      <c r="I7" s="126"/>
      <c r="J7" s="29"/>
      <c r="K7" s="31"/>
    </row>
    <row r="8" spans="1:70" ht="15" x14ac:dyDescent="0.3">
      <c r="B8" s="28"/>
      <c r="C8" s="29"/>
      <c r="D8" s="37" t="s">
        <v>112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 x14ac:dyDescent="0.3">
      <c r="B9" s="41"/>
      <c r="C9" s="42"/>
      <c r="D9" s="42"/>
      <c r="E9" s="454" t="s">
        <v>113</v>
      </c>
      <c r="F9" s="455"/>
      <c r="G9" s="455"/>
      <c r="H9" s="455"/>
      <c r="I9" s="127"/>
      <c r="J9" s="42"/>
      <c r="K9" s="45"/>
    </row>
    <row r="10" spans="1:70" s="1" customFormat="1" ht="15" x14ac:dyDescent="0.3">
      <c r="B10" s="41"/>
      <c r="C10" s="42"/>
      <c r="D10" s="37" t="s">
        <v>114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456" t="s">
        <v>241</v>
      </c>
      <c r="F11" s="455"/>
      <c r="G11" s="455"/>
      <c r="H11" s="455"/>
      <c r="I11" s="127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 x14ac:dyDescent="0.3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zakázky'!AN8</f>
        <v>25. 9. 2018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29</v>
      </c>
      <c r="K16" s="45"/>
    </row>
    <row r="17" spans="2:11" s="1" customFormat="1" ht="18" customHeight="1" x14ac:dyDescent="0.3">
      <c r="B17" s="41"/>
      <c r="C17" s="42"/>
      <c r="D17" s="42"/>
      <c r="E17" s="35" t="s">
        <v>30</v>
      </c>
      <c r="F17" s="42"/>
      <c r="G17" s="42"/>
      <c r="H17" s="42"/>
      <c r="I17" s="128" t="s">
        <v>31</v>
      </c>
      <c r="J17" s="35" t="s">
        <v>32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 x14ac:dyDescent="0.3">
      <c r="B19" s="41"/>
      <c r="C19" s="42"/>
      <c r="D19" s="37" t="s">
        <v>33</v>
      </c>
      <c r="E19" s="42"/>
      <c r="F19" s="42"/>
      <c r="G19" s="42"/>
      <c r="H19" s="42"/>
      <c r="I19" s="128" t="s">
        <v>28</v>
      </c>
      <c r="J19" s="35" t="str">
        <f>IF('Rekapitulace zakázky'!AN13="Vyplň údaj","",IF('Rekapitulace zakázky'!AN13="","",'Rekapitulace zakázky'!AN13))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zakázky'!E14="Vyplň údaj","",IF('Rekapitulace zakázky'!E14="","",'Rekapitulace zakázky'!E14))</f>
        <v/>
      </c>
      <c r="F20" s="42"/>
      <c r="G20" s="42"/>
      <c r="H20" s="42"/>
      <c r="I20" s="128" t="s">
        <v>31</v>
      </c>
      <c r="J20" s="35" t="str">
        <f>IF('Rekapitulace zakázky'!AN14="Vyplň údaj","",IF('Rekapitulace zakázky'!AN14="","",'Rekapitulace zakázky'!AN14))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 x14ac:dyDescent="0.3">
      <c r="B22" s="41"/>
      <c r="C22" s="42"/>
      <c r="D22" s="37" t="s">
        <v>35</v>
      </c>
      <c r="E22" s="42"/>
      <c r="F22" s="42"/>
      <c r="G22" s="42"/>
      <c r="H22" s="42"/>
      <c r="I22" s="128" t="s">
        <v>28</v>
      </c>
      <c r="J22" s="35" t="str">
        <f>IF('Rekapitulace zakázky'!AN16="","",'Rekapitulace zakázky'!AN16)</f>
        <v/>
      </c>
      <c r="K22" s="45"/>
    </row>
    <row r="23" spans="2:11" s="1" customFormat="1" ht="18" customHeight="1" x14ac:dyDescent="0.3">
      <c r="B23" s="41"/>
      <c r="C23" s="42"/>
      <c r="D23" s="42"/>
      <c r="E23" s="35" t="str">
        <f>IF('Rekapitulace zakázky'!E17="","",'Rekapitulace zakázky'!E17)</f>
        <v xml:space="preserve"> </v>
      </c>
      <c r="F23" s="42"/>
      <c r="G23" s="42"/>
      <c r="H23" s="42"/>
      <c r="I23" s="128" t="s">
        <v>31</v>
      </c>
      <c r="J23" s="35" t="str">
        <f>IF('Rekapitulace zakázky'!AN17="","",'Rekapitulace zakázky'!AN17)</f>
        <v/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 x14ac:dyDescent="0.3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 x14ac:dyDescent="0.3">
      <c r="B26" s="130"/>
      <c r="C26" s="131"/>
      <c r="D26" s="131"/>
      <c r="E26" s="418" t="s">
        <v>21</v>
      </c>
      <c r="F26" s="418"/>
      <c r="G26" s="418"/>
      <c r="H26" s="418"/>
      <c r="I26" s="132"/>
      <c r="J26" s="131"/>
      <c r="K26" s="133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 x14ac:dyDescent="0.3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ROUND(J82,2)</f>
        <v>0</v>
      </c>
      <c r="K29" s="45"/>
    </row>
    <row r="30" spans="2:11" s="1" customFormat="1" ht="6.95" customHeight="1" x14ac:dyDescent="0.3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 x14ac:dyDescent="0.3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 x14ac:dyDescent="0.3">
      <c r="B32" s="41"/>
      <c r="C32" s="42"/>
      <c r="D32" s="49" t="s">
        <v>43</v>
      </c>
      <c r="E32" s="49" t="s">
        <v>44</v>
      </c>
      <c r="F32" s="139">
        <f>ROUND(SUM(BE82:BE106), 2)</f>
        <v>0</v>
      </c>
      <c r="G32" s="42"/>
      <c r="H32" s="42"/>
      <c r="I32" s="140">
        <v>0.21</v>
      </c>
      <c r="J32" s="139">
        <f>ROUND(ROUND((SUM(BE82:BE106)),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45</v>
      </c>
      <c r="F33" s="139">
        <f>ROUND(SUM(BF82:BF106), 2)</f>
        <v>0</v>
      </c>
      <c r="G33" s="42"/>
      <c r="H33" s="42"/>
      <c r="I33" s="140">
        <v>0.15</v>
      </c>
      <c r="J33" s="139">
        <f>ROUND(ROUND((SUM(BF82:BF106)),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46</v>
      </c>
      <c r="F34" s="139">
        <f>ROUND(SUM(BG82:BG106),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47</v>
      </c>
      <c r="F35" s="139">
        <f>ROUND(SUM(BH82:BH106),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48</v>
      </c>
      <c r="F36" s="139">
        <f>ROUND(SUM(BI82:BI106),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 x14ac:dyDescent="0.3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 x14ac:dyDescent="0.3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 x14ac:dyDescent="0.3">
      <c r="B44" s="41"/>
      <c r="C44" s="30" t="s">
        <v>116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 x14ac:dyDescent="0.3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 x14ac:dyDescent="0.3">
      <c r="B47" s="41"/>
      <c r="C47" s="42"/>
      <c r="D47" s="42"/>
      <c r="E47" s="454" t="str">
        <f>E7</f>
        <v>Opravy železničního svršku v dopravně Mikulášovice d.n.</v>
      </c>
      <c r="F47" s="460"/>
      <c r="G47" s="460"/>
      <c r="H47" s="460"/>
      <c r="I47" s="127"/>
      <c r="J47" s="42"/>
      <c r="K47" s="45"/>
    </row>
    <row r="48" spans="2:11" ht="15" x14ac:dyDescent="0.3">
      <c r="B48" s="28"/>
      <c r="C48" s="37" t="s">
        <v>112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 x14ac:dyDescent="0.3">
      <c r="B49" s="41"/>
      <c r="C49" s="42"/>
      <c r="D49" s="42"/>
      <c r="E49" s="454" t="s">
        <v>113</v>
      </c>
      <c r="F49" s="455"/>
      <c r="G49" s="455"/>
      <c r="H49" s="455"/>
      <c r="I49" s="127"/>
      <c r="J49" s="42"/>
      <c r="K49" s="45"/>
    </row>
    <row r="50" spans="2:47" s="1" customFormat="1" ht="14.45" customHeight="1" x14ac:dyDescent="0.3">
      <c r="B50" s="41"/>
      <c r="C50" s="37" t="s">
        <v>114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 x14ac:dyDescent="0.3">
      <c r="B51" s="41"/>
      <c r="C51" s="42"/>
      <c r="D51" s="42"/>
      <c r="E51" s="456" t="str">
        <f>E11</f>
        <v>SO 02 - SO 02 - TK směr Panský</v>
      </c>
      <c r="F51" s="455"/>
      <c r="G51" s="455"/>
      <c r="H51" s="455"/>
      <c r="I51" s="127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>dopravna Mikulášovice d.n.</v>
      </c>
      <c r="G53" s="42"/>
      <c r="H53" s="42"/>
      <c r="I53" s="128" t="s">
        <v>25</v>
      </c>
      <c r="J53" s="129" t="str">
        <f>IF(J14="","",J14)</f>
        <v>25. 9. 2018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SŽDC s.o., OŘ Ústí n.L., ST Ústí n.L.</v>
      </c>
      <c r="G55" s="42"/>
      <c r="H55" s="42"/>
      <c r="I55" s="128" t="s">
        <v>35</v>
      </c>
      <c r="J55" s="418" t="str">
        <f>E23</f>
        <v xml:space="preserve"> </v>
      </c>
      <c r="K55" s="45"/>
    </row>
    <row r="56" spans="2:47" s="1" customFormat="1" ht="14.45" customHeight="1" x14ac:dyDescent="0.3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57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 x14ac:dyDescent="0.3">
      <c r="B58" s="41"/>
      <c r="C58" s="153" t="s">
        <v>117</v>
      </c>
      <c r="D58" s="141"/>
      <c r="E58" s="141"/>
      <c r="F58" s="141"/>
      <c r="G58" s="141"/>
      <c r="H58" s="141"/>
      <c r="I58" s="154"/>
      <c r="J58" s="155" t="s">
        <v>118</v>
      </c>
      <c r="K58" s="156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 x14ac:dyDescent="0.3">
      <c r="B60" s="41"/>
      <c r="C60" s="157" t="s">
        <v>119</v>
      </c>
      <c r="D60" s="42"/>
      <c r="E60" s="42"/>
      <c r="F60" s="42"/>
      <c r="G60" s="42"/>
      <c r="H60" s="42"/>
      <c r="I60" s="127"/>
      <c r="J60" s="137">
        <f>J82</f>
        <v>0</v>
      </c>
      <c r="K60" s="45"/>
      <c r="AU60" s="24" t="s">
        <v>120</v>
      </c>
    </row>
    <row r="61" spans="2:47" s="1" customFormat="1" ht="21.75" customHeight="1" x14ac:dyDescent="0.3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6.95" customHeight="1" x14ac:dyDescent="0.3">
      <c r="B62" s="56"/>
      <c r="C62" s="57"/>
      <c r="D62" s="57"/>
      <c r="E62" s="57"/>
      <c r="F62" s="57"/>
      <c r="G62" s="57"/>
      <c r="H62" s="57"/>
      <c r="I62" s="148"/>
      <c r="J62" s="57"/>
      <c r="K62" s="58"/>
    </row>
    <row r="66" spans="2:12" s="1" customFormat="1" ht="6.95" customHeight="1" x14ac:dyDescent="0.3">
      <c r="B66" s="59"/>
      <c r="C66" s="60"/>
      <c r="D66" s="60"/>
      <c r="E66" s="60"/>
      <c r="F66" s="60"/>
      <c r="G66" s="60"/>
      <c r="H66" s="60"/>
      <c r="I66" s="151"/>
      <c r="J66" s="60"/>
      <c r="K66" s="60"/>
      <c r="L66" s="61"/>
    </row>
    <row r="67" spans="2:12" s="1" customFormat="1" ht="36.950000000000003" customHeight="1" x14ac:dyDescent="0.3">
      <c r="B67" s="41"/>
      <c r="C67" s="62" t="s">
        <v>123</v>
      </c>
      <c r="D67" s="63"/>
      <c r="E67" s="63"/>
      <c r="F67" s="63"/>
      <c r="G67" s="63"/>
      <c r="H67" s="63"/>
      <c r="I67" s="172"/>
      <c r="J67" s="63"/>
      <c r="K67" s="63"/>
      <c r="L67" s="61"/>
    </row>
    <row r="68" spans="2:12" s="1" customFormat="1" ht="6.95" customHeight="1" x14ac:dyDescent="0.3">
      <c r="B68" s="41"/>
      <c r="C68" s="63"/>
      <c r="D68" s="63"/>
      <c r="E68" s="63"/>
      <c r="F68" s="63"/>
      <c r="G68" s="63"/>
      <c r="H68" s="63"/>
      <c r="I68" s="172"/>
      <c r="J68" s="63"/>
      <c r="K68" s="63"/>
      <c r="L68" s="61"/>
    </row>
    <row r="69" spans="2:12" s="1" customFormat="1" ht="14.45" customHeight="1" x14ac:dyDescent="0.3">
      <c r="B69" s="41"/>
      <c r="C69" s="65" t="s">
        <v>18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16.5" customHeight="1" x14ac:dyDescent="0.35">
      <c r="B70" s="41"/>
      <c r="C70" s="63"/>
      <c r="D70" s="63"/>
      <c r="E70" s="458" t="str">
        <f>E7</f>
        <v>Opravy železničního svršku v dopravně Mikulášovice d.n.</v>
      </c>
      <c r="F70" s="459"/>
      <c r="G70" s="459"/>
      <c r="H70" s="459"/>
      <c r="I70" s="172"/>
      <c r="J70" s="368"/>
      <c r="K70" s="240"/>
      <c r="L70" s="351"/>
    </row>
    <row r="71" spans="2:12" ht="18" x14ac:dyDescent="0.35">
      <c r="B71" s="28"/>
      <c r="C71" s="65" t="s">
        <v>112</v>
      </c>
      <c r="D71" s="173"/>
      <c r="E71" s="173"/>
      <c r="F71" s="173"/>
      <c r="G71" s="173"/>
      <c r="H71" s="173"/>
      <c r="J71" s="183"/>
      <c r="K71" s="173"/>
      <c r="L71" s="174"/>
    </row>
    <row r="72" spans="2:12" s="1" customFormat="1" ht="16.5" customHeight="1" x14ac:dyDescent="0.3">
      <c r="B72" s="41"/>
      <c r="C72" s="63"/>
      <c r="D72" s="63"/>
      <c r="E72" s="458" t="s">
        <v>113</v>
      </c>
      <c r="F72" s="452"/>
      <c r="G72" s="452"/>
      <c r="H72" s="452"/>
      <c r="I72" s="172"/>
      <c r="K72" s="349"/>
      <c r="L72" s="61"/>
    </row>
    <row r="73" spans="2:12" s="1" customFormat="1" ht="14.45" customHeight="1" x14ac:dyDescent="0.3">
      <c r="B73" s="41"/>
      <c r="C73" s="65" t="s">
        <v>114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7.25" customHeight="1" x14ac:dyDescent="0.3">
      <c r="B74" s="41"/>
      <c r="C74" s="63"/>
      <c r="D74" s="63"/>
      <c r="E74" s="433" t="str">
        <f>E11</f>
        <v>SO 02 - SO 02 - TK směr Panský</v>
      </c>
      <c r="F74" s="452"/>
      <c r="G74" s="452"/>
      <c r="H74" s="452"/>
      <c r="I74" s="172"/>
      <c r="J74" s="63"/>
      <c r="K74" s="63"/>
      <c r="L74" s="61"/>
    </row>
    <row r="75" spans="2:12" s="1" customFormat="1" ht="6.95" customHeight="1" x14ac:dyDescent="0.3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8" customHeight="1" x14ac:dyDescent="0.3">
      <c r="B76" s="41"/>
      <c r="C76" s="65" t="s">
        <v>23</v>
      </c>
      <c r="D76" s="63"/>
      <c r="E76" s="63"/>
      <c r="F76" s="175" t="str">
        <f>F14</f>
        <v>dopravna Mikulášovice d.n.</v>
      </c>
      <c r="G76" s="63"/>
      <c r="H76" s="63"/>
      <c r="I76" s="176" t="s">
        <v>25</v>
      </c>
      <c r="J76" s="73" t="str">
        <f>IF(J14="","",J14)</f>
        <v>25. 9. 2018</v>
      </c>
      <c r="K76" s="63"/>
      <c r="L76" s="61"/>
    </row>
    <row r="77" spans="2:12" s="1" customFormat="1" ht="6.95" customHeight="1" x14ac:dyDescent="0.3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5" x14ac:dyDescent="0.3">
      <c r="B78" s="41"/>
      <c r="C78" s="65" t="s">
        <v>27</v>
      </c>
      <c r="D78" s="63"/>
      <c r="E78" s="63"/>
      <c r="F78" s="175" t="str">
        <f>E17</f>
        <v>SŽDC s.o., OŘ Ústí n.L., ST Ústí n.L.</v>
      </c>
      <c r="G78" s="63"/>
      <c r="H78" s="63"/>
      <c r="I78" s="176" t="s">
        <v>35</v>
      </c>
      <c r="J78" s="175" t="str">
        <f>E23</f>
        <v xml:space="preserve"> </v>
      </c>
      <c r="K78" s="63"/>
      <c r="L78" s="61"/>
    </row>
    <row r="79" spans="2:12" s="1" customFormat="1" ht="14.45" customHeight="1" x14ac:dyDescent="0.3">
      <c r="B79" s="41"/>
      <c r="C79" s="65" t="s">
        <v>33</v>
      </c>
      <c r="D79" s="63"/>
      <c r="E79" s="63"/>
      <c r="F79" s="175" t="str">
        <f>IF(E20="","",E20)</f>
        <v/>
      </c>
      <c r="G79" s="63"/>
      <c r="H79" s="63"/>
      <c r="I79" s="172"/>
      <c r="J79" s="63"/>
      <c r="K79" s="63"/>
      <c r="L79" s="61"/>
    </row>
    <row r="80" spans="2:12" s="1" customFormat="1" ht="10.35" customHeight="1" x14ac:dyDescent="0.3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0" customFormat="1" ht="29.25" customHeight="1" x14ac:dyDescent="0.3">
      <c r="B81" s="177"/>
      <c r="C81" s="178" t="s">
        <v>124</v>
      </c>
      <c r="D81" s="179" t="s">
        <v>58</v>
      </c>
      <c r="E81" s="179" t="s">
        <v>54</v>
      </c>
      <c r="F81" s="179" t="s">
        <v>125</v>
      </c>
      <c r="G81" s="179" t="s">
        <v>126</v>
      </c>
      <c r="H81" s="179" t="s">
        <v>127</v>
      </c>
      <c r="I81" s="180" t="s">
        <v>128</v>
      </c>
      <c r="J81" s="179" t="s">
        <v>118</v>
      </c>
      <c r="K81" s="181" t="s">
        <v>129</v>
      </c>
      <c r="L81" s="182"/>
      <c r="M81" s="81" t="s">
        <v>130</v>
      </c>
      <c r="N81" s="82" t="s">
        <v>43</v>
      </c>
      <c r="O81" s="82" t="s">
        <v>131</v>
      </c>
      <c r="P81" s="82" t="s">
        <v>132</v>
      </c>
      <c r="Q81" s="82" t="s">
        <v>133</v>
      </c>
      <c r="R81" s="82" t="s">
        <v>134</v>
      </c>
      <c r="S81" s="82" t="s">
        <v>135</v>
      </c>
      <c r="T81" s="83" t="s">
        <v>136</v>
      </c>
    </row>
    <row r="82" spans="2:65" s="364" customFormat="1" ht="29.25" customHeight="1" x14ac:dyDescent="0.3">
      <c r="B82" s="359"/>
      <c r="C82" s="360" t="s">
        <v>119</v>
      </c>
      <c r="D82" s="361"/>
      <c r="E82" s="361"/>
      <c r="F82" s="361"/>
      <c r="G82" s="361"/>
      <c r="H82" s="361"/>
      <c r="I82" s="362"/>
      <c r="J82" s="388">
        <f>SUM(J83:J104)</f>
        <v>0</v>
      </c>
      <c r="K82" s="389"/>
      <c r="L82" s="390"/>
      <c r="M82" s="391"/>
      <c r="N82" s="392"/>
      <c r="O82" s="392"/>
      <c r="P82" s="393">
        <f>SUM(P83:P106)</f>
        <v>0</v>
      </c>
      <c r="Q82" s="392"/>
      <c r="R82" s="393">
        <f>SUM(R83:R106)</f>
        <v>0</v>
      </c>
      <c r="S82" s="392"/>
      <c r="T82" s="394">
        <f>SUM(T83:T106)</f>
        <v>0</v>
      </c>
      <c r="U82" s="395"/>
      <c r="V82" s="395"/>
      <c r="AT82" s="365" t="s">
        <v>72</v>
      </c>
      <c r="AU82" s="365" t="s">
        <v>120</v>
      </c>
      <c r="BK82" s="366">
        <f>SUM(BK83:BK106)</f>
        <v>0</v>
      </c>
    </row>
    <row r="83" spans="2:65" s="1" customFormat="1" ht="38.25" customHeight="1" x14ac:dyDescent="0.3">
      <c r="B83" s="41"/>
      <c r="C83" s="203" t="s">
        <v>80</v>
      </c>
      <c r="D83" s="203" t="s">
        <v>142</v>
      </c>
      <c r="E83" s="204" t="s">
        <v>143</v>
      </c>
      <c r="F83" s="205" t="s">
        <v>144</v>
      </c>
      <c r="G83" s="206" t="s">
        <v>145</v>
      </c>
      <c r="H83" s="207">
        <v>18</v>
      </c>
      <c r="I83" s="208"/>
      <c r="J83" s="209">
        <f>ROUND(I83*H83,2)</f>
        <v>0</v>
      </c>
      <c r="K83" s="205" t="s">
        <v>146</v>
      </c>
      <c r="L83" s="61"/>
      <c r="M83" s="210" t="s">
        <v>21</v>
      </c>
      <c r="N83" s="211" t="s">
        <v>44</v>
      </c>
      <c r="O83" s="42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24" t="s">
        <v>147</v>
      </c>
      <c r="AT83" s="24" t="s">
        <v>142</v>
      </c>
      <c r="AU83" s="24" t="s">
        <v>73</v>
      </c>
      <c r="AY83" s="24" t="s">
        <v>139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24" t="s">
        <v>80</v>
      </c>
      <c r="BK83" s="214">
        <f>ROUND(I83*H83,2)</f>
        <v>0</v>
      </c>
      <c r="BL83" s="24" t="s">
        <v>147</v>
      </c>
      <c r="BM83" s="24" t="s">
        <v>242</v>
      </c>
    </row>
    <row r="84" spans="2:65" s="1" customFormat="1" ht="27" x14ac:dyDescent="0.3">
      <c r="B84" s="41"/>
      <c r="C84" s="63"/>
      <c r="D84" s="215" t="s">
        <v>149</v>
      </c>
      <c r="E84" s="63"/>
      <c r="F84" s="216" t="s">
        <v>150</v>
      </c>
      <c r="G84" s="63"/>
      <c r="H84" s="63"/>
      <c r="I84" s="172"/>
      <c r="J84" s="63"/>
      <c r="K84" s="63"/>
      <c r="L84" s="61"/>
      <c r="M84" s="217"/>
      <c r="N84" s="42"/>
      <c r="O84" s="42"/>
      <c r="P84" s="42"/>
      <c r="Q84" s="42"/>
      <c r="R84" s="42"/>
      <c r="S84" s="42"/>
      <c r="T84" s="78"/>
      <c r="AT84" s="24" t="s">
        <v>149</v>
      </c>
      <c r="AU84" s="24" t="s">
        <v>73</v>
      </c>
    </row>
    <row r="85" spans="2:65" s="12" customFormat="1" x14ac:dyDescent="0.3">
      <c r="B85" s="218"/>
      <c r="C85" s="219"/>
      <c r="D85" s="215" t="s">
        <v>151</v>
      </c>
      <c r="E85" s="220" t="s">
        <v>21</v>
      </c>
      <c r="F85" s="221" t="s">
        <v>243</v>
      </c>
      <c r="G85" s="219"/>
      <c r="H85" s="220" t="s">
        <v>21</v>
      </c>
      <c r="I85" s="222"/>
      <c r="J85" s="219"/>
      <c r="K85" s="219"/>
      <c r="L85" s="223"/>
      <c r="M85" s="224"/>
      <c r="N85" s="225"/>
      <c r="O85" s="225"/>
      <c r="P85" s="225"/>
      <c r="Q85" s="225"/>
      <c r="R85" s="225"/>
      <c r="S85" s="225"/>
      <c r="T85" s="226"/>
      <c r="AT85" s="227" t="s">
        <v>151</v>
      </c>
      <c r="AU85" s="227" t="s">
        <v>73</v>
      </c>
      <c r="AV85" s="12" t="s">
        <v>80</v>
      </c>
      <c r="AW85" s="12" t="s">
        <v>37</v>
      </c>
      <c r="AX85" s="12" t="s">
        <v>73</v>
      </c>
      <c r="AY85" s="227" t="s">
        <v>139</v>
      </c>
    </row>
    <row r="86" spans="2:65" s="13" customFormat="1" x14ac:dyDescent="0.3">
      <c r="B86" s="228"/>
      <c r="C86" s="229"/>
      <c r="D86" s="215" t="s">
        <v>151</v>
      </c>
      <c r="E86" s="230" t="s">
        <v>21</v>
      </c>
      <c r="F86" s="231" t="s">
        <v>244</v>
      </c>
      <c r="G86" s="229"/>
      <c r="H86" s="232">
        <v>18</v>
      </c>
      <c r="I86" s="233"/>
      <c r="J86" s="229"/>
      <c r="K86" s="229"/>
      <c r="L86" s="234"/>
      <c r="M86" s="235"/>
      <c r="N86" s="236"/>
      <c r="O86" s="236"/>
      <c r="P86" s="236"/>
      <c r="Q86" s="236"/>
      <c r="R86" s="236"/>
      <c r="S86" s="236"/>
      <c r="T86" s="237"/>
      <c r="AT86" s="238" t="s">
        <v>151</v>
      </c>
      <c r="AU86" s="238" t="s">
        <v>73</v>
      </c>
      <c r="AV86" s="13" t="s">
        <v>82</v>
      </c>
      <c r="AW86" s="13" t="s">
        <v>37</v>
      </c>
      <c r="AX86" s="13" t="s">
        <v>80</v>
      </c>
      <c r="AY86" s="238" t="s">
        <v>139</v>
      </c>
    </row>
    <row r="87" spans="2:65" s="1" customFormat="1" ht="76.5" customHeight="1" x14ac:dyDescent="0.3">
      <c r="B87" s="41"/>
      <c r="C87" s="203" t="s">
        <v>82</v>
      </c>
      <c r="D87" s="203" t="s">
        <v>142</v>
      </c>
      <c r="E87" s="204" t="s">
        <v>160</v>
      </c>
      <c r="F87" s="205" t="s">
        <v>161</v>
      </c>
      <c r="G87" s="206" t="s">
        <v>162</v>
      </c>
      <c r="H87" s="207">
        <v>8</v>
      </c>
      <c r="I87" s="208"/>
      <c r="J87" s="209">
        <f>ROUND(I87*H87,2)</f>
        <v>0</v>
      </c>
      <c r="K87" s="205" t="s">
        <v>146</v>
      </c>
      <c r="L87" s="61"/>
      <c r="M87" s="210" t="s">
        <v>21</v>
      </c>
      <c r="N87" s="211" t="s">
        <v>44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147</v>
      </c>
      <c r="AT87" s="24" t="s">
        <v>142</v>
      </c>
      <c r="AU87" s="24" t="s">
        <v>73</v>
      </c>
      <c r="AY87" s="24" t="s">
        <v>139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80</v>
      </c>
      <c r="BK87" s="214">
        <f>ROUND(I87*H87,2)</f>
        <v>0</v>
      </c>
      <c r="BL87" s="24" t="s">
        <v>147</v>
      </c>
      <c r="BM87" s="24" t="s">
        <v>245</v>
      </c>
    </row>
    <row r="88" spans="2:65" s="1" customFormat="1" ht="67.5" x14ac:dyDescent="0.3">
      <c r="B88" s="41"/>
      <c r="C88" s="63"/>
      <c r="D88" s="215" t="s">
        <v>149</v>
      </c>
      <c r="E88" s="63"/>
      <c r="F88" s="216" t="s">
        <v>164</v>
      </c>
      <c r="G88" s="63"/>
      <c r="H88" s="63"/>
      <c r="I88" s="172"/>
      <c r="J88" s="63"/>
      <c r="K88" s="63"/>
      <c r="L88" s="61"/>
      <c r="M88" s="217"/>
      <c r="N88" s="42"/>
      <c r="O88" s="42"/>
      <c r="P88" s="42"/>
      <c r="Q88" s="42"/>
      <c r="R88" s="42"/>
      <c r="S88" s="42"/>
      <c r="T88" s="78"/>
      <c r="AT88" s="24" t="s">
        <v>149</v>
      </c>
      <c r="AU88" s="24" t="s">
        <v>73</v>
      </c>
    </row>
    <row r="89" spans="2:65" s="13" customFormat="1" x14ac:dyDescent="0.3">
      <c r="B89" s="228"/>
      <c r="C89" s="229"/>
      <c r="D89" s="215" t="s">
        <v>151</v>
      </c>
      <c r="E89" s="230" t="s">
        <v>21</v>
      </c>
      <c r="F89" s="231" t="s">
        <v>192</v>
      </c>
      <c r="G89" s="229"/>
      <c r="H89" s="232">
        <v>8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151</v>
      </c>
      <c r="AU89" s="238" t="s">
        <v>73</v>
      </c>
      <c r="AV89" s="13" t="s">
        <v>82</v>
      </c>
      <c r="AW89" s="13" t="s">
        <v>37</v>
      </c>
      <c r="AX89" s="13" t="s">
        <v>80</v>
      </c>
      <c r="AY89" s="238" t="s">
        <v>139</v>
      </c>
    </row>
    <row r="90" spans="2:65" s="1" customFormat="1" ht="63.75" customHeight="1" x14ac:dyDescent="0.3">
      <c r="B90" s="41"/>
      <c r="C90" s="203" t="s">
        <v>159</v>
      </c>
      <c r="D90" s="203" t="s">
        <v>142</v>
      </c>
      <c r="E90" s="204" t="s">
        <v>170</v>
      </c>
      <c r="F90" s="205" t="s">
        <v>171</v>
      </c>
      <c r="G90" s="206" t="s">
        <v>162</v>
      </c>
      <c r="H90" s="207">
        <v>188</v>
      </c>
      <c r="I90" s="208"/>
      <c r="J90" s="209">
        <f>ROUND(I90*H90,2)</f>
        <v>0</v>
      </c>
      <c r="K90" s="205" t="s">
        <v>146</v>
      </c>
      <c r="L90" s="61"/>
      <c r="M90" s="210" t="s">
        <v>21</v>
      </c>
      <c r="N90" s="211" t="s">
        <v>44</v>
      </c>
      <c r="O90" s="42"/>
      <c r="P90" s="212">
        <f>O90*H90</f>
        <v>0</v>
      </c>
      <c r="Q90" s="212">
        <v>0</v>
      </c>
      <c r="R90" s="212">
        <f>Q90*H90</f>
        <v>0</v>
      </c>
      <c r="S90" s="212">
        <v>0</v>
      </c>
      <c r="T90" s="213">
        <f>S90*H90</f>
        <v>0</v>
      </c>
      <c r="AR90" s="24" t="s">
        <v>147</v>
      </c>
      <c r="AT90" s="24" t="s">
        <v>142</v>
      </c>
      <c r="AU90" s="24" t="s">
        <v>73</v>
      </c>
      <c r="AY90" s="24" t="s">
        <v>139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80</v>
      </c>
      <c r="BK90" s="214">
        <f>ROUND(I90*H90,2)</f>
        <v>0</v>
      </c>
      <c r="BL90" s="24" t="s">
        <v>147</v>
      </c>
      <c r="BM90" s="24" t="s">
        <v>246</v>
      </c>
    </row>
    <row r="91" spans="2:65" s="1" customFormat="1" ht="67.5" x14ac:dyDescent="0.3">
      <c r="B91" s="41"/>
      <c r="C91" s="63"/>
      <c r="D91" s="215" t="s">
        <v>149</v>
      </c>
      <c r="E91" s="63"/>
      <c r="F91" s="216" t="s">
        <v>173</v>
      </c>
      <c r="G91" s="63"/>
      <c r="H91" s="63"/>
      <c r="I91" s="172"/>
      <c r="J91" s="63"/>
      <c r="K91" s="63"/>
      <c r="L91" s="61"/>
      <c r="M91" s="217"/>
      <c r="N91" s="42"/>
      <c r="O91" s="42"/>
      <c r="P91" s="42"/>
      <c r="Q91" s="42"/>
      <c r="R91" s="42"/>
      <c r="S91" s="42"/>
      <c r="T91" s="78"/>
      <c r="AT91" s="24" t="s">
        <v>149</v>
      </c>
      <c r="AU91" s="24" t="s">
        <v>73</v>
      </c>
    </row>
    <row r="92" spans="2:65" s="12" customFormat="1" x14ac:dyDescent="0.3">
      <c r="B92" s="218"/>
      <c r="C92" s="219"/>
      <c r="D92" s="215" t="s">
        <v>151</v>
      </c>
      <c r="E92" s="220" t="s">
        <v>21</v>
      </c>
      <c r="F92" s="221" t="s">
        <v>243</v>
      </c>
      <c r="G92" s="219"/>
      <c r="H92" s="220" t="s">
        <v>21</v>
      </c>
      <c r="I92" s="222"/>
      <c r="J92" s="219"/>
      <c r="K92" s="219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151</v>
      </c>
      <c r="AU92" s="227" t="s">
        <v>73</v>
      </c>
      <c r="AV92" s="12" t="s">
        <v>80</v>
      </c>
      <c r="AW92" s="12" t="s">
        <v>37</v>
      </c>
      <c r="AX92" s="12" t="s">
        <v>73</v>
      </c>
      <c r="AY92" s="227" t="s">
        <v>139</v>
      </c>
    </row>
    <row r="93" spans="2:65" s="13" customFormat="1" x14ac:dyDescent="0.3">
      <c r="B93" s="228"/>
      <c r="C93" s="229"/>
      <c r="D93" s="215" t="s">
        <v>151</v>
      </c>
      <c r="E93" s="230" t="s">
        <v>21</v>
      </c>
      <c r="F93" s="231" t="s">
        <v>247</v>
      </c>
      <c r="G93" s="229"/>
      <c r="H93" s="232">
        <v>188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AT93" s="238" t="s">
        <v>151</v>
      </c>
      <c r="AU93" s="238" t="s">
        <v>73</v>
      </c>
      <c r="AV93" s="13" t="s">
        <v>82</v>
      </c>
      <c r="AW93" s="13" t="s">
        <v>37</v>
      </c>
      <c r="AX93" s="13" t="s">
        <v>80</v>
      </c>
      <c r="AY93" s="238" t="s">
        <v>139</v>
      </c>
    </row>
    <row r="94" spans="2:65" s="1" customFormat="1" ht="76.5" customHeight="1" x14ac:dyDescent="0.3">
      <c r="B94" s="41"/>
      <c r="C94" s="203" t="s">
        <v>147</v>
      </c>
      <c r="D94" s="203" t="s">
        <v>142</v>
      </c>
      <c r="E94" s="204" t="s">
        <v>175</v>
      </c>
      <c r="F94" s="205" t="s">
        <v>176</v>
      </c>
      <c r="G94" s="206" t="s">
        <v>177</v>
      </c>
      <c r="H94" s="207">
        <v>10</v>
      </c>
      <c r="I94" s="208"/>
      <c r="J94" s="209">
        <f>ROUND(I94*H94,2)</f>
        <v>0</v>
      </c>
      <c r="K94" s="205" t="s">
        <v>146</v>
      </c>
      <c r="L94" s="61"/>
      <c r="M94" s="210" t="s">
        <v>21</v>
      </c>
      <c r="N94" s="211" t="s">
        <v>44</v>
      </c>
      <c r="O94" s="42"/>
      <c r="P94" s="212">
        <f>O94*H94</f>
        <v>0</v>
      </c>
      <c r="Q94" s="212">
        <v>0</v>
      </c>
      <c r="R94" s="212">
        <f>Q94*H94</f>
        <v>0</v>
      </c>
      <c r="S94" s="212">
        <v>0</v>
      </c>
      <c r="T94" s="213">
        <f>S94*H94</f>
        <v>0</v>
      </c>
      <c r="AR94" s="24" t="s">
        <v>147</v>
      </c>
      <c r="AT94" s="24" t="s">
        <v>142</v>
      </c>
      <c r="AU94" s="24" t="s">
        <v>73</v>
      </c>
      <c r="AY94" s="24" t="s">
        <v>139</v>
      </c>
      <c r="BE94" s="214">
        <f>IF(N94="základní",J94,0)</f>
        <v>0</v>
      </c>
      <c r="BF94" s="214">
        <f>IF(N94="snížená",J94,0)</f>
        <v>0</v>
      </c>
      <c r="BG94" s="214">
        <f>IF(N94="zákl. přenesená",J94,0)</f>
        <v>0</v>
      </c>
      <c r="BH94" s="214">
        <f>IF(N94="sníž. přenesená",J94,0)</f>
        <v>0</v>
      </c>
      <c r="BI94" s="214">
        <f>IF(N94="nulová",J94,0)</f>
        <v>0</v>
      </c>
      <c r="BJ94" s="24" t="s">
        <v>80</v>
      </c>
      <c r="BK94" s="214">
        <f>ROUND(I94*H94,2)</f>
        <v>0</v>
      </c>
      <c r="BL94" s="24" t="s">
        <v>147</v>
      </c>
      <c r="BM94" s="24" t="s">
        <v>248</v>
      </c>
    </row>
    <row r="95" spans="2:65" s="1" customFormat="1" ht="67.5" x14ac:dyDescent="0.3">
      <c r="B95" s="41"/>
      <c r="C95" s="63"/>
      <c r="D95" s="215" t="s">
        <v>149</v>
      </c>
      <c r="E95" s="63"/>
      <c r="F95" s="216" t="s">
        <v>179</v>
      </c>
      <c r="G95" s="63"/>
      <c r="H95" s="63"/>
      <c r="I95" s="172"/>
      <c r="J95" s="63"/>
      <c r="K95" s="63"/>
      <c r="L95" s="61"/>
      <c r="M95" s="217"/>
      <c r="N95" s="42"/>
      <c r="O95" s="42"/>
      <c r="P95" s="42"/>
      <c r="Q95" s="42"/>
      <c r="R95" s="42"/>
      <c r="S95" s="42"/>
      <c r="T95" s="78"/>
      <c r="AT95" s="24" t="s">
        <v>149</v>
      </c>
      <c r="AU95" s="24" t="s">
        <v>73</v>
      </c>
    </row>
    <row r="96" spans="2:65" s="13" customFormat="1" x14ac:dyDescent="0.3">
      <c r="B96" s="228"/>
      <c r="C96" s="229"/>
      <c r="D96" s="215" t="s">
        <v>151</v>
      </c>
      <c r="E96" s="230" t="s">
        <v>21</v>
      </c>
      <c r="F96" s="231" t="s">
        <v>203</v>
      </c>
      <c r="G96" s="229"/>
      <c r="H96" s="232">
        <v>10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151</v>
      </c>
      <c r="AU96" s="238" t="s">
        <v>73</v>
      </c>
      <c r="AV96" s="13" t="s">
        <v>82</v>
      </c>
      <c r="AW96" s="13" t="s">
        <v>37</v>
      </c>
      <c r="AX96" s="13" t="s">
        <v>80</v>
      </c>
      <c r="AY96" s="238" t="s">
        <v>139</v>
      </c>
    </row>
    <row r="97" spans="2:65" s="1" customFormat="1" ht="63.75" customHeight="1" x14ac:dyDescent="0.3">
      <c r="B97" s="41"/>
      <c r="C97" s="203" t="s">
        <v>140</v>
      </c>
      <c r="D97" s="203" t="s">
        <v>142</v>
      </c>
      <c r="E97" s="204" t="s">
        <v>182</v>
      </c>
      <c r="F97" s="205" t="s">
        <v>183</v>
      </c>
      <c r="G97" s="206" t="s">
        <v>177</v>
      </c>
      <c r="H97" s="207">
        <v>2</v>
      </c>
      <c r="I97" s="208"/>
      <c r="J97" s="209">
        <f>ROUND(I97*H97,2)</f>
        <v>0</v>
      </c>
      <c r="K97" s="205" t="s">
        <v>146</v>
      </c>
      <c r="L97" s="61"/>
      <c r="M97" s="210" t="s">
        <v>21</v>
      </c>
      <c r="N97" s="211" t="s">
        <v>44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147</v>
      </c>
      <c r="AT97" s="24" t="s">
        <v>142</v>
      </c>
      <c r="AU97" s="24" t="s">
        <v>73</v>
      </c>
      <c r="AY97" s="24" t="s">
        <v>139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80</v>
      </c>
      <c r="BK97" s="214">
        <f>ROUND(I97*H97,2)</f>
        <v>0</v>
      </c>
      <c r="BL97" s="24" t="s">
        <v>147</v>
      </c>
      <c r="BM97" s="24" t="s">
        <v>249</v>
      </c>
    </row>
    <row r="98" spans="2:65" s="1" customFormat="1" ht="54" x14ac:dyDescent="0.3">
      <c r="B98" s="41"/>
      <c r="C98" s="63"/>
      <c r="D98" s="215" t="s">
        <v>149</v>
      </c>
      <c r="E98" s="63"/>
      <c r="F98" s="216" t="s">
        <v>185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149</v>
      </c>
      <c r="AU98" s="24" t="s">
        <v>73</v>
      </c>
    </row>
    <row r="99" spans="2:65" s="13" customFormat="1" x14ac:dyDescent="0.3">
      <c r="B99" s="228"/>
      <c r="C99" s="229"/>
      <c r="D99" s="215" t="s">
        <v>151</v>
      </c>
      <c r="E99" s="230" t="s">
        <v>21</v>
      </c>
      <c r="F99" s="231" t="s">
        <v>82</v>
      </c>
      <c r="G99" s="229"/>
      <c r="H99" s="232">
        <v>2</v>
      </c>
      <c r="I99" s="233"/>
      <c r="J99" s="229"/>
      <c r="K99" s="229"/>
      <c r="L99" s="234"/>
      <c r="M99" s="235"/>
      <c r="N99" s="236"/>
      <c r="O99" s="236"/>
      <c r="P99" s="236"/>
      <c r="Q99" s="236"/>
      <c r="R99" s="236"/>
      <c r="S99" s="236"/>
      <c r="T99" s="237"/>
      <c r="AT99" s="238" t="s">
        <v>151</v>
      </c>
      <c r="AU99" s="238" t="s">
        <v>73</v>
      </c>
      <c r="AV99" s="13" t="s">
        <v>82</v>
      </c>
      <c r="AW99" s="13" t="s">
        <v>37</v>
      </c>
      <c r="AX99" s="13" t="s">
        <v>80</v>
      </c>
      <c r="AY99" s="238" t="s">
        <v>139</v>
      </c>
    </row>
    <row r="100" spans="2:65" s="1" customFormat="1" ht="63.75" customHeight="1" x14ac:dyDescent="0.3">
      <c r="B100" s="41"/>
      <c r="C100" s="203" t="s">
        <v>181</v>
      </c>
      <c r="D100" s="203" t="s">
        <v>142</v>
      </c>
      <c r="E100" s="204" t="s">
        <v>187</v>
      </c>
      <c r="F100" s="205" t="s">
        <v>188</v>
      </c>
      <c r="G100" s="206" t="s">
        <v>162</v>
      </c>
      <c r="H100" s="207">
        <v>288</v>
      </c>
      <c r="I100" s="208"/>
      <c r="J100" s="209">
        <f>ROUND(I100*H100,2)</f>
        <v>0</v>
      </c>
      <c r="K100" s="205" t="s">
        <v>146</v>
      </c>
      <c r="L100" s="61"/>
      <c r="M100" s="210" t="s">
        <v>21</v>
      </c>
      <c r="N100" s="211" t="s">
        <v>44</v>
      </c>
      <c r="O100" s="42"/>
      <c r="P100" s="212">
        <f>O100*H100</f>
        <v>0</v>
      </c>
      <c r="Q100" s="212">
        <v>0</v>
      </c>
      <c r="R100" s="212">
        <f>Q100*H100</f>
        <v>0</v>
      </c>
      <c r="S100" s="212">
        <v>0</v>
      </c>
      <c r="T100" s="213">
        <f>S100*H100</f>
        <v>0</v>
      </c>
      <c r="AR100" s="24" t="s">
        <v>147</v>
      </c>
      <c r="AT100" s="24" t="s">
        <v>142</v>
      </c>
      <c r="AU100" s="24" t="s">
        <v>73</v>
      </c>
      <c r="AY100" s="24" t="s">
        <v>139</v>
      </c>
      <c r="BE100" s="214">
        <f>IF(N100="základní",J100,0)</f>
        <v>0</v>
      </c>
      <c r="BF100" s="214">
        <f>IF(N100="snížená",J100,0)</f>
        <v>0</v>
      </c>
      <c r="BG100" s="214">
        <f>IF(N100="zákl. přenesená",J100,0)</f>
        <v>0</v>
      </c>
      <c r="BH100" s="214">
        <f>IF(N100="sníž. přenesená",J100,0)</f>
        <v>0</v>
      </c>
      <c r="BI100" s="214">
        <f>IF(N100="nulová",J100,0)</f>
        <v>0</v>
      </c>
      <c r="BJ100" s="24" t="s">
        <v>80</v>
      </c>
      <c r="BK100" s="214">
        <f>ROUND(I100*H100,2)</f>
        <v>0</v>
      </c>
      <c r="BL100" s="24" t="s">
        <v>147</v>
      </c>
      <c r="BM100" s="24" t="s">
        <v>250</v>
      </c>
    </row>
    <row r="101" spans="2:65" s="1" customFormat="1" ht="54" x14ac:dyDescent="0.3">
      <c r="B101" s="41"/>
      <c r="C101" s="63"/>
      <c r="D101" s="215" t="s">
        <v>149</v>
      </c>
      <c r="E101" s="63"/>
      <c r="F101" s="216" t="s">
        <v>190</v>
      </c>
      <c r="G101" s="63"/>
      <c r="H101" s="63"/>
      <c r="I101" s="172"/>
      <c r="J101" s="63"/>
      <c r="K101" s="63"/>
      <c r="L101" s="61"/>
      <c r="M101" s="217"/>
      <c r="N101" s="42"/>
      <c r="O101" s="42"/>
      <c r="P101" s="42"/>
      <c r="Q101" s="42"/>
      <c r="R101" s="42"/>
      <c r="S101" s="42"/>
      <c r="T101" s="78"/>
      <c r="AT101" s="24" t="s">
        <v>149</v>
      </c>
      <c r="AU101" s="24" t="s">
        <v>73</v>
      </c>
    </row>
    <row r="102" spans="2:65" s="13" customFormat="1" x14ac:dyDescent="0.3">
      <c r="B102" s="228"/>
      <c r="C102" s="229"/>
      <c r="D102" s="215" t="s">
        <v>151</v>
      </c>
      <c r="E102" s="230" t="s">
        <v>21</v>
      </c>
      <c r="F102" s="231" t="s">
        <v>251</v>
      </c>
      <c r="G102" s="229"/>
      <c r="H102" s="232">
        <v>288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151</v>
      </c>
      <c r="AU102" s="238" t="s">
        <v>73</v>
      </c>
      <c r="AV102" s="13" t="s">
        <v>82</v>
      </c>
      <c r="AW102" s="13" t="s">
        <v>37</v>
      </c>
      <c r="AX102" s="13" t="s">
        <v>80</v>
      </c>
      <c r="AY102" s="238" t="s">
        <v>139</v>
      </c>
    </row>
    <row r="103" spans="2:65" s="13" customFormat="1" ht="36" x14ac:dyDescent="0.3">
      <c r="B103" s="228"/>
      <c r="C103" s="352"/>
      <c r="D103" s="353"/>
      <c r="E103" s="409">
        <v>5910040110</v>
      </c>
      <c r="F103" s="350" t="s">
        <v>715</v>
      </c>
      <c r="G103" s="405"/>
      <c r="H103" s="406">
        <v>288</v>
      </c>
      <c r="I103" s="407"/>
      <c r="J103" s="408">
        <f>ROUND(I103*H103,2)</f>
        <v>0</v>
      </c>
      <c r="K103" s="405"/>
      <c r="L103" s="380" t="s">
        <v>716</v>
      </c>
      <c r="M103" s="409"/>
      <c r="N103" s="350"/>
      <c r="O103" s="405"/>
      <c r="P103" s="406"/>
      <c r="Q103" s="407"/>
      <c r="R103" s="408"/>
      <c r="S103" s="405"/>
      <c r="T103" s="380"/>
      <c r="U103" s="409"/>
      <c r="V103" s="350"/>
      <c r="AT103" s="238"/>
      <c r="AU103" s="238"/>
      <c r="AY103" s="238"/>
    </row>
    <row r="104" spans="2:65" s="1" customFormat="1" ht="51" customHeight="1" x14ac:dyDescent="0.3">
      <c r="B104" s="41"/>
      <c r="C104" s="203" t="s">
        <v>186</v>
      </c>
      <c r="D104" s="203" t="s">
        <v>142</v>
      </c>
      <c r="E104" s="204" t="s">
        <v>252</v>
      </c>
      <c r="F104" s="205" t="s">
        <v>253</v>
      </c>
      <c r="G104" s="206" t="s">
        <v>213</v>
      </c>
      <c r="H104" s="207">
        <v>4</v>
      </c>
      <c r="I104" s="208"/>
      <c r="J104" s="209">
        <f>ROUND(I104*H104,2)</f>
        <v>0</v>
      </c>
      <c r="K104" s="205" t="s">
        <v>146</v>
      </c>
      <c r="L104" s="61"/>
      <c r="M104" s="210" t="s">
        <v>21</v>
      </c>
      <c r="N104" s="211" t="s">
        <v>44</v>
      </c>
      <c r="O104" s="42"/>
      <c r="P104" s="212">
        <f>O104*H104</f>
        <v>0</v>
      </c>
      <c r="Q104" s="212">
        <v>0</v>
      </c>
      <c r="R104" s="212">
        <f>Q104*H104</f>
        <v>0</v>
      </c>
      <c r="S104" s="212">
        <v>0</v>
      </c>
      <c r="T104" s="213">
        <f>S104*H104</f>
        <v>0</v>
      </c>
      <c r="AR104" s="24" t="s">
        <v>147</v>
      </c>
      <c r="AT104" s="24" t="s">
        <v>142</v>
      </c>
      <c r="AU104" s="24" t="s">
        <v>73</v>
      </c>
      <c r="AY104" s="24" t="s">
        <v>139</v>
      </c>
      <c r="BE104" s="214">
        <f>IF(N104="základní",J104,0)</f>
        <v>0</v>
      </c>
      <c r="BF104" s="214">
        <f>IF(N104="snížená",J104,0)</f>
        <v>0</v>
      </c>
      <c r="BG104" s="214">
        <f>IF(N104="zákl. přenesená",J104,0)</f>
        <v>0</v>
      </c>
      <c r="BH104" s="214">
        <f>IF(N104="sníž. přenesená",J104,0)</f>
        <v>0</v>
      </c>
      <c r="BI104" s="214">
        <f>IF(N104="nulová",J104,0)</f>
        <v>0</v>
      </c>
      <c r="BJ104" s="24" t="s">
        <v>80</v>
      </c>
      <c r="BK104" s="214">
        <f>ROUND(I104*H104,2)</f>
        <v>0</v>
      </c>
      <c r="BL104" s="24" t="s">
        <v>147</v>
      </c>
      <c r="BM104" s="24" t="s">
        <v>254</v>
      </c>
    </row>
    <row r="105" spans="2:65" s="1" customFormat="1" ht="54" x14ac:dyDescent="0.3">
      <c r="B105" s="41"/>
      <c r="C105" s="63"/>
      <c r="D105" s="215" t="s">
        <v>149</v>
      </c>
      <c r="E105" s="63"/>
      <c r="F105" s="216" t="s">
        <v>255</v>
      </c>
      <c r="G105" s="63"/>
      <c r="H105" s="63"/>
      <c r="I105" s="172"/>
      <c r="J105" s="63"/>
      <c r="K105" s="63"/>
      <c r="L105" s="61"/>
      <c r="M105" s="217"/>
      <c r="N105" s="42"/>
      <c r="O105" s="42"/>
      <c r="P105" s="42"/>
      <c r="Q105" s="42"/>
      <c r="R105" s="42"/>
      <c r="S105" s="42"/>
      <c r="T105" s="78"/>
      <c r="AT105" s="24" t="s">
        <v>149</v>
      </c>
      <c r="AU105" s="24" t="s">
        <v>73</v>
      </c>
    </row>
    <row r="106" spans="2:65" s="13" customFormat="1" x14ac:dyDescent="0.3">
      <c r="B106" s="228"/>
      <c r="C106" s="229"/>
      <c r="D106" s="215" t="s">
        <v>151</v>
      </c>
      <c r="E106" s="230" t="s">
        <v>21</v>
      </c>
      <c r="F106" s="231" t="s">
        <v>256</v>
      </c>
      <c r="G106" s="229"/>
      <c r="H106" s="232">
        <v>4</v>
      </c>
      <c r="I106" s="233"/>
      <c r="J106" s="229"/>
      <c r="K106" s="229"/>
      <c r="L106" s="234"/>
      <c r="M106" s="260"/>
      <c r="N106" s="261"/>
      <c r="O106" s="261"/>
      <c r="P106" s="261"/>
      <c r="Q106" s="261"/>
      <c r="R106" s="261"/>
      <c r="S106" s="261"/>
      <c r="T106" s="262"/>
      <c r="AT106" s="238" t="s">
        <v>151</v>
      </c>
      <c r="AU106" s="238" t="s">
        <v>73</v>
      </c>
      <c r="AV106" s="13" t="s">
        <v>82</v>
      </c>
      <c r="AW106" s="13" t="s">
        <v>37</v>
      </c>
      <c r="AX106" s="13" t="s">
        <v>80</v>
      </c>
      <c r="AY106" s="238" t="s">
        <v>139</v>
      </c>
    </row>
    <row r="107" spans="2:65" s="1" customFormat="1" ht="6.95" customHeight="1" x14ac:dyDescent="0.3">
      <c r="B107" s="56"/>
      <c r="C107" s="57"/>
      <c r="D107" s="57"/>
      <c r="E107" s="57"/>
      <c r="F107" s="57"/>
      <c r="G107" s="57"/>
      <c r="H107" s="57"/>
      <c r="I107" s="148"/>
      <c r="J107" s="57"/>
      <c r="K107" s="57"/>
      <c r="L107" s="61"/>
    </row>
  </sheetData>
  <autoFilter ref="C81:K106"/>
  <mergeCells count="13">
    <mergeCell ref="E74:H74"/>
    <mergeCell ref="G1:H1"/>
    <mergeCell ref="L2:V2"/>
    <mergeCell ref="E49:H49"/>
    <mergeCell ref="E51:H51"/>
    <mergeCell ref="J55:J56"/>
    <mergeCell ref="E70:H70"/>
    <mergeCell ref="E72:H7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A1:BR234"/>
  <sheetViews>
    <sheetView showGridLines="0" workbookViewId="0">
      <pane ySplit="1" topLeftCell="A55" activePane="bottomLeft" state="frozen"/>
      <selection pane="bottomLeft" activeCell="J72" sqref="J72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4" width="4.33203125" customWidth="1"/>
    <col min="5" max="5" width="28.1640625" customWidth="1"/>
    <col min="6" max="6" width="75" customWidth="1"/>
    <col min="7" max="7" width="8.6640625" customWidth="1"/>
    <col min="8" max="8" width="21.5" customWidth="1"/>
    <col min="9" max="9" width="12.6640625" style="120" customWidth="1"/>
    <col min="10" max="10" width="23.5" customWidth="1"/>
    <col min="11" max="11" width="15.5" customWidth="1"/>
    <col min="12" max="12" width="28.832031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21"/>
      <c r="C1" s="121"/>
      <c r="D1" s="122" t="s">
        <v>1</v>
      </c>
      <c r="E1" s="121"/>
      <c r="F1" s="123" t="s">
        <v>106</v>
      </c>
      <c r="G1" s="453" t="s">
        <v>107</v>
      </c>
      <c r="H1" s="453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AT2" s="24" t="s">
        <v>93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111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 x14ac:dyDescent="0.3">
      <c r="B7" s="28"/>
      <c r="C7" s="29"/>
      <c r="D7" s="29"/>
      <c r="E7" s="454" t="str">
        <f>'Rekapitulace zakázky'!K6</f>
        <v>Opravy železničního svršku v dopravně Mikulášovice d.n.</v>
      </c>
      <c r="F7" s="460"/>
      <c r="G7" s="460"/>
      <c r="H7" s="460"/>
      <c r="I7" s="126"/>
      <c r="J7" s="29"/>
      <c r="K7" s="31"/>
    </row>
    <row r="8" spans="1:70" ht="15" x14ac:dyDescent="0.3">
      <c r="B8" s="28"/>
      <c r="C8" s="29"/>
      <c r="D8" s="37" t="s">
        <v>112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 x14ac:dyDescent="0.3">
      <c r="B9" s="41"/>
      <c r="C9" s="42"/>
      <c r="D9" s="42"/>
      <c r="E9" s="454" t="s">
        <v>113</v>
      </c>
      <c r="F9" s="455"/>
      <c r="G9" s="455"/>
      <c r="H9" s="455"/>
      <c r="I9" s="127"/>
      <c r="J9" s="42"/>
      <c r="K9" s="45"/>
    </row>
    <row r="10" spans="1:70" s="1" customFormat="1" ht="15" x14ac:dyDescent="0.3">
      <c r="B10" s="41"/>
      <c r="C10" s="42"/>
      <c r="D10" s="37" t="s">
        <v>114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456" t="s">
        <v>257</v>
      </c>
      <c r="F11" s="455"/>
      <c r="G11" s="455"/>
      <c r="H11" s="455"/>
      <c r="I11" s="127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 x14ac:dyDescent="0.3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zakázky'!AN8</f>
        <v>25. 9. 2018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29</v>
      </c>
      <c r="K16" s="45"/>
    </row>
    <row r="17" spans="2:11" s="1" customFormat="1" ht="18" customHeight="1" x14ac:dyDescent="0.3">
      <c r="B17" s="41"/>
      <c r="C17" s="42"/>
      <c r="D17" s="42"/>
      <c r="E17" s="35" t="s">
        <v>30</v>
      </c>
      <c r="F17" s="42"/>
      <c r="G17" s="42"/>
      <c r="H17" s="42"/>
      <c r="I17" s="128" t="s">
        <v>31</v>
      </c>
      <c r="J17" s="35" t="s">
        <v>32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 x14ac:dyDescent="0.3">
      <c r="B19" s="41"/>
      <c r="C19" s="42"/>
      <c r="D19" s="37" t="s">
        <v>33</v>
      </c>
      <c r="E19" s="42"/>
      <c r="F19" s="42"/>
      <c r="G19" s="42"/>
      <c r="H19" s="42"/>
      <c r="I19" s="128" t="s">
        <v>28</v>
      </c>
      <c r="J19" s="35" t="str">
        <f>IF('Rekapitulace zakázky'!AN13="Vyplň údaj","",IF('Rekapitulace zakázky'!AN13="","",'Rekapitulace zakázky'!AN13))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zakázky'!E14="Vyplň údaj","",IF('Rekapitulace zakázky'!E14="","",'Rekapitulace zakázky'!E14))</f>
        <v/>
      </c>
      <c r="F20" s="42"/>
      <c r="G20" s="42"/>
      <c r="H20" s="42"/>
      <c r="I20" s="128" t="s">
        <v>31</v>
      </c>
      <c r="J20" s="35" t="str">
        <f>IF('Rekapitulace zakázky'!AN14="Vyplň údaj","",IF('Rekapitulace zakázky'!AN14="","",'Rekapitulace zakázky'!AN14))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 x14ac:dyDescent="0.3">
      <c r="B22" s="41"/>
      <c r="C22" s="42"/>
      <c r="D22" s="37" t="s">
        <v>35</v>
      </c>
      <c r="E22" s="42"/>
      <c r="F22" s="42"/>
      <c r="G22" s="42"/>
      <c r="H22" s="42"/>
      <c r="I22" s="128" t="s">
        <v>28</v>
      </c>
      <c r="J22" s="35" t="str">
        <f>IF('Rekapitulace zakázky'!AN16="","",'Rekapitulace zakázky'!AN16)</f>
        <v/>
      </c>
      <c r="K22" s="45"/>
    </row>
    <row r="23" spans="2:11" s="1" customFormat="1" ht="18" customHeight="1" x14ac:dyDescent="0.3">
      <c r="B23" s="41"/>
      <c r="C23" s="42"/>
      <c r="D23" s="42"/>
      <c r="E23" s="35" t="str">
        <f>IF('Rekapitulace zakázky'!E17="","",'Rekapitulace zakázky'!E17)</f>
        <v xml:space="preserve"> </v>
      </c>
      <c r="F23" s="42"/>
      <c r="G23" s="42"/>
      <c r="H23" s="42"/>
      <c r="I23" s="128" t="s">
        <v>31</v>
      </c>
      <c r="J23" s="35" t="str">
        <f>IF('Rekapitulace zakázky'!AN17="","",'Rekapitulace zakázky'!AN17)</f>
        <v/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 x14ac:dyDescent="0.3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 x14ac:dyDescent="0.3">
      <c r="B26" s="130"/>
      <c r="C26" s="131"/>
      <c r="D26" s="131"/>
      <c r="E26" s="418" t="s">
        <v>21</v>
      </c>
      <c r="F26" s="418"/>
      <c r="G26" s="418"/>
      <c r="H26" s="418"/>
      <c r="I26" s="132"/>
      <c r="J26" s="131"/>
      <c r="K26" s="133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 x14ac:dyDescent="0.3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ROUND(J72,2)</f>
        <v>0</v>
      </c>
      <c r="K29" s="45"/>
    </row>
    <row r="30" spans="2:11" s="1" customFormat="1" ht="6.95" customHeight="1" x14ac:dyDescent="0.3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 x14ac:dyDescent="0.3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 x14ac:dyDescent="0.3">
      <c r="B32" s="41"/>
      <c r="C32" s="42"/>
      <c r="D32" s="49" t="s">
        <v>43</v>
      </c>
      <c r="E32" s="49" t="s">
        <v>44</v>
      </c>
      <c r="F32" s="139">
        <f>ROUND(SUM(BE84:BE231), 2)</f>
        <v>0</v>
      </c>
      <c r="G32" s="42"/>
      <c r="H32" s="42"/>
      <c r="I32" s="140">
        <v>0.21</v>
      </c>
      <c r="J32" s="139">
        <f>ROUND(ROUND((SUM(BE84:BE231)),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45</v>
      </c>
      <c r="F33" s="139">
        <f>ROUND(SUM(BF84:BF231), 2)</f>
        <v>0</v>
      </c>
      <c r="G33" s="42"/>
      <c r="H33" s="42"/>
      <c r="I33" s="140">
        <v>0.15</v>
      </c>
      <c r="J33" s="139">
        <f>ROUND(ROUND((SUM(BF84:BF231)),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46</v>
      </c>
      <c r="F34" s="139">
        <f>ROUND(SUM(BG84:BG231),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47</v>
      </c>
      <c r="F35" s="139">
        <f>ROUND(SUM(BH84:BH231),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48</v>
      </c>
      <c r="F36" s="139">
        <f>ROUND(SUM(BI84:BI231),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 x14ac:dyDescent="0.3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 x14ac:dyDescent="0.3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 x14ac:dyDescent="0.3">
      <c r="B44" s="41"/>
      <c r="C44" s="30" t="s">
        <v>116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 x14ac:dyDescent="0.3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 x14ac:dyDescent="0.3">
      <c r="B47" s="41"/>
      <c r="C47" s="42"/>
      <c r="D47" s="42"/>
      <c r="E47" s="454" t="str">
        <f>E7</f>
        <v>Opravy železničního svršku v dopravně Mikulášovice d.n.</v>
      </c>
      <c r="F47" s="460"/>
      <c r="G47" s="460"/>
      <c r="H47" s="460"/>
      <c r="I47" s="127"/>
      <c r="J47" s="42"/>
      <c r="K47" s="45"/>
    </row>
    <row r="48" spans="2:11" ht="15" x14ac:dyDescent="0.3">
      <c r="B48" s="28"/>
      <c r="C48" s="37" t="s">
        <v>112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 x14ac:dyDescent="0.3">
      <c r="B49" s="41"/>
      <c r="C49" s="42"/>
      <c r="D49" s="42"/>
      <c r="E49" s="454" t="s">
        <v>113</v>
      </c>
      <c r="F49" s="455"/>
      <c r="G49" s="455"/>
      <c r="H49" s="455"/>
      <c r="I49" s="127"/>
      <c r="J49" s="42"/>
      <c r="K49" s="45"/>
    </row>
    <row r="50" spans="2:47" s="1" customFormat="1" ht="14.45" customHeight="1" x14ac:dyDescent="0.3">
      <c r="B50" s="41"/>
      <c r="C50" s="37" t="s">
        <v>114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 x14ac:dyDescent="0.3">
      <c r="B51" s="41"/>
      <c r="C51" s="42"/>
      <c r="D51" s="42"/>
      <c r="E51" s="456" t="str">
        <f>E11</f>
        <v>SO 03 - SO 03 - TK směr D. Poustevna</v>
      </c>
      <c r="F51" s="455"/>
      <c r="G51" s="455"/>
      <c r="H51" s="455"/>
      <c r="I51" s="127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>dopravna Mikulášovice d.n.</v>
      </c>
      <c r="G53" s="42"/>
      <c r="H53" s="42"/>
      <c r="I53" s="128" t="s">
        <v>25</v>
      </c>
      <c r="J53" s="129" t="str">
        <f>IF(J14="","",J14)</f>
        <v>25. 9. 2018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SŽDC s.o., OŘ Ústí n.L., ST Ústí n.L.</v>
      </c>
      <c r="G55" s="42"/>
      <c r="H55" s="42"/>
      <c r="I55" s="128" t="s">
        <v>35</v>
      </c>
      <c r="J55" s="418" t="str">
        <f>E23</f>
        <v xml:space="preserve"> </v>
      </c>
      <c r="K55" s="45"/>
    </row>
    <row r="56" spans="2:47" s="1" customFormat="1" ht="14.45" customHeight="1" x14ac:dyDescent="0.3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57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 x14ac:dyDescent="0.3">
      <c r="B58" s="41"/>
      <c r="C58" s="153" t="s">
        <v>117</v>
      </c>
      <c r="D58" s="141"/>
      <c r="E58" s="141"/>
      <c r="F58" s="141"/>
      <c r="G58" s="141"/>
      <c r="H58" s="141"/>
      <c r="I58" s="154"/>
      <c r="J58" s="155" t="s">
        <v>118</v>
      </c>
      <c r="K58" s="156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 x14ac:dyDescent="0.3">
      <c r="B60" s="41"/>
      <c r="C60" s="157" t="s">
        <v>119</v>
      </c>
      <c r="D60" s="42"/>
      <c r="E60" s="42"/>
      <c r="F60" s="42"/>
      <c r="G60" s="42"/>
      <c r="H60" s="42"/>
      <c r="I60" s="127"/>
      <c r="J60" s="137">
        <f>J72</f>
        <v>0</v>
      </c>
      <c r="K60" s="45"/>
      <c r="AU60" s="24" t="s">
        <v>120</v>
      </c>
    </row>
    <row r="61" spans="2:47" s="8" customFormat="1" ht="24.95" customHeight="1" x14ac:dyDescent="0.3">
      <c r="B61" s="158"/>
      <c r="C61" s="159"/>
      <c r="D61" s="160" t="s">
        <v>121</v>
      </c>
      <c r="E61" s="161"/>
      <c r="F61" s="161"/>
      <c r="G61" s="161"/>
      <c r="H61" s="161"/>
      <c r="I61" s="162"/>
      <c r="J61" s="163">
        <f>J85</f>
        <v>0</v>
      </c>
      <c r="K61" s="164"/>
    </row>
    <row r="62" spans="2:47" s="9" customFormat="1" ht="19.899999999999999" customHeight="1" x14ac:dyDescent="0.3">
      <c r="B62" s="165"/>
      <c r="C62" s="166"/>
      <c r="D62" s="167" t="s">
        <v>122</v>
      </c>
      <c r="E62" s="168"/>
      <c r="F62" s="168"/>
      <c r="G62" s="168"/>
      <c r="H62" s="168"/>
      <c r="I62" s="169"/>
      <c r="J62" s="170">
        <f>J84</f>
        <v>0</v>
      </c>
      <c r="K62" s="171"/>
    </row>
    <row r="63" spans="2:47" s="1" customFormat="1" ht="21.75" customHeight="1" x14ac:dyDescent="0.3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 x14ac:dyDescent="0.3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 x14ac:dyDescent="0.3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 x14ac:dyDescent="0.3">
      <c r="B69" s="41"/>
      <c r="C69" s="62" t="s">
        <v>123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 x14ac:dyDescent="0.3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 x14ac:dyDescent="0.3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 x14ac:dyDescent="0.35">
      <c r="B72" s="41"/>
      <c r="C72" s="63"/>
      <c r="D72" s="63"/>
      <c r="E72" s="458" t="str">
        <f>E7</f>
        <v>Opravy železničního svršku v dopravně Mikulášovice d.n.</v>
      </c>
      <c r="F72" s="459"/>
      <c r="G72" s="459"/>
      <c r="H72" s="459"/>
      <c r="I72" s="172"/>
      <c r="J72" s="368"/>
      <c r="K72" s="240"/>
      <c r="L72" s="351"/>
    </row>
    <row r="73" spans="2:12" ht="15" x14ac:dyDescent="0.3">
      <c r="B73" s="28"/>
      <c r="C73" s="65" t="s">
        <v>112</v>
      </c>
      <c r="D73" s="173"/>
      <c r="E73" s="173"/>
      <c r="F73" s="173"/>
      <c r="G73" s="173"/>
      <c r="H73" s="173"/>
      <c r="J73" s="173"/>
      <c r="K73" s="173"/>
      <c r="L73" s="174"/>
    </row>
    <row r="74" spans="2:12" s="1" customFormat="1" ht="16.5" customHeight="1" x14ac:dyDescent="0.3">
      <c r="B74" s="41"/>
      <c r="C74" s="63"/>
      <c r="D74" s="63"/>
      <c r="E74" s="458" t="s">
        <v>113</v>
      </c>
      <c r="F74" s="452"/>
      <c r="G74" s="452"/>
      <c r="H74" s="452"/>
      <c r="I74" s="172"/>
      <c r="J74" s="63"/>
      <c r="K74" s="63"/>
      <c r="L74" s="61"/>
    </row>
    <row r="75" spans="2:12" s="1" customFormat="1" ht="14.45" customHeight="1" x14ac:dyDescent="0.3">
      <c r="B75" s="41"/>
      <c r="C75" s="65" t="s">
        <v>114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7.25" customHeight="1" x14ac:dyDescent="0.3">
      <c r="B76" s="41"/>
      <c r="C76" s="63"/>
      <c r="D76" s="63"/>
      <c r="E76" s="433" t="str">
        <f>E11</f>
        <v>SO 03 - SO 03 - TK směr D. Poustevna</v>
      </c>
      <c r="F76" s="452"/>
      <c r="G76" s="452"/>
      <c r="H76" s="452"/>
      <c r="I76" s="172"/>
      <c r="J76" s="63"/>
      <c r="K76" s="63"/>
      <c r="L76" s="61"/>
    </row>
    <row r="77" spans="2:12" s="1" customFormat="1" ht="6.95" customHeight="1" x14ac:dyDescent="0.3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 x14ac:dyDescent="0.3">
      <c r="B78" s="41"/>
      <c r="C78" s="65" t="s">
        <v>23</v>
      </c>
      <c r="D78" s="63"/>
      <c r="E78" s="63"/>
      <c r="F78" s="175" t="str">
        <f>F14</f>
        <v>dopravna Mikulášovice d.n.</v>
      </c>
      <c r="G78" s="63"/>
      <c r="H78" s="63"/>
      <c r="I78" s="176" t="s">
        <v>25</v>
      </c>
      <c r="J78" s="73" t="str">
        <f>IF(J14="","",J14)</f>
        <v>25. 9. 2018</v>
      </c>
      <c r="K78" s="63"/>
      <c r="L78" s="61"/>
    </row>
    <row r="79" spans="2:12" s="1" customFormat="1" ht="6.95" customHeight="1" x14ac:dyDescent="0.3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 x14ac:dyDescent="0.3">
      <c r="B80" s="41"/>
      <c r="C80" s="65" t="s">
        <v>27</v>
      </c>
      <c r="D80" s="63"/>
      <c r="E80" s="63"/>
      <c r="F80" s="175" t="str">
        <f>E17</f>
        <v>SŽDC s.o., OŘ Ústí n.L., ST Ústí n.L.</v>
      </c>
      <c r="G80" s="63"/>
      <c r="H80" s="63"/>
      <c r="I80" s="176" t="s">
        <v>35</v>
      </c>
      <c r="J80" s="175" t="str">
        <f>E23</f>
        <v xml:space="preserve"> </v>
      </c>
      <c r="K80" s="63"/>
      <c r="L80" s="61"/>
    </row>
    <row r="81" spans="2:65" s="1" customFormat="1" ht="14.45" customHeight="1" x14ac:dyDescent="0.3">
      <c r="B81" s="41"/>
      <c r="C81" s="65" t="s">
        <v>33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 x14ac:dyDescent="0.3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 x14ac:dyDescent="0.3">
      <c r="B83" s="177"/>
      <c r="C83" s="178" t="s">
        <v>124</v>
      </c>
      <c r="D83" s="179" t="s">
        <v>58</v>
      </c>
      <c r="E83" s="179" t="s">
        <v>54</v>
      </c>
      <c r="F83" s="179" t="s">
        <v>125</v>
      </c>
      <c r="G83" s="179" t="s">
        <v>126</v>
      </c>
      <c r="H83" s="179" t="s">
        <v>127</v>
      </c>
      <c r="I83" s="180" t="s">
        <v>128</v>
      </c>
      <c r="J83" s="179" t="s">
        <v>118</v>
      </c>
      <c r="K83" s="181" t="s">
        <v>129</v>
      </c>
      <c r="L83" s="182"/>
      <c r="M83" s="81" t="s">
        <v>130</v>
      </c>
      <c r="N83" s="82" t="s">
        <v>43</v>
      </c>
      <c r="O83" s="82" t="s">
        <v>131</v>
      </c>
      <c r="P83" s="82" t="s">
        <v>132</v>
      </c>
      <c r="Q83" s="82" t="s">
        <v>133</v>
      </c>
      <c r="R83" s="82" t="s">
        <v>134</v>
      </c>
      <c r="S83" s="82" t="s">
        <v>135</v>
      </c>
      <c r="T83" s="83" t="s">
        <v>136</v>
      </c>
    </row>
    <row r="84" spans="2:65" s="1" customFormat="1" ht="29.25" customHeight="1" x14ac:dyDescent="0.3">
      <c r="B84" s="41"/>
      <c r="C84" s="87" t="s">
        <v>119</v>
      </c>
      <c r="D84" s="63"/>
      <c r="E84" s="63"/>
      <c r="F84" s="63"/>
      <c r="G84" s="63"/>
      <c r="H84" s="63"/>
      <c r="I84" s="172"/>
      <c r="J84" s="387">
        <f>SUM(J87:J227)</f>
        <v>0</v>
      </c>
      <c r="K84" s="385"/>
      <c r="L84" s="386"/>
      <c r="M84" s="84"/>
      <c r="N84" s="85"/>
      <c r="O84" s="85"/>
      <c r="P84" s="184">
        <f>P85</f>
        <v>0</v>
      </c>
      <c r="Q84" s="85"/>
      <c r="R84" s="184">
        <f>R85</f>
        <v>1337.9092400000002</v>
      </c>
      <c r="S84" s="85"/>
      <c r="T84" s="185">
        <f>T85</f>
        <v>0</v>
      </c>
      <c r="AT84" s="24" t="s">
        <v>72</v>
      </c>
      <c r="AU84" s="24" t="s">
        <v>120</v>
      </c>
      <c r="BK84" s="186">
        <f>BK85</f>
        <v>0</v>
      </c>
    </row>
    <row r="85" spans="2:65" s="11" customFormat="1" ht="37.35" customHeight="1" x14ac:dyDescent="0.35">
      <c r="B85" s="187"/>
      <c r="C85" s="188"/>
      <c r="D85" s="189" t="s">
        <v>72</v>
      </c>
      <c r="E85" s="190" t="s">
        <v>137</v>
      </c>
      <c r="F85" s="190" t="s">
        <v>138</v>
      </c>
      <c r="G85" s="188"/>
      <c r="H85" s="188"/>
      <c r="I85" s="191"/>
      <c r="J85" s="192"/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1337.9092400000002</v>
      </c>
      <c r="S85" s="195"/>
      <c r="T85" s="197">
        <f>T86</f>
        <v>0</v>
      </c>
      <c r="AR85" s="198" t="s">
        <v>80</v>
      </c>
      <c r="AT85" s="199" t="s">
        <v>72</v>
      </c>
      <c r="AU85" s="199" t="s">
        <v>73</v>
      </c>
      <c r="AY85" s="198" t="s">
        <v>139</v>
      </c>
      <c r="BK85" s="200">
        <f>BK86</f>
        <v>0</v>
      </c>
    </row>
    <row r="86" spans="2:65" s="11" customFormat="1" ht="19.899999999999999" customHeight="1" x14ac:dyDescent="0.3">
      <c r="B86" s="187"/>
      <c r="C86" s="188"/>
      <c r="D86" s="189" t="s">
        <v>72</v>
      </c>
      <c r="E86" s="201" t="s">
        <v>140</v>
      </c>
      <c r="F86" s="201" t="s">
        <v>141</v>
      </c>
      <c r="G86" s="188"/>
      <c r="H86" s="188"/>
      <c r="I86" s="191"/>
      <c r="K86" s="188"/>
      <c r="L86" s="193"/>
      <c r="M86" s="194"/>
      <c r="N86" s="195"/>
      <c r="O86" s="195"/>
      <c r="P86" s="196">
        <f>SUM(P87:P231)</f>
        <v>0</v>
      </c>
      <c r="Q86" s="195"/>
      <c r="R86" s="196">
        <f>SUM(R87:R231)</f>
        <v>1337.9092400000002</v>
      </c>
      <c r="S86" s="195"/>
      <c r="T86" s="197">
        <f>SUM(T87:T231)</f>
        <v>0</v>
      </c>
      <c r="AR86" s="198" t="s">
        <v>80</v>
      </c>
      <c r="AT86" s="199" t="s">
        <v>72</v>
      </c>
      <c r="AU86" s="199" t="s">
        <v>80</v>
      </c>
      <c r="AY86" s="198" t="s">
        <v>139</v>
      </c>
      <c r="BK86" s="200">
        <f>SUM(BK87:BK231)</f>
        <v>0</v>
      </c>
    </row>
    <row r="87" spans="2:65" s="1" customFormat="1" ht="89.25" customHeight="1" x14ac:dyDescent="0.3">
      <c r="B87" s="41"/>
      <c r="C87" s="203" t="s">
        <v>80</v>
      </c>
      <c r="D87" s="203" t="s">
        <v>142</v>
      </c>
      <c r="E87" s="204" t="s">
        <v>258</v>
      </c>
      <c r="F87" s="205" t="s">
        <v>259</v>
      </c>
      <c r="G87" s="206" t="s">
        <v>162</v>
      </c>
      <c r="H87" s="207">
        <v>1536</v>
      </c>
      <c r="I87" s="208"/>
      <c r="J87" s="209">
        <f>ROUND(I87*H87,2)</f>
        <v>0</v>
      </c>
      <c r="K87" s="205" t="s">
        <v>146</v>
      </c>
      <c r="L87" s="61"/>
      <c r="M87" s="210" t="s">
        <v>21</v>
      </c>
      <c r="N87" s="211" t="s">
        <v>44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80</v>
      </c>
      <c r="BK87" s="214">
        <f>ROUND(I87*H87,2)</f>
        <v>0</v>
      </c>
      <c r="BL87" s="24" t="s">
        <v>147</v>
      </c>
      <c r="BM87" s="24" t="s">
        <v>260</v>
      </c>
    </row>
    <row r="88" spans="2:65" s="1" customFormat="1" ht="67.5" x14ac:dyDescent="0.3">
      <c r="B88" s="41"/>
      <c r="C88" s="63"/>
      <c r="D88" s="215" t="s">
        <v>149</v>
      </c>
      <c r="E88" s="63"/>
      <c r="F88" s="216" t="s">
        <v>261</v>
      </c>
      <c r="G88" s="63"/>
      <c r="H88" s="63"/>
      <c r="I88" s="172"/>
      <c r="J88" s="63"/>
      <c r="K88" s="63"/>
      <c r="L88" s="61"/>
      <c r="M88" s="217"/>
      <c r="N88" s="42"/>
      <c r="O88" s="42"/>
      <c r="P88" s="42"/>
      <c r="Q88" s="42"/>
      <c r="R88" s="42"/>
      <c r="S88" s="42"/>
      <c r="T88" s="78"/>
      <c r="AT88" s="24" t="s">
        <v>149</v>
      </c>
      <c r="AU88" s="24" t="s">
        <v>82</v>
      </c>
    </row>
    <row r="89" spans="2:65" s="12" customFormat="1" x14ac:dyDescent="0.3">
      <c r="B89" s="218"/>
      <c r="C89" s="219"/>
      <c r="D89" s="215" t="s">
        <v>151</v>
      </c>
      <c r="E89" s="220" t="s">
        <v>21</v>
      </c>
      <c r="F89" s="221" t="s">
        <v>262</v>
      </c>
      <c r="G89" s="219"/>
      <c r="H89" s="220" t="s">
        <v>21</v>
      </c>
      <c r="I89" s="222"/>
      <c r="J89" s="219"/>
      <c r="K89" s="219"/>
      <c r="L89" s="223"/>
      <c r="M89" s="224"/>
      <c r="N89" s="225"/>
      <c r="O89" s="225"/>
      <c r="P89" s="225"/>
      <c r="Q89" s="225"/>
      <c r="R89" s="225"/>
      <c r="S89" s="225"/>
      <c r="T89" s="226"/>
      <c r="AT89" s="227" t="s">
        <v>151</v>
      </c>
      <c r="AU89" s="227" t="s">
        <v>82</v>
      </c>
      <c r="AV89" s="12" t="s">
        <v>80</v>
      </c>
      <c r="AW89" s="12" t="s">
        <v>37</v>
      </c>
      <c r="AX89" s="12" t="s">
        <v>73</v>
      </c>
      <c r="AY89" s="227" t="s">
        <v>139</v>
      </c>
    </row>
    <row r="90" spans="2:65" s="13" customFormat="1" x14ac:dyDescent="0.3">
      <c r="B90" s="228"/>
      <c r="C90" s="229"/>
      <c r="D90" s="215" t="s">
        <v>151</v>
      </c>
      <c r="E90" s="230" t="s">
        <v>21</v>
      </c>
      <c r="F90" s="231" t="s">
        <v>263</v>
      </c>
      <c r="G90" s="229"/>
      <c r="H90" s="232">
        <v>768</v>
      </c>
      <c r="I90" s="233"/>
      <c r="J90" s="229"/>
      <c r="K90" s="229"/>
      <c r="L90" s="234"/>
      <c r="M90" s="235"/>
      <c r="N90" s="236"/>
      <c r="O90" s="236"/>
      <c r="P90" s="236"/>
      <c r="Q90" s="236"/>
      <c r="R90" s="236"/>
      <c r="S90" s="236"/>
      <c r="T90" s="237"/>
      <c r="AT90" s="238" t="s">
        <v>151</v>
      </c>
      <c r="AU90" s="238" t="s">
        <v>82</v>
      </c>
      <c r="AV90" s="13" t="s">
        <v>82</v>
      </c>
      <c r="AW90" s="13" t="s">
        <v>37</v>
      </c>
      <c r="AX90" s="13" t="s">
        <v>73</v>
      </c>
      <c r="AY90" s="238" t="s">
        <v>139</v>
      </c>
    </row>
    <row r="91" spans="2:65" s="13" customFormat="1" x14ac:dyDescent="0.3">
      <c r="B91" s="228"/>
      <c r="C91" s="229"/>
      <c r="D91" s="215" t="s">
        <v>151</v>
      </c>
      <c r="E91" s="230" t="s">
        <v>21</v>
      </c>
      <c r="F91" s="231" t="s">
        <v>264</v>
      </c>
      <c r="G91" s="229"/>
      <c r="H91" s="232">
        <v>768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151</v>
      </c>
      <c r="AU91" s="238" t="s">
        <v>82</v>
      </c>
      <c r="AV91" s="13" t="s">
        <v>82</v>
      </c>
      <c r="AW91" s="13" t="s">
        <v>37</v>
      </c>
      <c r="AX91" s="13" t="s">
        <v>73</v>
      </c>
      <c r="AY91" s="238" t="s">
        <v>139</v>
      </c>
    </row>
    <row r="92" spans="2:65" s="14" customFormat="1" x14ac:dyDescent="0.3">
      <c r="B92" s="239"/>
      <c r="C92" s="240"/>
      <c r="D92" s="215" t="s">
        <v>151</v>
      </c>
      <c r="E92" s="241" t="s">
        <v>21</v>
      </c>
      <c r="F92" s="242" t="s">
        <v>154</v>
      </c>
      <c r="G92" s="240"/>
      <c r="H92" s="243">
        <v>1536</v>
      </c>
      <c r="I92" s="244"/>
      <c r="J92" s="240"/>
      <c r="K92" s="240"/>
      <c r="L92" s="245"/>
      <c r="M92" s="246"/>
      <c r="N92" s="247"/>
      <c r="O92" s="247"/>
      <c r="P92" s="247"/>
      <c r="Q92" s="247"/>
      <c r="R92" s="247"/>
      <c r="S92" s="247"/>
      <c r="T92" s="248"/>
      <c r="AT92" s="249" t="s">
        <v>151</v>
      </c>
      <c r="AU92" s="249" t="s">
        <v>82</v>
      </c>
      <c r="AV92" s="14" t="s">
        <v>147</v>
      </c>
      <c r="AW92" s="14" t="s">
        <v>37</v>
      </c>
      <c r="AX92" s="14" t="s">
        <v>80</v>
      </c>
      <c r="AY92" s="249" t="s">
        <v>139</v>
      </c>
    </row>
    <row r="93" spans="2:65" s="1" customFormat="1" ht="63.75" customHeight="1" x14ac:dyDescent="0.3">
      <c r="B93" s="41"/>
      <c r="C93" s="203" t="s">
        <v>82</v>
      </c>
      <c r="D93" s="203" t="s">
        <v>142</v>
      </c>
      <c r="E93" s="204" t="s">
        <v>265</v>
      </c>
      <c r="F93" s="205" t="s">
        <v>266</v>
      </c>
      <c r="G93" s="206" t="s">
        <v>206</v>
      </c>
      <c r="H93" s="207">
        <v>0.91800000000000004</v>
      </c>
      <c r="I93" s="208"/>
      <c r="J93" s="209">
        <f>ROUND(I93*H93,2)</f>
        <v>0</v>
      </c>
      <c r="K93" s="205" t="s">
        <v>146</v>
      </c>
      <c r="L93" s="61"/>
      <c r="M93" s="210" t="s">
        <v>21</v>
      </c>
      <c r="N93" s="211" t="s">
        <v>44</v>
      </c>
      <c r="O93" s="42"/>
      <c r="P93" s="212">
        <f>O93*H93</f>
        <v>0</v>
      </c>
      <c r="Q93" s="212">
        <v>0</v>
      </c>
      <c r="R93" s="212">
        <f>Q93*H93</f>
        <v>0</v>
      </c>
      <c r="S93" s="212">
        <v>0</v>
      </c>
      <c r="T93" s="213">
        <f>S93*H93</f>
        <v>0</v>
      </c>
      <c r="AR93" s="24" t="s">
        <v>147</v>
      </c>
      <c r="AT93" s="24" t="s">
        <v>142</v>
      </c>
      <c r="AU93" s="24" t="s">
        <v>82</v>
      </c>
      <c r="AY93" s="24" t="s">
        <v>139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80</v>
      </c>
      <c r="BK93" s="214">
        <f>ROUND(I93*H93,2)</f>
        <v>0</v>
      </c>
      <c r="BL93" s="24" t="s">
        <v>147</v>
      </c>
      <c r="BM93" s="24" t="s">
        <v>267</v>
      </c>
    </row>
    <row r="94" spans="2:65" s="1" customFormat="1" ht="54" x14ac:dyDescent="0.3">
      <c r="B94" s="41"/>
      <c r="C94" s="63"/>
      <c r="D94" s="215" t="s">
        <v>149</v>
      </c>
      <c r="E94" s="63"/>
      <c r="F94" s="216" t="s">
        <v>268</v>
      </c>
      <c r="G94" s="63"/>
      <c r="H94" s="63"/>
      <c r="I94" s="172"/>
      <c r="J94" s="63"/>
      <c r="K94" s="63"/>
      <c r="L94" s="61"/>
      <c r="M94" s="217"/>
      <c r="N94" s="42"/>
      <c r="O94" s="42"/>
      <c r="P94" s="42"/>
      <c r="Q94" s="42"/>
      <c r="R94" s="42"/>
      <c r="S94" s="42"/>
      <c r="T94" s="78"/>
      <c r="AT94" s="24" t="s">
        <v>149</v>
      </c>
      <c r="AU94" s="24" t="s">
        <v>82</v>
      </c>
    </row>
    <row r="95" spans="2:65" s="13" customFormat="1" x14ac:dyDescent="0.3">
      <c r="B95" s="228"/>
      <c r="C95" s="229"/>
      <c r="D95" s="215" t="s">
        <v>151</v>
      </c>
      <c r="E95" s="230" t="s">
        <v>21</v>
      </c>
      <c r="F95" s="231" t="s">
        <v>269</v>
      </c>
      <c r="G95" s="229"/>
      <c r="H95" s="232">
        <v>0.91800000000000004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151</v>
      </c>
      <c r="AU95" s="238" t="s">
        <v>82</v>
      </c>
      <c r="AV95" s="13" t="s">
        <v>82</v>
      </c>
      <c r="AW95" s="13" t="s">
        <v>37</v>
      </c>
      <c r="AX95" s="13" t="s">
        <v>80</v>
      </c>
      <c r="AY95" s="238" t="s">
        <v>139</v>
      </c>
    </row>
    <row r="96" spans="2:65" s="1" customFormat="1" ht="51" customHeight="1" x14ac:dyDescent="0.3">
      <c r="B96" s="41"/>
      <c r="C96" s="203" t="s">
        <v>159</v>
      </c>
      <c r="D96" s="203" t="s">
        <v>142</v>
      </c>
      <c r="E96" s="204" t="s">
        <v>270</v>
      </c>
      <c r="F96" s="205" t="s">
        <v>271</v>
      </c>
      <c r="G96" s="206" t="s">
        <v>206</v>
      </c>
      <c r="H96" s="207">
        <v>0.91800000000000004</v>
      </c>
      <c r="I96" s="208"/>
      <c r="J96" s="209">
        <f>ROUND(I96*H96,2)</f>
        <v>0</v>
      </c>
      <c r="K96" s="205" t="s">
        <v>146</v>
      </c>
      <c r="L96" s="61"/>
      <c r="M96" s="210" t="s">
        <v>21</v>
      </c>
      <c r="N96" s="211" t="s">
        <v>44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147</v>
      </c>
      <c r="AT96" s="24" t="s">
        <v>142</v>
      </c>
      <c r="AU96" s="24" t="s">
        <v>82</v>
      </c>
      <c r="AY96" s="24" t="s">
        <v>139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80</v>
      </c>
      <c r="BK96" s="214">
        <f>ROUND(I96*H96,2)</f>
        <v>0</v>
      </c>
      <c r="BL96" s="24" t="s">
        <v>147</v>
      </c>
      <c r="BM96" s="24" t="s">
        <v>272</v>
      </c>
    </row>
    <row r="97" spans="2:65" s="1" customFormat="1" ht="40.5" x14ac:dyDescent="0.3">
      <c r="B97" s="41"/>
      <c r="C97" s="63"/>
      <c r="D97" s="215" t="s">
        <v>149</v>
      </c>
      <c r="E97" s="63"/>
      <c r="F97" s="216" t="s">
        <v>273</v>
      </c>
      <c r="G97" s="63"/>
      <c r="H97" s="63"/>
      <c r="I97" s="172"/>
      <c r="J97" s="63"/>
      <c r="K97" s="63"/>
      <c r="L97" s="61"/>
      <c r="M97" s="217"/>
      <c r="N97" s="42"/>
      <c r="O97" s="42"/>
      <c r="P97" s="42"/>
      <c r="Q97" s="42"/>
      <c r="R97" s="42"/>
      <c r="S97" s="42"/>
      <c r="T97" s="78"/>
      <c r="AT97" s="24" t="s">
        <v>149</v>
      </c>
      <c r="AU97" s="24" t="s">
        <v>82</v>
      </c>
    </row>
    <row r="98" spans="2:65" s="13" customFormat="1" x14ac:dyDescent="0.3">
      <c r="B98" s="228"/>
      <c r="C98" s="229"/>
      <c r="D98" s="215" t="s">
        <v>151</v>
      </c>
      <c r="E98" s="230" t="s">
        <v>21</v>
      </c>
      <c r="F98" s="231" t="s">
        <v>269</v>
      </c>
      <c r="G98" s="229"/>
      <c r="H98" s="232">
        <v>0.91800000000000004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151</v>
      </c>
      <c r="AU98" s="238" t="s">
        <v>82</v>
      </c>
      <c r="AV98" s="13" t="s">
        <v>82</v>
      </c>
      <c r="AW98" s="13" t="s">
        <v>37</v>
      </c>
      <c r="AX98" s="13" t="s">
        <v>80</v>
      </c>
      <c r="AY98" s="238" t="s">
        <v>139</v>
      </c>
    </row>
    <row r="99" spans="2:65" s="1" customFormat="1" ht="38.25" customHeight="1" x14ac:dyDescent="0.3">
      <c r="B99" s="41"/>
      <c r="C99" s="203" t="s">
        <v>147</v>
      </c>
      <c r="D99" s="203" t="s">
        <v>142</v>
      </c>
      <c r="E99" s="204" t="s">
        <v>274</v>
      </c>
      <c r="F99" s="205" t="s">
        <v>275</v>
      </c>
      <c r="G99" s="206" t="s">
        <v>220</v>
      </c>
      <c r="H99" s="207">
        <v>135.315</v>
      </c>
      <c r="I99" s="208"/>
      <c r="J99" s="209">
        <f>ROUND(I99*H99,2)</f>
        <v>0</v>
      </c>
      <c r="K99" s="205" t="s">
        <v>146</v>
      </c>
      <c r="L99" s="61"/>
      <c r="M99" s="210" t="s">
        <v>21</v>
      </c>
      <c r="N99" s="211" t="s">
        <v>44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147</v>
      </c>
      <c r="AT99" s="24" t="s">
        <v>142</v>
      </c>
      <c r="AU99" s="24" t="s">
        <v>82</v>
      </c>
      <c r="AY99" s="24" t="s">
        <v>139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80</v>
      </c>
      <c r="BK99" s="214">
        <f>ROUND(I99*H99,2)</f>
        <v>0</v>
      </c>
      <c r="BL99" s="24" t="s">
        <v>147</v>
      </c>
      <c r="BM99" s="24" t="s">
        <v>276</v>
      </c>
    </row>
    <row r="100" spans="2:65" s="1" customFormat="1" ht="40.5" x14ac:dyDescent="0.3">
      <c r="B100" s="41"/>
      <c r="C100" s="63"/>
      <c r="D100" s="215" t="s">
        <v>149</v>
      </c>
      <c r="E100" s="63"/>
      <c r="F100" s="216" t="s">
        <v>277</v>
      </c>
      <c r="G100" s="63"/>
      <c r="H100" s="63"/>
      <c r="I100" s="172"/>
      <c r="J100" s="63"/>
      <c r="K100" s="63"/>
      <c r="L100" s="61"/>
      <c r="M100" s="217"/>
      <c r="N100" s="42"/>
      <c r="O100" s="42"/>
      <c r="P100" s="42"/>
      <c r="Q100" s="42"/>
      <c r="R100" s="42"/>
      <c r="S100" s="42"/>
      <c r="T100" s="78"/>
      <c r="AT100" s="24" t="s">
        <v>149</v>
      </c>
      <c r="AU100" s="24" t="s">
        <v>82</v>
      </c>
    </row>
    <row r="101" spans="2:65" s="12" customFormat="1" x14ac:dyDescent="0.3">
      <c r="B101" s="218"/>
      <c r="C101" s="219"/>
      <c r="D101" s="215" t="s">
        <v>151</v>
      </c>
      <c r="E101" s="220" t="s">
        <v>21</v>
      </c>
      <c r="F101" s="221" t="s">
        <v>278</v>
      </c>
      <c r="G101" s="219"/>
      <c r="H101" s="220" t="s">
        <v>21</v>
      </c>
      <c r="I101" s="222"/>
      <c r="J101" s="219"/>
      <c r="K101" s="219"/>
      <c r="L101" s="223"/>
      <c r="M101" s="224"/>
      <c r="N101" s="225"/>
      <c r="O101" s="225"/>
      <c r="P101" s="225"/>
      <c r="Q101" s="225"/>
      <c r="R101" s="225"/>
      <c r="S101" s="225"/>
      <c r="T101" s="226"/>
      <c r="AT101" s="227" t="s">
        <v>151</v>
      </c>
      <c r="AU101" s="227" t="s">
        <v>82</v>
      </c>
      <c r="AV101" s="12" t="s">
        <v>80</v>
      </c>
      <c r="AW101" s="12" t="s">
        <v>37</v>
      </c>
      <c r="AX101" s="12" t="s">
        <v>73</v>
      </c>
      <c r="AY101" s="227" t="s">
        <v>139</v>
      </c>
    </row>
    <row r="102" spans="2:65" s="13" customFormat="1" x14ac:dyDescent="0.3">
      <c r="B102" s="228"/>
      <c r="C102" s="229"/>
      <c r="D102" s="215" t="s">
        <v>151</v>
      </c>
      <c r="E102" s="230" t="s">
        <v>21</v>
      </c>
      <c r="F102" s="231" t="s">
        <v>279</v>
      </c>
      <c r="G102" s="229"/>
      <c r="H102" s="232">
        <v>135.315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151</v>
      </c>
      <c r="AU102" s="238" t="s">
        <v>82</v>
      </c>
      <c r="AV102" s="13" t="s">
        <v>82</v>
      </c>
      <c r="AW102" s="13" t="s">
        <v>37</v>
      </c>
      <c r="AX102" s="13" t="s">
        <v>80</v>
      </c>
      <c r="AY102" s="238" t="s">
        <v>139</v>
      </c>
    </row>
    <row r="103" spans="2:65" s="1" customFormat="1" ht="38.25" customHeight="1" x14ac:dyDescent="0.3">
      <c r="B103" s="41"/>
      <c r="C103" s="203" t="s">
        <v>140</v>
      </c>
      <c r="D103" s="203" t="s">
        <v>142</v>
      </c>
      <c r="E103" s="204" t="s">
        <v>280</v>
      </c>
      <c r="F103" s="205" t="s">
        <v>281</v>
      </c>
      <c r="G103" s="206" t="s">
        <v>220</v>
      </c>
      <c r="H103" s="207">
        <v>5</v>
      </c>
      <c r="I103" s="208"/>
      <c r="J103" s="209">
        <f>ROUND(I103*H103,2)</f>
        <v>0</v>
      </c>
      <c r="K103" s="205" t="s">
        <v>146</v>
      </c>
      <c r="L103" s="61"/>
      <c r="M103" s="210" t="s">
        <v>21</v>
      </c>
      <c r="N103" s="211" t="s">
        <v>44</v>
      </c>
      <c r="O103" s="42"/>
      <c r="P103" s="212">
        <f>O103*H103</f>
        <v>0</v>
      </c>
      <c r="Q103" s="212">
        <v>0</v>
      </c>
      <c r="R103" s="212">
        <f>Q103*H103</f>
        <v>0</v>
      </c>
      <c r="S103" s="212">
        <v>0</v>
      </c>
      <c r="T103" s="213">
        <f>S103*H103</f>
        <v>0</v>
      </c>
      <c r="AR103" s="24" t="s">
        <v>147</v>
      </c>
      <c r="AT103" s="24" t="s">
        <v>142</v>
      </c>
      <c r="AU103" s="24" t="s">
        <v>82</v>
      </c>
      <c r="AY103" s="24" t="s">
        <v>139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80</v>
      </c>
      <c r="BK103" s="214">
        <f>ROUND(I103*H103,2)</f>
        <v>0</v>
      </c>
      <c r="BL103" s="24" t="s">
        <v>147</v>
      </c>
      <c r="BM103" s="24" t="s">
        <v>282</v>
      </c>
    </row>
    <row r="104" spans="2:65" s="1" customFormat="1" ht="40.5" x14ac:dyDescent="0.3">
      <c r="B104" s="41"/>
      <c r="C104" s="63"/>
      <c r="D104" s="215" t="s">
        <v>149</v>
      </c>
      <c r="E104" s="63"/>
      <c r="F104" s="216" t="s">
        <v>277</v>
      </c>
      <c r="G104" s="63"/>
      <c r="H104" s="63"/>
      <c r="I104" s="172"/>
      <c r="J104" s="63"/>
      <c r="K104" s="63"/>
      <c r="L104" s="61"/>
      <c r="M104" s="217"/>
      <c r="N104" s="42"/>
      <c r="O104" s="42"/>
      <c r="P104" s="42"/>
      <c r="Q104" s="42"/>
      <c r="R104" s="42"/>
      <c r="S104" s="42"/>
      <c r="T104" s="78"/>
      <c r="AT104" s="24" t="s">
        <v>149</v>
      </c>
      <c r="AU104" s="24" t="s">
        <v>82</v>
      </c>
    </row>
    <row r="105" spans="2:65" s="13" customFormat="1" x14ac:dyDescent="0.3">
      <c r="B105" s="228"/>
      <c r="C105" s="229"/>
      <c r="D105" s="215" t="s">
        <v>151</v>
      </c>
      <c r="E105" s="230" t="s">
        <v>21</v>
      </c>
      <c r="F105" s="231" t="s">
        <v>140</v>
      </c>
      <c r="G105" s="229"/>
      <c r="H105" s="232">
        <v>5</v>
      </c>
      <c r="I105" s="233"/>
      <c r="J105" s="229"/>
      <c r="K105" s="229"/>
      <c r="L105" s="234"/>
      <c r="M105" s="235"/>
      <c r="N105" s="236"/>
      <c r="O105" s="236"/>
      <c r="P105" s="236"/>
      <c r="Q105" s="236"/>
      <c r="R105" s="236"/>
      <c r="S105" s="236"/>
      <c r="T105" s="237"/>
      <c r="AT105" s="238" t="s">
        <v>151</v>
      </c>
      <c r="AU105" s="238" t="s">
        <v>82</v>
      </c>
      <c r="AV105" s="13" t="s">
        <v>82</v>
      </c>
      <c r="AW105" s="13" t="s">
        <v>37</v>
      </c>
      <c r="AX105" s="13" t="s">
        <v>80</v>
      </c>
      <c r="AY105" s="238" t="s">
        <v>139</v>
      </c>
    </row>
    <row r="106" spans="2:65" s="1" customFormat="1" ht="25.5" customHeight="1" x14ac:dyDescent="0.3">
      <c r="B106" s="41"/>
      <c r="C106" s="203" t="s">
        <v>181</v>
      </c>
      <c r="D106" s="203" t="s">
        <v>142</v>
      </c>
      <c r="E106" s="204" t="s">
        <v>283</v>
      </c>
      <c r="F106" s="205" t="s">
        <v>284</v>
      </c>
      <c r="G106" s="206" t="s">
        <v>220</v>
      </c>
      <c r="H106" s="383">
        <v>75.41</v>
      </c>
      <c r="I106" s="208"/>
      <c r="J106" s="209">
        <f>ROUND(I106*H106,2)</f>
        <v>0</v>
      </c>
      <c r="K106" s="205" t="s">
        <v>146</v>
      </c>
      <c r="L106" s="358" t="s">
        <v>718</v>
      </c>
      <c r="M106" s="210" t="s">
        <v>21</v>
      </c>
      <c r="N106" s="211" t="s">
        <v>44</v>
      </c>
      <c r="O106" s="42"/>
      <c r="P106" s="212">
        <f>O106*H106</f>
        <v>0</v>
      </c>
      <c r="Q106" s="212">
        <v>0</v>
      </c>
      <c r="R106" s="212">
        <f>Q106*H106</f>
        <v>0</v>
      </c>
      <c r="S106" s="212">
        <v>0</v>
      </c>
      <c r="T106" s="213">
        <f>S106*H106</f>
        <v>0</v>
      </c>
      <c r="AR106" s="24" t="s">
        <v>147</v>
      </c>
      <c r="AT106" s="24" t="s">
        <v>142</v>
      </c>
      <c r="AU106" s="24" t="s">
        <v>82</v>
      </c>
      <c r="AY106" s="24" t="s">
        <v>139</v>
      </c>
      <c r="BE106" s="214">
        <f>IF(N106="základní",J106,0)</f>
        <v>0</v>
      </c>
      <c r="BF106" s="214">
        <f>IF(N106="snížená",J106,0)</f>
        <v>0</v>
      </c>
      <c r="BG106" s="214">
        <f>IF(N106="zákl. přenesená",J106,0)</f>
        <v>0</v>
      </c>
      <c r="BH106" s="214">
        <f>IF(N106="sníž. přenesená",J106,0)</f>
        <v>0</v>
      </c>
      <c r="BI106" s="214">
        <f>IF(N106="nulová",J106,0)</f>
        <v>0</v>
      </c>
      <c r="BJ106" s="24" t="s">
        <v>80</v>
      </c>
      <c r="BK106" s="214">
        <f>ROUND(I106*H106,2)</f>
        <v>0</v>
      </c>
      <c r="BL106" s="24" t="s">
        <v>147</v>
      </c>
      <c r="BM106" s="24" t="s">
        <v>285</v>
      </c>
    </row>
    <row r="107" spans="2:65" s="1" customFormat="1" ht="40.5" x14ac:dyDescent="0.3">
      <c r="B107" s="41"/>
      <c r="C107" s="63"/>
      <c r="D107" s="215" t="s">
        <v>149</v>
      </c>
      <c r="E107" s="63"/>
      <c r="F107" s="216" t="s">
        <v>277</v>
      </c>
      <c r="G107" s="63"/>
      <c r="H107" s="63"/>
      <c r="I107" s="172"/>
      <c r="J107" s="63"/>
      <c r="K107" s="63"/>
      <c r="L107" s="61"/>
      <c r="M107" s="217"/>
      <c r="N107" s="42"/>
      <c r="O107" s="42"/>
      <c r="P107" s="42"/>
      <c r="Q107" s="42"/>
      <c r="R107" s="42"/>
      <c r="S107" s="42"/>
      <c r="T107" s="78"/>
      <c r="AT107" s="24" t="s">
        <v>149</v>
      </c>
      <c r="AU107" s="24" t="s">
        <v>82</v>
      </c>
    </row>
    <row r="108" spans="2:65" s="13" customFormat="1" x14ac:dyDescent="0.3">
      <c r="B108" s="228"/>
      <c r="C108" s="229"/>
      <c r="D108" s="215" t="s">
        <v>151</v>
      </c>
      <c r="E108" s="230" t="s">
        <v>21</v>
      </c>
      <c r="F108" s="231" t="s">
        <v>286</v>
      </c>
      <c r="G108" s="229"/>
      <c r="H108" s="232">
        <v>38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151</v>
      </c>
      <c r="AU108" s="238" t="s">
        <v>82</v>
      </c>
      <c r="AV108" s="13" t="s">
        <v>82</v>
      </c>
      <c r="AW108" s="13" t="s">
        <v>37</v>
      </c>
      <c r="AX108" s="13" t="s">
        <v>80</v>
      </c>
      <c r="AY108" s="238" t="s">
        <v>139</v>
      </c>
    </row>
    <row r="109" spans="2:65" s="1" customFormat="1" ht="22.5" customHeight="1" x14ac:dyDescent="0.3">
      <c r="B109" s="41"/>
      <c r="C109" s="250" t="s">
        <v>186</v>
      </c>
      <c r="D109" s="250" t="s">
        <v>199</v>
      </c>
      <c r="E109" s="251" t="s">
        <v>287</v>
      </c>
      <c r="F109" s="252" t="s">
        <v>288</v>
      </c>
      <c r="G109" s="253" t="s">
        <v>145</v>
      </c>
      <c r="H109" s="254">
        <v>725</v>
      </c>
      <c r="I109" s="382"/>
      <c r="J109" s="256">
        <f>ROUND(I109*H109,2)</f>
        <v>0</v>
      </c>
      <c r="K109" s="252" t="s">
        <v>146</v>
      </c>
      <c r="L109" s="358"/>
      <c r="M109" s="258" t="s">
        <v>21</v>
      </c>
      <c r="N109" s="259" t="s">
        <v>44</v>
      </c>
      <c r="O109" s="42"/>
      <c r="P109" s="212">
        <f>O109*H109</f>
        <v>0</v>
      </c>
      <c r="Q109" s="212">
        <v>0.14299999999999999</v>
      </c>
      <c r="R109" s="212">
        <f>Q109*H109</f>
        <v>103.675</v>
      </c>
      <c r="S109" s="212">
        <v>0</v>
      </c>
      <c r="T109" s="213">
        <f>S109*H109</f>
        <v>0</v>
      </c>
      <c r="AR109" s="24" t="s">
        <v>192</v>
      </c>
      <c r="AT109" s="24" t="s">
        <v>199</v>
      </c>
      <c r="AU109" s="24" t="s">
        <v>82</v>
      </c>
      <c r="AY109" s="24" t="s">
        <v>139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80</v>
      </c>
      <c r="BK109" s="214">
        <f>ROUND(I109*H109,2)</f>
        <v>0</v>
      </c>
      <c r="BL109" s="24" t="s">
        <v>147</v>
      </c>
      <c r="BM109" s="24" t="s">
        <v>289</v>
      </c>
    </row>
    <row r="110" spans="2:65" s="12" customFormat="1" x14ac:dyDescent="0.3">
      <c r="B110" s="218"/>
      <c r="C110" s="219"/>
      <c r="D110" s="215" t="s">
        <v>151</v>
      </c>
      <c r="E110" s="220" t="s">
        <v>21</v>
      </c>
      <c r="F110" s="221" t="s">
        <v>290</v>
      </c>
      <c r="G110" s="219"/>
      <c r="H110" s="220" t="s">
        <v>21</v>
      </c>
      <c r="I110" s="222"/>
      <c r="J110" s="219"/>
      <c r="K110" s="219"/>
      <c r="L110" s="223"/>
      <c r="M110" s="224"/>
      <c r="N110" s="225"/>
      <c r="O110" s="225"/>
      <c r="P110" s="225"/>
      <c r="Q110" s="225"/>
      <c r="R110" s="225"/>
      <c r="S110" s="225"/>
      <c r="T110" s="226"/>
      <c r="AT110" s="227" t="s">
        <v>151</v>
      </c>
      <c r="AU110" s="227" t="s">
        <v>82</v>
      </c>
      <c r="AV110" s="12" t="s">
        <v>80</v>
      </c>
      <c r="AW110" s="12" t="s">
        <v>37</v>
      </c>
      <c r="AX110" s="12" t="s">
        <v>73</v>
      </c>
      <c r="AY110" s="227" t="s">
        <v>139</v>
      </c>
    </row>
    <row r="111" spans="2:65" s="13" customFormat="1" x14ac:dyDescent="0.3">
      <c r="B111" s="228"/>
      <c r="C111" s="229"/>
      <c r="D111" s="215" t="s">
        <v>151</v>
      </c>
      <c r="E111" s="230" t="s">
        <v>21</v>
      </c>
      <c r="F111" s="231" t="s">
        <v>291</v>
      </c>
      <c r="G111" s="229"/>
      <c r="H111" s="232">
        <v>725</v>
      </c>
      <c r="I111" s="233"/>
      <c r="J111" s="229"/>
      <c r="K111" s="229"/>
      <c r="L111" s="234"/>
      <c r="M111" s="235"/>
      <c r="N111" s="236"/>
      <c r="O111" s="236"/>
      <c r="P111" s="236"/>
      <c r="Q111" s="236"/>
      <c r="R111" s="236"/>
      <c r="S111" s="236"/>
      <c r="T111" s="237"/>
      <c r="AT111" s="238" t="s">
        <v>151</v>
      </c>
      <c r="AU111" s="238" t="s">
        <v>82</v>
      </c>
      <c r="AV111" s="13" t="s">
        <v>82</v>
      </c>
      <c r="AW111" s="13" t="s">
        <v>37</v>
      </c>
      <c r="AX111" s="13" t="s">
        <v>80</v>
      </c>
      <c r="AY111" s="238" t="s">
        <v>139</v>
      </c>
    </row>
    <row r="112" spans="2:65" s="1" customFormat="1" ht="16.5" customHeight="1" x14ac:dyDescent="0.3">
      <c r="B112" s="41"/>
      <c r="C112" s="250" t="s">
        <v>192</v>
      </c>
      <c r="D112" s="250" t="s">
        <v>199</v>
      </c>
      <c r="E112" s="251" t="s">
        <v>292</v>
      </c>
      <c r="F112" s="252" t="s">
        <v>293</v>
      </c>
      <c r="G112" s="253" t="s">
        <v>145</v>
      </c>
      <c r="H112" s="254">
        <v>2</v>
      </c>
      <c r="I112" s="382"/>
      <c r="J112" s="256">
        <f>ROUND(I112*H112,2)</f>
        <v>0</v>
      </c>
      <c r="K112" s="252" t="s">
        <v>146</v>
      </c>
      <c r="L112" s="358"/>
      <c r="M112" s="258" t="s">
        <v>21</v>
      </c>
      <c r="N112" s="259" t="s">
        <v>44</v>
      </c>
      <c r="O112" s="42"/>
      <c r="P112" s="212">
        <f>O112*H112</f>
        <v>0</v>
      </c>
      <c r="Q112" s="212">
        <v>0.14299999999999999</v>
      </c>
      <c r="R112" s="212">
        <f>Q112*H112</f>
        <v>0.28599999999999998</v>
      </c>
      <c r="S112" s="212">
        <v>0</v>
      </c>
      <c r="T112" s="213">
        <f>S112*H112</f>
        <v>0</v>
      </c>
      <c r="AR112" s="24" t="s">
        <v>192</v>
      </c>
      <c r="AT112" s="24" t="s">
        <v>199</v>
      </c>
      <c r="AU112" s="24" t="s">
        <v>82</v>
      </c>
      <c r="AY112" s="24" t="s">
        <v>139</v>
      </c>
      <c r="BE112" s="214">
        <f>IF(N112="základní",J112,0)</f>
        <v>0</v>
      </c>
      <c r="BF112" s="214">
        <f>IF(N112="snížená",J112,0)</f>
        <v>0</v>
      </c>
      <c r="BG112" s="214">
        <f>IF(N112="zákl. přenesená",J112,0)</f>
        <v>0</v>
      </c>
      <c r="BH112" s="214">
        <f>IF(N112="sníž. přenesená",J112,0)</f>
        <v>0</v>
      </c>
      <c r="BI112" s="214">
        <f>IF(N112="nulová",J112,0)</f>
        <v>0</v>
      </c>
      <c r="BJ112" s="24" t="s">
        <v>80</v>
      </c>
      <c r="BK112" s="214">
        <f>ROUND(I112*H112,2)</f>
        <v>0</v>
      </c>
      <c r="BL112" s="24" t="s">
        <v>147</v>
      </c>
      <c r="BM112" s="24" t="s">
        <v>294</v>
      </c>
    </row>
    <row r="113" spans="2:65" s="12" customFormat="1" x14ac:dyDescent="0.3">
      <c r="B113" s="218"/>
      <c r="C113" s="219"/>
      <c r="D113" s="215" t="s">
        <v>151</v>
      </c>
      <c r="E113" s="220" t="s">
        <v>21</v>
      </c>
      <c r="F113" s="221" t="s">
        <v>290</v>
      </c>
      <c r="G113" s="219"/>
      <c r="H113" s="220" t="s">
        <v>21</v>
      </c>
      <c r="I113" s="222"/>
      <c r="J113" s="219"/>
      <c r="K113" s="219"/>
      <c r="L113" s="223"/>
      <c r="M113" s="224"/>
      <c r="N113" s="225"/>
      <c r="O113" s="225"/>
      <c r="P113" s="225"/>
      <c r="Q113" s="225"/>
      <c r="R113" s="225"/>
      <c r="S113" s="225"/>
      <c r="T113" s="226"/>
      <c r="AT113" s="227" t="s">
        <v>151</v>
      </c>
      <c r="AU113" s="227" t="s">
        <v>82</v>
      </c>
      <c r="AV113" s="12" t="s">
        <v>80</v>
      </c>
      <c r="AW113" s="12" t="s">
        <v>37</v>
      </c>
      <c r="AX113" s="12" t="s">
        <v>73</v>
      </c>
      <c r="AY113" s="227" t="s">
        <v>139</v>
      </c>
    </row>
    <row r="114" spans="2:65" s="13" customFormat="1" x14ac:dyDescent="0.3">
      <c r="B114" s="228"/>
      <c r="C114" s="229"/>
      <c r="D114" s="215" t="s">
        <v>151</v>
      </c>
      <c r="E114" s="230" t="s">
        <v>21</v>
      </c>
      <c r="F114" s="231" t="s">
        <v>82</v>
      </c>
      <c r="G114" s="229"/>
      <c r="H114" s="232">
        <v>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AT114" s="238" t="s">
        <v>151</v>
      </c>
      <c r="AU114" s="238" t="s">
        <v>82</v>
      </c>
      <c r="AV114" s="13" t="s">
        <v>82</v>
      </c>
      <c r="AW114" s="13" t="s">
        <v>37</v>
      </c>
      <c r="AX114" s="13" t="s">
        <v>80</v>
      </c>
      <c r="AY114" s="238" t="s">
        <v>139</v>
      </c>
    </row>
    <row r="115" spans="2:65" s="1" customFormat="1" ht="16.5" customHeight="1" x14ac:dyDescent="0.3">
      <c r="B115" s="41"/>
      <c r="C115" s="250" t="s">
        <v>198</v>
      </c>
      <c r="D115" s="250" t="s">
        <v>199</v>
      </c>
      <c r="E115" s="251" t="s">
        <v>295</v>
      </c>
      <c r="F115" s="252" t="s">
        <v>296</v>
      </c>
      <c r="G115" s="253" t="s">
        <v>145</v>
      </c>
      <c r="H115" s="254">
        <v>8</v>
      </c>
      <c r="I115" s="382"/>
      <c r="J115" s="256">
        <f>ROUND(I115*H115,2)</f>
        <v>0</v>
      </c>
      <c r="K115" s="252" t="s">
        <v>146</v>
      </c>
      <c r="L115" s="358"/>
      <c r="M115" s="258" t="s">
        <v>21</v>
      </c>
      <c r="N115" s="259" t="s">
        <v>44</v>
      </c>
      <c r="O115" s="42"/>
      <c r="P115" s="212">
        <f>O115*H115</f>
        <v>0</v>
      </c>
      <c r="Q115" s="212">
        <v>0.14299999999999999</v>
      </c>
      <c r="R115" s="212">
        <f>Q115*H115</f>
        <v>1.1439999999999999</v>
      </c>
      <c r="S115" s="212">
        <v>0</v>
      </c>
      <c r="T115" s="213">
        <f>S115*H115</f>
        <v>0</v>
      </c>
      <c r="AR115" s="24" t="s">
        <v>192</v>
      </c>
      <c r="AT115" s="24" t="s">
        <v>199</v>
      </c>
      <c r="AU115" s="24" t="s">
        <v>82</v>
      </c>
      <c r="AY115" s="24" t="s">
        <v>139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80</v>
      </c>
      <c r="BK115" s="214">
        <f>ROUND(I115*H115,2)</f>
        <v>0</v>
      </c>
      <c r="BL115" s="24" t="s">
        <v>147</v>
      </c>
      <c r="BM115" s="24" t="s">
        <v>297</v>
      </c>
    </row>
    <row r="116" spans="2:65" s="12" customFormat="1" x14ac:dyDescent="0.3">
      <c r="B116" s="218"/>
      <c r="C116" s="219"/>
      <c r="D116" s="215" t="s">
        <v>151</v>
      </c>
      <c r="E116" s="220" t="s">
        <v>21</v>
      </c>
      <c r="F116" s="221" t="s">
        <v>298</v>
      </c>
      <c r="G116" s="219"/>
      <c r="H116" s="220" t="s">
        <v>21</v>
      </c>
      <c r="I116" s="222"/>
      <c r="J116" s="219"/>
      <c r="K116" s="219"/>
      <c r="L116" s="223"/>
      <c r="M116" s="224"/>
      <c r="N116" s="225"/>
      <c r="O116" s="225"/>
      <c r="P116" s="225"/>
      <c r="Q116" s="225"/>
      <c r="R116" s="225"/>
      <c r="S116" s="225"/>
      <c r="T116" s="226"/>
      <c r="AT116" s="227" t="s">
        <v>151</v>
      </c>
      <c r="AU116" s="227" t="s">
        <v>82</v>
      </c>
      <c r="AV116" s="12" t="s">
        <v>80</v>
      </c>
      <c r="AW116" s="12" t="s">
        <v>37</v>
      </c>
      <c r="AX116" s="12" t="s">
        <v>73</v>
      </c>
      <c r="AY116" s="227" t="s">
        <v>139</v>
      </c>
    </row>
    <row r="117" spans="2:65" s="13" customFormat="1" x14ac:dyDescent="0.3">
      <c r="B117" s="228"/>
      <c r="C117" s="229"/>
      <c r="D117" s="215" t="s">
        <v>151</v>
      </c>
      <c r="E117" s="230" t="s">
        <v>21</v>
      </c>
      <c r="F117" s="231" t="s">
        <v>192</v>
      </c>
      <c r="G117" s="229"/>
      <c r="H117" s="232">
        <v>8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AT117" s="238" t="s">
        <v>151</v>
      </c>
      <c r="AU117" s="238" t="s">
        <v>82</v>
      </c>
      <c r="AV117" s="13" t="s">
        <v>82</v>
      </c>
      <c r="AW117" s="13" t="s">
        <v>37</v>
      </c>
      <c r="AX117" s="13" t="s">
        <v>80</v>
      </c>
      <c r="AY117" s="238" t="s">
        <v>139</v>
      </c>
    </row>
    <row r="118" spans="2:65" s="1" customFormat="1" ht="89.25" customHeight="1" x14ac:dyDescent="0.3">
      <c r="B118" s="41"/>
      <c r="C118" s="203" t="s">
        <v>203</v>
      </c>
      <c r="D118" s="203" t="s">
        <v>142</v>
      </c>
      <c r="E118" s="204" t="s">
        <v>299</v>
      </c>
      <c r="F118" s="205" t="s">
        <v>300</v>
      </c>
      <c r="G118" s="206" t="s">
        <v>213</v>
      </c>
      <c r="H118" s="207">
        <v>624.24</v>
      </c>
      <c r="I118" s="208"/>
      <c r="J118" s="209">
        <f>ROUND(I118*H118,2)</f>
        <v>0</v>
      </c>
      <c r="K118" s="205" t="s">
        <v>146</v>
      </c>
      <c r="L118" s="61"/>
      <c r="M118" s="210" t="s">
        <v>21</v>
      </c>
      <c r="N118" s="211" t="s">
        <v>44</v>
      </c>
      <c r="O118" s="42"/>
      <c r="P118" s="212">
        <f>O118*H118</f>
        <v>0</v>
      </c>
      <c r="Q118" s="212">
        <v>0</v>
      </c>
      <c r="R118" s="212">
        <f>Q118*H118</f>
        <v>0</v>
      </c>
      <c r="S118" s="212">
        <v>0</v>
      </c>
      <c r="T118" s="213">
        <f>S118*H118</f>
        <v>0</v>
      </c>
      <c r="AR118" s="24" t="s">
        <v>147</v>
      </c>
      <c r="AT118" s="24" t="s">
        <v>142</v>
      </c>
      <c r="AU118" s="24" t="s">
        <v>82</v>
      </c>
      <c r="AY118" s="24" t="s">
        <v>139</v>
      </c>
      <c r="BE118" s="214">
        <f>IF(N118="základní",J118,0)</f>
        <v>0</v>
      </c>
      <c r="BF118" s="214">
        <f>IF(N118="snížená",J118,0)</f>
        <v>0</v>
      </c>
      <c r="BG118" s="214">
        <f>IF(N118="zákl. přenesená",J118,0)</f>
        <v>0</v>
      </c>
      <c r="BH118" s="214">
        <f>IF(N118="sníž. přenesená",J118,0)</f>
        <v>0</v>
      </c>
      <c r="BI118" s="214">
        <f>IF(N118="nulová",J118,0)</f>
        <v>0</v>
      </c>
      <c r="BJ118" s="24" t="s">
        <v>80</v>
      </c>
      <c r="BK118" s="214">
        <f>ROUND(I118*H118,2)</f>
        <v>0</v>
      </c>
      <c r="BL118" s="24" t="s">
        <v>147</v>
      </c>
      <c r="BM118" s="24" t="s">
        <v>301</v>
      </c>
    </row>
    <row r="119" spans="2:65" s="1" customFormat="1" ht="81" x14ac:dyDescent="0.3">
      <c r="B119" s="41"/>
      <c r="C119" s="63"/>
      <c r="D119" s="215" t="s">
        <v>149</v>
      </c>
      <c r="E119" s="63"/>
      <c r="F119" s="216" t="s">
        <v>302</v>
      </c>
      <c r="G119" s="63"/>
      <c r="H119" s="63"/>
      <c r="I119" s="172"/>
      <c r="J119" s="63"/>
      <c r="K119" s="63"/>
      <c r="L119" s="61"/>
      <c r="M119" s="217"/>
      <c r="N119" s="42"/>
      <c r="O119" s="42"/>
      <c r="P119" s="42"/>
      <c r="Q119" s="42"/>
      <c r="R119" s="42"/>
      <c r="S119" s="42"/>
      <c r="T119" s="78"/>
      <c r="AT119" s="24" t="s">
        <v>149</v>
      </c>
      <c r="AU119" s="24" t="s">
        <v>82</v>
      </c>
    </row>
    <row r="120" spans="2:65" s="13" customFormat="1" x14ac:dyDescent="0.3">
      <c r="B120" s="228"/>
      <c r="C120" s="229"/>
      <c r="D120" s="215" t="s">
        <v>151</v>
      </c>
      <c r="E120" s="230" t="s">
        <v>21</v>
      </c>
      <c r="F120" s="231" t="s">
        <v>303</v>
      </c>
      <c r="G120" s="229"/>
      <c r="H120" s="232">
        <v>624.24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AT120" s="238" t="s">
        <v>151</v>
      </c>
      <c r="AU120" s="238" t="s">
        <v>82</v>
      </c>
      <c r="AV120" s="13" t="s">
        <v>82</v>
      </c>
      <c r="AW120" s="13" t="s">
        <v>37</v>
      </c>
      <c r="AX120" s="13" t="s">
        <v>80</v>
      </c>
      <c r="AY120" s="238" t="s">
        <v>139</v>
      </c>
    </row>
    <row r="121" spans="2:65" s="1" customFormat="1" ht="51" customHeight="1" x14ac:dyDescent="0.3">
      <c r="B121" s="41"/>
      <c r="C121" s="203" t="s">
        <v>210</v>
      </c>
      <c r="D121" s="203" t="s">
        <v>142</v>
      </c>
      <c r="E121" s="204" t="s">
        <v>304</v>
      </c>
      <c r="F121" s="205" t="s">
        <v>305</v>
      </c>
      <c r="G121" s="206" t="s">
        <v>213</v>
      </c>
      <c r="H121" s="207">
        <v>660</v>
      </c>
      <c r="I121" s="208"/>
      <c r="J121" s="209">
        <f>ROUND(I121*H121,2)</f>
        <v>0</v>
      </c>
      <c r="K121" s="205" t="s">
        <v>146</v>
      </c>
      <c r="L121" s="61"/>
      <c r="M121" s="210" t="s">
        <v>21</v>
      </c>
      <c r="N121" s="211" t="s">
        <v>44</v>
      </c>
      <c r="O121" s="42"/>
      <c r="P121" s="212">
        <f>O121*H121</f>
        <v>0</v>
      </c>
      <c r="Q121" s="212">
        <v>0</v>
      </c>
      <c r="R121" s="212">
        <f>Q121*H121</f>
        <v>0</v>
      </c>
      <c r="S121" s="212">
        <v>0</v>
      </c>
      <c r="T121" s="213">
        <f>S121*H121</f>
        <v>0</v>
      </c>
      <c r="AR121" s="24" t="s">
        <v>147</v>
      </c>
      <c r="AT121" s="24" t="s">
        <v>142</v>
      </c>
      <c r="AU121" s="24" t="s">
        <v>82</v>
      </c>
      <c r="AY121" s="24" t="s">
        <v>139</v>
      </c>
      <c r="BE121" s="214">
        <f>IF(N121="základní",J121,0)</f>
        <v>0</v>
      </c>
      <c r="BF121" s="214">
        <f>IF(N121="snížená",J121,0)</f>
        <v>0</v>
      </c>
      <c r="BG121" s="214">
        <f>IF(N121="zákl. přenesená",J121,0)</f>
        <v>0</v>
      </c>
      <c r="BH121" s="214">
        <f>IF(N121="sníž. přenesená",J121,0)</f>
        <v>0</v>
      </c>
      <c r="BI121" s="214">
        <f>IF(N121="nulová",J121,0)</f>
        <v>0</v>
      </c>
      <c r="BJ121" s="24" t="s">
        <v>80</v>
      </c>
      <c r="BK121" s="214">
        <f>ROUND(I121*H121,2)</f>
        <v>0</v>
      </c>
      <c r="BL121" s="24" t="s">
        <v>147</v>
      </c>
      <c r="BM121" s="24" t="s">
        <v>306</v>
      </c>
    </row>
    <row r="122" spans="2:65" s="1" customFormat="1" ht="54" x14ac:dyDescent="0.3">
      <c r="B122" s="41"/>
      <c r="C122" s="63"/>
      <c r="D122" s="215" t="s">
        <v>149</v>
      </c>
      <c r="E122" s="63"/>
      <c r="F122" s="216" t="s">
        <v>215</v>
      </c>
      <c r="G122" s="63"/>
      <c r="H122" s="63"/>
      <c r="I122" s="172"/>
      <c r="J122" s="63"/>
      <c r="K122" s="63"/>
      <c r="L122" s="61"/>
      <c r="M122" s="217"/>
      <c r="N122" s="42"/>
      <c r="O122" s="42"/>
      <c r="P122" s="42"/>
      <c r="Q122" s="42"/>
      <c r="R122" s="42"/>
      <c r="S122" s="42"/>
      <c r="T122" s="78"/>
      <c r="AT122" s="24" t="s">
        <v>149</v>
      </c>
      <c r="AU122" s="24" t="s">
        <v>82</v>
      </c>
    </row>
    <row r="123" spans="2:65" s="12" customFormat="1" x14ac:dyDescent="0.3">
      <c r="B123" s="218"/>
      <c r="C123" s="219"/>
      <c r="D123" s="215" t="s">
        <v>151</v>
      </c>
      <c r="E123" s="220" t="s">
        <v>21</v>
      </c>
      <c r="F123" s="221" t="s">
        <v>307</v>
      </c>
      <c r="G123" s="219"/>
      <c r="H123" s="220" t="s">
        <v>21</v>
      </c>
      <c r="I123" s="222"/>
      <c r="J123" s="219"/>
      <c r="K123" s="219"/>
      <c r="L123" s="223"/>
      <c r="M123" s="224"/>
      <c r="N123" s="225"/>
      <c r="O123" s="225"/>
      <c r="P123" s="225"/>
      <c r="Q123" s="225"/>
      <c r="R123" s="225"/>
      <c r="S123" s="225"/>
      <c r="T123" s="226"/>
      <c r="AT123" s="227" t="s">
        <v>151</v>
      </c>
      <c r="AU123" s="227" t="s">
        <v>82</v>
      </c>
      <c r="AV123" s="12" t="s">
        <v>80</v>
      </c>
      <c r="AW123" s="12" t="s">
        <v>37</v>
      </c>
      <c r="AX123" s="12" t="s">
        <v>73</v>
      </c>
      <c r="AY123" s="227" t="s">
        <v>139</v>
      </c>
    </row>
    <row r="124" spans="2:65" s="13" customFormat="1" x14ac:dyDescent="0.3">
      <c r="B124" s="228"/>
      <c r="C124" s="229"/>
      <c r="D124" s="215" t="s">
        <v>151</v>
      </c>
      <c r="E124" s="230" t="s">
        <v>21</v>
      </c>
      <c r="F124" s="231" t="s">
        <v>308</v>
      </c>
      <c r="G124" s="229"/>
      <c r="H124" s="232">
        <v>477.36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AT124" s="238" t="s">
        <v>151</v>
      </c>
      <c r="AU124" s="238" t="s">
        <v>82</v>
      </c>
      <c r="AV124" s="13" t="s">
        <v>82</v>
      </c>
      <c r="AW124" s="13" t="s">
        <v>37</v>
      </c>
      <c r="AX124" s="13" t="s">
        <v>73</v>
      </c>
      <c r="AY124" s="238" t="s">
        <v>139</v>
      </c>
    </row>
    <row r="125" spans="2:65" s="12" customFormat="1" x14ac:dyDescent="0.3">
      <c r="B125" s="218"/>
      <c r="C125" s="219"/>
      <c r="D125" s="215" t="s">
        <v>151</v>
      </c>
      <c r="E125" s="220" t="s">
        <v>21</v>
      </c>
      <c r="F125" s="221" t="s">
        <v>309</v>
      </c>
      <c r="G125" s="219"/>
      <c r="H125" s="220" t="s">
        <v>21</v>
      </c>
      <c r="I125" s="222"/>
      <c r="J125" s="219"/>
      <c r="K125" s="219"/>
      <c r="L125" s="223"/>
      <c r="M125" s="224"/>
      <c r="N125" s="225"/>
      <c r="O125" s="225"/>
      <c r="P125" s="225"/>
      <c r="Q125" s="225"/>
      <c r="R125" s="225"/>
      <c r="S125" s="225"/>
      <c r="T125" s="226"/>
      <c r="AT125" s="227" t="s">
        <v>151</v>
      </c>
      <c r="AU125" s="227" t="s">
        <v>82</v>
      </c>
      <c r="AV125" s="12" t="s">
        <v>80</v>
      </c>
      <c r="AW125" s="12" t="s">
        <v>37</v>
      </c>
      <c r="AX125" s="12" t="s">
        <v>73</v>
      </c>
      <c r="AY125" s="227" t="s">
        <v>139</v>
      </c>
    </row>
    <row r="126" spans="2:65" s="13" customFormat="1" x14ac:dyDescent="0.3">
      <c r="B126" s="228"/>
      <c r="C126" s="229"/>
      <c r="D126" s="215" t="s">
        <v>151</v>
      </c>
      <c r="E126" s="230" t="s">
        <v>21</v>
      </c>
      <c r="F126" s="231" t="s">
        <v>310</v>
      </c>
      <c r="G126" s="229"/>
      <c r="H126" s="232">
        <v>182.64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AT126" s="238" t="s">
        <v>151</v>
      </c>
      <c r="AU126" s="238" t="s">
        <v>82</v>
      </c>
      <c r="AV126" s="13" t="s">
        <v>82</v>
      </c>
      <c r="AW126" s="13" t="s">
        <v>37</v>
      </c>
      <c r="AX126" s="13" t="s">
        <v>73</v>
      </c>
      <c r="AY126" s="238" t="s">
        <v>139</v>
      </c>
    </row>
    <row r="127" spans="2:65" s="14" customFormat="1" x14ac:dyDescent="0.3">
      <c r="B127" s="239"/>
      <c r="C127" s="240"/>
      <c r="D127" s="215" t="s">
        <v>151</v>
      </c>
      <c r="E127" s="241" t="s">
        <v>21</v>
      </c>
      <c r="F127" s="242" t="s">
        <v>154</v>
      </c>
      <c r="G127" s="240"/>
      <c r="H127" s="243">
        <v>660</v>
      </c>
      <c r="I127" s="244"/>
      <c r="J127" s="240"/>
      <c r="K127" s="240"/>
      <c r="L127" s="245"/>
      <c r="M127" s="246"/>
      <c r="N127" s="247"/>
      <c r="O127" s="247"/>
      <c r="P127" s="247"/>
      <c r="Q127" s="247"/>
      <c r="R127" s="247"/>
      <c r="S127" s="247"/>
      <c r="T127" s="248"/>
      <c r="AT127" s="249" t="s">
        <v>151</v>
      </c>
      <c r="AU127" s="249" t="s">
        <v>82</v>
      </c>
      <c r="AV127" s="14" t="s">
        <v>147</v>
      </c>
      <c r="AW127" s="14" t="s">
        <v>37</v>
      </c>
      <c r="AX127" s="14" t="s">
        <v>80</v>
      </c>
      <c r="AY127" s="249" t="s">
        <v>139</v>
      </c>
    </row>
    <row r="128" spans="2:65" s="1" customFormat="1" ht="92.25" customHeight="1" x14ac:dyDescent="0.3">
      <c r="B128" s="41"/>
      <c r="C128" s="250" t="s">
        <v>217</v>
      </c>
      <c r="D128" s="250" t="s">
        <v>199</v>
      </c>
      <c r="E128" s="251" t="s">
        <v>218</v>
      </c>
      <c r="F128" s="252" t="s">
        <v>219</v>
      </c>
      <c r="G128" s="253" t="s">
        <v>220</v>
      </c>
      <c r="H128" s="384">
        <v>1221</v>
      </c>
      <c r="I128" s="382"/>
      <c r="J128" s="256">
        <f>ROUND(I128*H128,2)</f>
        <v>0</v>
      </c>
      <c r="K128" s="252" t="s">
        <v>146</v>
      </c>
      <c r="L128" s="380" t="s">
        <v>717</v>
      </c>
      <c r="M128" s="258" t="s">
        <v>21</v>
      </c>
      <c r="N128" s="259" t="s">
        <v>44</v>
      </c>
      <c r="O128" s="42"/>
      <c r="P128" s="212">
        <f>O128*H128</f>
        <v>0</v>
      </c>
      <c r="Q128" s="212">
        <v>1</v>
      </c>
      <c r="R128" s="212">
        <f>Q128*H128</f>
        <v>1221</v>
      </c>
      <c r="S128" s="212">
        <v>0</v>
      </c>
      <c r="T128" s="213">
        <f>S128*H128</f>
        <v>0</v>
      </c>
      <c r="AR128" s="24" t="s">
        <v>192</v>
      </c>
      <c r="AT128" s="24" t="s">
        <v>199</v>
      </c>
      <c r="AU128" s="24" t="s">
        <v>82</v>
      </c>
      <c r="AY128" s="24" t="s">
        <v>139</v>
      </c>
      <c r="BE128" s="214">
        <f>IF(N128="základní",J128,0)</f>
        <v>0</v>
      </c>
      <c r="BF128" s="214">
        <f>IF(N128="snížená",J128,0)</f>
        <v>0</v>
      </c>
      <c r="BG128" s="214">
        <f>IF(N128="zákl. přenesená",J128,0)</f>
        <v>0</v>
      </c>
      <c r="BH128" s="214">
        <f>IF(N128="sníž. přenesená",J128,0)</f>
        <v>0</v>
      </c>
      <c r="BI128" s="214">
        <f>IF(N128="nulová",J128,0)</f>
        <v>0</v>
      </c>
      <c r="BJ128" s="24" t="s">
        <v>80</v>
      </c>
      <c r="BK128" s="214">
        <f>ROUND(I128*H128,2)</f>
        <v>0</v>
      </c>
      <c r="BL128" s="24" t="s">
        <v>147</v>
      </c>
      <c r="BM128" s="24" t="s">
        <v>311</v>
      </c>
    </row>
    <row r="129" spans="2:65" s="13" customFormat="1" x14ac:dyDescent="0.3">
      <c r="B129" s="228"/>
      <c r="C129" s="229"/>
      <c r="D129" s="215" t="s">
        <v>151</v>
      </c>
      <c r="E129" s="230" t="s">
        <v>21</v>
      </c>
      <c r="F129" s="231" t="s">
        <v>312</v>
      </c>
      <c r="G129" s="229"/>
      <c r="H129" s="232">
        <v>1056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AT129" s="238" t="s">
        <v>151</v>
      </c>
      <c r="AU129" s="238" t="s">
        <v>82</v>
      </c>
      <c r="AV129" s="13" t="s">
        <v>82</v>
      </c>
      <c r="AW129" s="13" t="s">
        <v>37</v>
      </c>
      <c r="AX129" s="13" t="s">
        <v>80</v>
      </c>
      <c r="AY129" s="238" t="s">
        <v>139</v>
      </c>
    </row>
    <row r="130" spans="2:65" s="1" customFormat="1" ht="153" customHeight="1" x14ac:dyDescent="0.3">
      <c r="B130" s="41"/>
      <c r="C130" s="203" t="s">
        <v>223</v>
      </c>
      <c r="D130" s="203" t="s">
        <v>142</v>
      </c>
      <c r="E130" s="204" t="s">
        <v>313</v>
      </c>
      <c r="F130" s="205" t="s">
        <v>314</v>
      </c>
      <c r="G130" s="206" t="s">
        <v>220</v>
      </c>
      <c r="H130" s="384">
        <v>1221</v>
      </c>
      <c r="I130" s="208"/>
      <c r="J130" s="209">
        <f>ROUND(I130*H130,2)</f>
        <v>0</v>
      </c>
      <c r="K130" s="205" t="s">
        <v>146</v>
      </c>
      <c r="L130" s="380" t="s">
        <v>717</v>
      </c>
      <c r="M130" s="210" t="s">
        <v>21</v>
      </c>
      <c r="N130" s="211" t="s">
        <v>44</v>
      </c>
      <c r="O130" s="42"/>
      <c r="P130" s="212">
        <f>O130*H130</f>
        <v>0</v>
      </c>
      <c r="Q130" s="212">
        <v>0</v>
      </c>
      <c r="R130" s="212">
        <f>Q130*H130</f>
        <v>0</v>
      </c>
      <c r="S130" s="212">
        <v>0</v>
      </c>
      <c r="T130" s="213">
        <f>S130*H130</f>
        <v>0</v>
      </c>
      <c r="AR130" s="24" t="s">
        <v>147</v>
      </c>
      <c r="AT130" s="24" t="s">
        <v>142</v>
      </c>
      <c r="AU130" s="24" t="s">
        <v>82</v>
      </c>
      <c r="AY130" s="24" t="s">
        <v>139</v>
      </c>
      <c r="BE130" s="214">
        <f>IF(N130="základní",J130,0)</f>
        <v>0</v>
      </c>
      <c r="BF130" s="214">
        <f>IF(N130="snížená",J130,0)</f>
        <v>0</v>
      </c>
      <c r="BG130" s="214">
        <f>IF(N130="zákl. přenesená",J130,0)</f>
        <v>0</v>
      </c>
      <c r="BH130" s="214">
        <f>IF(N130="sníž. přenesená",J130,0)</f>
        <v>0</v>
      </c>
      <c r="BI130" s="214">
        <f>IF(N130="nulová",J130,0)</f>
        <v>0</v>
      </c>
      <c r="BJ130" s="24" t="s">
        <v>80</v>
      </c>
      <c r="BK130" s="214">
        <f>ROUND(I130*H130,2)</f>
        <v>0</v>
      </c>
      <c r="BL130" s="24" t="s">
        <v>147</v>
      </c>
      <c r="BM130" s="24" t="s">
        <v>315</v>
      </c>
    </row>
    <row r="131" spans="2:65" s="1" customFormat="1" ht="94.5" x14ac:dyDescent="0.3">
      <c r="B131" s="41"/>
      <c r="C131" s="63"/>
      <c r="D131" s="215" t="s">
        <v>149</v>
      </c>
      <c r="E131" s="63"/>
      <c r="F131" s="216" t="s">
        <v>227</v>
      </c>
      <c r="G131" s="63"/>
      <c r="H131" s="63"/>
      <c r="I131" s="172"/>
      <c r="J131" s="63"/>
      <c r="K131" s="63"/>
      <c r="L131" s="61"/>
      <c r="M131" s="217"/>
      <c r="N131" s="42"/>
      <c r="O131" s="42"/>
      <c r="P131" s="42"/>
      <c r="Q131" s="42"/>
      <c r="R131" s="42"/>
      <c r="S131" s="42"/>
      <c r="T131" s="78"/>
      <c r="AT131" s="24" t="s">
        <v>149</v>
      </c>
      <c r="AU131" s="24" t="s">
        <v>82</v>
      </c>
    </row>
    <row r="132" spans="2:65" s="12" customFormat="1" x14ac:dyDescent="0.3">
      <c r="B132" s="218"/>
      <c r="C132" s="219"/>
      <c r="D132" s="215" t="s">
        <v>151</v>
      </c>
      <c r="E132" s="220" t="s">
        <v>21</v>
      </c>
      <c r="F132" s="221" t="s">
        <v>316</v>
      </c>
      <c r="G132" s="219"/>
      <c r="H132" s="220" t="s">
        <v>21</v>
      </c>
      <c r="I132" s="222"/>
      <c r="J132" s="219"/>
      <c r="K132" s="219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151</v>
      </c>
      <c r="AU132" s="227" t="s">
        <v>82</v>
      </c>
      <c r="AV132" s="12" t="s">
        <v>80</v>
      </c>
      <c r="AW132" s="12" t="s">
        <v>37</v>
      </c>
      <c r="AX132" s="12" t="s">
        <v>73</v>
      </c>
      <c r="AY132" s="227" t="s">
        <v>139</v>
      </c>
    </row>
    <row r="133" spans="2:65" s="13" customFormat="1" x14ac:dyDescent="0.3">
      <c r="B133" s="228"/>
      <c r="C133" s="229"/>
      <c r="D133" s="215" t="s">
        <v>151</v>
      </c>
      <c r="E133" s="230" t="s">
        <v>21</v>
      </c>
      <c r="F133" s="231" t="s">
        <v>312</v>
      </c>
      <c r="G133" s="229"/>
      <c r="H133" s="232">
        <v>1056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AT133" s="238" t="s">
        <v>151</v>
      </c>
      <c r="AU133" s="238" t="s">
        <v>82</v>
      </c>
      <c r="AV133" s="13" t="s">
        <v>82</v>
      </c>
      <c r="AW133" s="13" t="s">
        <v>37</v>
      </c>
      <c r="AX133" s="13" t="s">
        <v>80</v>
      </c>
      <c r="AY133" s="238" t="s">
        <v>139</v>
      </c>
    </row>
    <row r="134" spans="2:65" s="1" customFormat="1" ht="38.25" customHeight="1" x14ac:dyDescent="0.3">
      <c r="B134" s="41"/>
      <c r="C134" s="203" t="s">
        <v>229</v>
      </c>
      <c r="D134" s="203" t="s">
        <v>142</v>
      </c>
      <c r="E134" s="204" t="s">
        <v>143</v>
      </c>
      <c r="F134" s="205" t="s">
        <v>144</v>
      </c>
      <c r="G134" s="206" t="s">
        <v>145</v>
      </c>
      <c r="H134" s="207">
        <v>30</v>
      </c>
      <c r="I134" s="208"/>
      <c r="J134" s="209">
        <f>ROUND(I134*H134,2)</f>
        <v>0</v>
      </c>
      <c r="K134" s="205" t="s">
        <v>146</v>
      </c>
      <c r="L134" s="61"/>
      <c r="M134" s="210" t="s">
        <v>21</v>
      </c>
      <c r="N134" s="211" t="s">
        <v>44</v>
      </c>
      <c r="O134" s="42"/>
      <c r="P134" s="212">
        <f>O134*H134</f>
        <v>0</v>
      </c>
      <c r="Q134" s="212">
        <v>0</v>
      </c>
      <c r="R134" s="212">
        <f>Q134*H134</f>
        <v>0</v>
      </c>
      <c r="S134" s="212">
        <v>0</v>
      </c>
      <c r="T134" s="213">
        <f>S134*H134</f>
        <v>0</v>
      </c>
      <c r="AR134" s="24" t="s">
        <v>147</v>
      </c>
      <c r="AT134" s="24" t="s">
        <v>142</v>
      </c>
      <c r="AU134" s="24" t="s">
        <v>82</v>
      </c>
      <c r="AY134" s="24" t="s">
        <v>139</v>
      </c>
      <c r="BE134" s="214">
        <f>IF(N134="základní",J134,0)</f>
        <v>0</v>
      </c>
      <c r="BF134" s="214">
        <f>IF(N134="snížená",J134,0)</f>
        <v>0</v>
      </c>
      <c r="BG134" s="214">
        <f>IF(N134="zákl. přenesená",J134,0)</f>
        <v>0</v>
      </c>
      <c r="BH134" s="214">
        <f>IF(N134="sníž. přenesená",J134,0)</f>
        <v>0</v>
      </c>
      <c r="BI134" s="214">
        <f>IF(N134="nulová",J134,0)</f>
        <v>0</v>
      </c>
      <c r="BJ134" s="24" t="s">
        <v>80</v>
      </c>
      <c r="BK134" s="214">
        <f>ROUND(I134*H134,2)</f>
        <v>0</v>
      </c>
      <c r="BL134" s="24" t="s">
        <v>147</v>
      </c>
      <c r="BM134" s="24" t="s">
        <v>317</v>
      </c>
    </row>
    <row r="135" spans="2:65" s="1" customFormat="1" ht="27" x14ac:dyDescent="0.3">
      <c r="B135" s="41"/>
      <c r="C135" s="63"/>
      <c r="D135" s="215" t="s">
        <v>149</v>
      </c>
      <c r="E135" s="63"/>
      <c r="F135" s="216" t="s">
        <v>150</v>
      </c>
      <c r="G135" s="63"/>
      <c r="H135" s="63"/>
      <c r="I135" s="172"/>
      <c r="J135" s="63"/>
      <c r="K135" s="63"/>
      <c r="L135" s="61"/>
      <c r="M135" s="217"/>
      <c r="N135" s="42"/>
      <c r="O135" s="42"/>
      <c r="P135" s="42"/>
      <c r="Q135" s="42"/>
      <c r="R135" s="42"/>
      <c r="S135" s="42"/>
      <c r="T135" s="78"/>
      <c r="AT135" s="24" t="s">
        <v>149</v>
      </c>
      <c r="AU135" s="24" t="s">
        <v>82</v>
      </c>
    </row>
    <row r="136" spans="2:65" s="12" customFormat="1" x14ac:dyDescent="0.3">
      <c r="B136" s="218"/>
      <c r="C136" s="219"/>
      <c r="D136" s="215" t="s">
        <v>151</v>
      </c>
      <c r="E136" s="220" t="s">
        <v>21</v>
      </c>
      <c r="F136" s="221" t="s">
        <v>318</v>
      </c>
      <c r="G136" s="219"/>
      <c r="H136" s="220" t="s">
        <v>21</v>
      </c>
      <c r="I136" s="222"/>
      <c r="J136" s="219"/>
      <c r="K136" s="219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151</v>
      </c>
      <c r="AU136" s="227" t="s">
        <v>82</v>
      </c>
      <c r="AV136" s="12" t="s">
        <v>80</v>
      </c>
      <c r="AW136" s="12" t="s">
        <v>37</v>
      </c>
      <c r="AX136" s="12" t="s">
        <v>73</v>
      </c>
      <c r="AY136" s="227" t="s">
        <v>139</v>
      </c>
    </row>
    <row r="137" spans="2:65" s="13" customFormat="1" x14ac:dyDescent="0.3">
      <c r="B137" s="228"/>
      <c r="C137" s="229"/>
      <c r="D137" s="215" t="s">
        <v>151</v>
      </c>
      <c r="E137" s="230" t="s">
        <v>21</v>
      </c>
      <c r="F137" s="231" t="s">
        <v>180</v>
      </c>
      <c r="G137" s="229"/>
      <c r="H137" s="232">
        <v>30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AT137" s="238" t="s">
        <v>151</v>
      </c>
      <c r="AU137" s="238" t="s">
        <v>82</v>
      </c>
      <c r="AV137" s="13" t="s">
        <v>82</v>
      </c>
      <c r="AW137" s="13" t="s">
        <v>37</v>
      </c>
      <c r="AX137" s="13" t="s">
        <v>80</v>
      </c>
      <c r="AY137" s="238" t="s">
        <v>139</v>
      </c>
    </row>
    <row r="138" spans="2:65" s="1" customFormat="1" ht="25.5" customHeight="1" x14ac:dyDescent="0.3">
      <c r="B138" s="41"/>
      <c r="C138" s="203" t="s">
        <v>10</v>
      </c>
      <c r="D138" s="203" t="s">
        <v>142</v>
      </c>
      <c r="E138" s="204" t="s">
        <v>155</v>
      </c>
      <c r="F138" s="205" t="s">
        <v>156</v>
      </c>
      <c r="G138" s="206" t="s">
        <v>145</v>
      </c>
      <c r="H138" s="207">
        <v>154</v>
      </c>
      <c r="I138" s="208"/>
      <c r="J138" s="209">
        <f>ROUND(I138*H138,2)</f>
        <v>0</v>
      </c>
      <c r="K138" s="205" t="s">
        <v>146</v>
      </c>
      <c r="L138" s="61"/>
      <c r="M138" s="210" t="s">
        <v>21</v>
      </c>
      <c r="N138" s="211" t="s">
        <v>44</v>
      </c>
      <c r="O138" s="42"/>
      <c r="P138" s="212">
        <f>O138*H138</f>
        <v>0</v>
      </c>
      <c r="Q138" s="212">
        <v>0</v>
      </c>
      <c r="R138" s="212">
        <f>Q138*H138</f>
        <v>0</v>
      </c>
      <c r="S138" s="212">
        <v>0</v>
      </c>
      <c r="T138" s="213">
        <f>S138*H138</f>
        <v>0</v>
      </c>
      <c r="AR138" s="24" t="s">
        <v>147</v>
      </c>
      <c r="AT138" s="24" t="s">
        <v>142</v>
      </c>
      <c r="AU138" s="24" t="s">
        <v>82</v>
      </c>
      <c r="AY138" s="24" t="s">
        <v>139</v>
      </c>
      <c r="BE138" s="214">
        <f>IF(N138="základní",J138,0)</f>
        <v>0</v>
      </c>
      <c r="BF138" s="214">
        <f>IF(N138="snížená",J138,0)</f>
        <v>0</v>
      </c>
      <c r="BG138" s="214">
        <f>IF(N138="zákl. přenesená",J138,0)</f>
        <v>0</v>
      </c>
      <c r="BH138" s="214">
        <f>IF(N138="sníž. přenesená",J138,0)</f>
        <v>0</v>
      </c>
      <c r="BI138" s="214">
        <f>IF(N138="nulová",J138,0)</f>
        <v>0</v>
      </c>
      <c r="BJ138" s="24" t="s">
        <v>80</v>
      </c>
      <c r="BK138" s="214">
        <f>ROUND(I138*H138,2)</f>
        <v>0</v>
      </c>
      <c r="BL138" s="24" t="s">
        <v>147</v>
      </c>
      <c r="BM138" s="24" t="s">
        <v>319</v>
      </c>
    </row>
    <row r="139" spans="2:65" s="1" customFormat="1" ht="27" x14ac:dyDescent="0.3">
      <c r="B139" s="41"/>
      <c r="C139" s="63"/>
      <c r="D139" s="215" t="s">
        <v>149</v>
      </c>
      <c r="E139" s="63"/>
      <c r="F139" s="216" t="s">
        <v>150</v>
      </c>
      <c r="G139" s="63"/>
      <c r="H139" s="63"/>
      <c r="I139" s="172"/>
      <c r="J139" s="63"/>
      <c r="K139" s="63"/>
      <c r="L139" s="61"/>
      <c r="M139" s="217"/>
      <c r="N139" s="42"/>
      <c r="O139" s="42"/>
      <c r="P139" s="42"/>
      <c r="Q139" s="42"/>
      <c r="R139" s="42"/>
      <c r="S139" s="42"/>
      <c r="T139" s="78"/>
      <c r="AT139" s="24" t="s">
        <v>149</v>
      </c>
      <c r="AU139" s="24" t="s">
        <v>82</v>
      </c>
    </row>
    <row r="140" spans="2:65" s="12" customFormat="1" x14ac:dyDescent="0.3">
      <c r="B140" s="218"/>
      <c r="C140" s="219"/>
      <c r="D140" s="215" t="s">
        <v>151</v>
      </c>
      <c r="E140" s="220" t="s">
        <v>21</v>
      </c>
      <c r="F140" s="221" t="s">
        <v>262</v>
      </c>
      <c r="G140" s="219"/>
      <c r="H140" s="220" t="s">
        <v>21</v>
      </c>
      <c r="I140" s="222"/>
      <c r="J140" s="219"/>
      <c r="K140" s="219"/>
      <c r="L140" s="223"/>
      <c r="M140" s="224"/>
      <c r="N140" s="225"/>
      <c r="O140" s="225"/>
      <c r="P140" s="225"/>
      <c r="Q140" s="225"/>
      <c r="R140" s="225"/>
      <c r="S140" s="225"/>
      <c r="T140" s="226"/>
      <c r="AT140" s="227" t="s">
        <v>151</v>
      </c>
      <c r="AU140" s="227" t="s">
        <v>82</v>
      </c>
      <c r="AV140" s="12" t="s">
        <v>80</v>
      </c>
      <c r="AW140" s="12" t="s">
        <v>37</v>
      </c>
      <c r="AX140" s="12" t="s">
        <v>73</v>
      </c>
      <c r="AY140" s="227" t="s">
        <v>139</v>
      </c>
    </row>
    <row r="141" spans="2:65" s="13" customFormat="1" x14ac:dyDescent="0.3">
      <c r="B141" s="228"/>
      <c r="C141" s="229"/>
      <c r="D141" s="215" t="s">
        <v>151</v>
      </c>
      <c r="E141" s="230" t="s">
        <v>21</v>
      </c>
      <c r="F141" s="231" t="s">
        <v>320</v>
      </c>
      <c r="G141" s="229"/>
      <c r="H141" s="232">
        <v>154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AT141" s="238" t="s">
        <v>151</v>
      </c>
      <c r="AU141" s="238" t="s">
        <v>82</v>
      </c>
      <c r="AV141" s="13" t="s">
        <v>82</v>
      </c>
      <c r="AW141" s="13" t="s">
        <v>37</v>
      </c>
      <c r="AX141" s="13" t="s">
        <v>80</v>
      </c>
      <c r="AY141" s="238" t="s">
        <v>139</v>
      </c>
    </row>
    <row r="142" spans="2:65" s="1" customFormat="1" ht="76.5" customHeight="1" x14ac:dyDescent="0.3">
      <c r="B142" s="41"/>
      <c r="C142" s="203" t="s">
        <v>321</v>
      </c>
      <c r="D142" s="203" t="s">
        <v>142</v>
      </c>
      <c r="E142" s="204" t="s">
        <v>322</v>
      </c>
      <c r="F142" s="205" t="s">
        <v>323</v>
      </c>
      <c r="G142" s="206" t="s">
        <v>162</v>
      </c>
      <c r="H142" s="207">
        <v>20</v>
      </c>
      <c r="I142" s="208"/>
      <c r="J142" s="209">
        <f>ROUND(I142*H142,2)</f>
        <v>0</v>
      </c>
      <c r="K142" s="205" t="s">
        <v>146</v>
      </c>
      <c r="L142" s="61"/>
      <c r="M142" s="210" t="s">
        <v>21</v>
      </c>
      <c r="N142" s="211" t="s">
        <v>44</v>
      </c>
      <c r="O142" s="42"/>
      <c r="P142" s="212">
        <f>O142*H142</f>
        <v>0</v>
      </c>
      <c r="Q142" s="212">
        <v>0</v>
      </c>
      <c r="R142" s="212">
        <f>Q142*H142</f>
        <v>0</v>
      </c>
      <c r="S142" s="212">
        <v>0</v>
      </c>
      <c r="T142" s="213">
        <f>S142*H142</f>
        <v>0</v>
      </c>
      <c r="AR142" s="24" t="s">
        <v>147</v>
      </c>
      <c r="AT142" s="24" t="s">
        <v>142</v>
      </c>
      <c r="AU142" s="24" t="s">
        <v>82</v>
      </c>
      <c r="AY142" s="24" t="s">
        <v>139</v>
      </c>
      <c r="BE142" s="214">
        <f>IF(N142="základní",J142,0)</f>
        <v>0</v>
      </c>
      <c r="BF142" s="214">
        <f>IF(N142="snížená",J142,0)</f>
        <v>0</v>
      </c>
      <c r="BG142" s="214">
        <f>IF(N142="zákl. přenesená",J142,0)</f>
        <v>0</v>
      </c>
      <c r="BH142" s="214">
        <f>IF(N142="sníž. přenesená",J142,0)</f>
        <v>0</v>
      </c>
      <c r="BI142" s="214">
        <f>IF(N142="nulová",J142,0)</f>
        <v>0</v>
      </c>
      <c r="BJ142" s="24" t="s">
        <v>80</v>
      </c>
      <c r="BK142" s="214">
        <f>ROUND(I142*H142,2)</f>
        <v>0</v>
      </c>
      <c r="BL142" s="24" t="s">
        <v>147</v>
      </c>
      <c r="BM142" s="24" t="s">
        <v>324</v>
      </c>
    </row>
    <row r="143" spans="2:65" s="1" customFormat="1" ht="67.5" x14ac:dyDescent="0.3">
      <c r="B143" s="41"/>
      <c r="C143" s="63"/>
      <c r="D143" s="215" t="s">
        <v>149</v>
      </c>
      <c r="E143" s="63"/>
      <c r="F143" s="216" t="s">
        <v>164</v>
      </c>
      <c r="G143" s="63"/>
      <c r="H143" s="63"/>
      <c r="I143" s="172"/>
      <c r="J143" s="63"/>
      <c r="K143" s="63"/>
      <c r="L143" s="61"/>
      <c r="M143" s="217"/>
      <c r="N143" s="42"/>
      <c r="O143" s="42"/>
      <c r="P143" s="42"/>
      <c r="Q143" s="42"/>
      <c r="R143" s="42"/>
      <c r="S143" s="42"/>
      <c r="T143" s="78"/>
      <c r="AT143" s="24" t="s">
        <v>149</v>
      </c>
      <c r="AU143" s="24" t="s">
        <v>82</v>
      </c>
    </row>
    <row r="144" spans="2:65" s="13" customFormat="1" x14ac:dyDescent="0.3">
      <c r="B144" s="228"/>
      <c r="C144" s="229"/>
      <c r="D144" s="215" t="s">
        <v>151</v>
      </c>
      <c r="E144" s="230" t="s">
        <v>21</v>
      </c>
      <c r="F144" s="231" t="s">
        <v>158</v>
      </c>
      <c r="G144" s="229"/>
      <c r="H144" s="232">
        <v>20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AT144" s="238" t="s">
        <v>151</v>
      </c>
      <c r="AU144" s="238" t="s">
        <v>82</v>
      </c>
      <c r="AV144" s="13" t="s">
        <v>82</v>
      </c>
      <c r="AW144" s="13" t="s">
        <v>37</v>
      </c>
      <c r="AX144" s="13" t="s">
        <v>80</v>
      </c>
      <c r="AY144" s="238" t="s">
        <v>139</v>
      </c>
    </row>
    <row r="145" spans="2:65" s="1" customFormat="1" ht="63.75" customHeight="1" x14ac:dyDescent="0.3">
      <c r="B145" s="41"/>
      <c r="C145" s="203" t="s">
        <v>325</v>
      </c>
      <c r="D145" s="203" t="s">
        <v>142</v>
      </c>
      <c r="E145" s="204" t="s">
        <v>170</v>
      </c>
      <c r="F145" s="205" t="s">
        <v>171</v>
      </c>
      <c r="G145" s="206" t="s">
        <v>162</v>
      </c>
      <c r="H145" s="207">
        <v>300</v>
      </c>
      <c r="I145" s="208"/>
      <c r="J145" s="209">
        <f>ROUND(I145*H145,2)</f>
        <v>0</v>
      </c>
      <c r="K145" s="205" t="s">
        <v>146</v>
      </c>
      <c r="L145" s="61"/>
      <c r="M145" s="210" t="s">
        <v>21</v>
      </c>
      <c r="N145" s="211" t="s">
        <v>44</v>
      </c>
      <c r="O145" s="42"/>
      <c r="P145" s="212">
        <f>O145*H145</f>
        <v>0</v>
      </c>
      <c r="Q145" s="212">
        <v>0</v>
      </c>
      <c r="R145" s="212">
        <f>Q145*H145</f>
        <v>0</v>
      </c>
      <c r="S145" s="212">
        <v>0</v>
      </c>
      <c r="T145" s="213">
        <f>S145*H145</f>
        <v>0</v>
      </c>
      <c r="AR145" s="24" t="s">
        <v>147</v>
      </c>
      <c r="AT145" s="24" t="s">
        <v>142</v>
      </c>
      <c r="AU145" s="24" t="s">
        <v>82</v>
      </c>
      <c r="AY145" s="24" t="s">
        <v>139</v>
      </c>
      <c r="BE145" s="214">
        <f>IF(N145="základní",J145,0)</f>
        <v>0</v>
      </c>
      <c r="BF145" s="214">
        <f>IF(N145="snížená",J145,0)</f>
        <v>0</v>
      </c>
      <c r="BG145" s="214">
        <f>IF(N145="zákl. přenesená",J145,0)</f>
        <v>0</v>
      </c>
      <c r="BH145" s="214">
        <f>IF(N145="sníž. přenesená",J145,0)</f>
        <v>0</v>
      </c>
      <c r="BI145" s="214">
        <f>IF(N145="nulová",J145,0)</f>
        <v>0</v>
      </c>
      <c r="BJ145" s="24" t="s">
        <v>80</v>
      </c>
      <c r="BK145" s="214">
        <f>ROUND(I145*H145,2)</f>
        <v>0</v>
      </c>
      <c r="BL145" s="24" t="s">
        <v>147</v>
      </c>
      <c r="BM145" s="24" t="s">
        <v>326</v>
      </c>
    </row>
    <row r="146" spans="2:65" s="1" customFormat="1" ht="67.5" x14ac:dyDescent="0.3">
      <c r="B146" s="41"/>
      <c r="C146" s="63"/>
      <c r="D146" s="215" t="s">
        <v>149</v>
      </c>
      <c r="E146" s="63"/>
      <c r="F146" s="216" t="s">
        <v>173</v>
      </c>
      <c r="G146" s="63"/>
      <c r="H146" s="63"/>
      <c r="I146" s="172"/>
      <c r="J146" s="63"/>
      <c r="K146" s="63"/>
      <c r="L146" s="61"/>
      <c r="M146" s="217"/>
      <c r="N146" s="42"/>
      <c r="O146" s="42"/>
      <c r="P146" s="42"/>
      <c r="Q146" s="42"/>
      <c r="R146" s="42"/>
      <c r="S146" s="42"/>
      <c r="T146" s="78"/>
      <c r="AT146" s="24" t="s">
        <v>149</v>
      </c>
      <c r="AU146" s="24" t="s">
        <v>82</v>
      </c>
    </row>
    <row r="147" spans="2:65" s="13" customFormat="1" x14ac:dyDescent="0.3">
      <c r="B147" s="228"/>
      <c r="C147" s="229"/>
      <c r="D147" s="215" t="s">
        <v>151</v>
      </c>
      <c r="E147" s="230" t="s">
        <v>21</v>
      </c>
      <c r="F147" s="231" t="s">
        <v>327</v>
      </c>
      <c r="G147" s="229"/>
      <c r="H147" s="232">
        <v>300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AT147" s="238" t="s">
        <v>151</v>
      </c>
      <c r="AU147" s="238" t="s">
        <v>82</v>
      </c>
      <c r="AV147" s="13" t="s">
        <v>82</v>
      </c>
      <c r="AW147" s="13" t="s">
        <v>37</v>
      </c>
      <c r="AX147" s="13" t="s">
        <v>80</v>
      </c>
      <c r="AY147" s="238" t="s">
        <v>139</v>
      </c>
    </row>
    <row r="148" spans="2:65" s="1" customFormat="1" ht="63.75" customHeight="1" x14ac:dyDescent="0.3">
      <c r="B148" s="41"/>
      <c r="C148" s="203" t="s">
        <v>328</v>
      </c>
      <c r="D148" s="203" t="s">
        <v>142</v>
      </c>
      <c r="E148" s="204" t="s">
        <v>329</v>
      </c>
      <c r="F148" s="205" t="s">
        <v>330</v>
      </c>
      <c r="G148" s="206" t="s">
        <v>331</v>
      </c>
      <c r="H148" s="207">
        <v>4</v>
      </c>
      <c r="I148" s="208"/>
      <c r="J148" s="209">
        <f>ROUND(I148*H148,2)</f>
        <v>0</v>
      </c>
      <c r="K148" s="205" t="s">
        <v>146</v>
      </c>
      <c r="L148" s="61"/>
      <c r="M148" s="210" t="s">
        <v>21</v>
      </c>
      <c r="N148" s="211" t="s">
        <v>44</v>
      </c>
      <c r="O148" s="42"/>
      <c r="P148" s="212">
        <f>O148*H148</f>
        <v>0</v>
      </c>
      <c r="Q148" s="212">
        <v>0</v>
      </c>
      <c r="R148" s="212">
        <f>Q148*H148</f>
        <v>0</v>
      </c>
      <c r="S148" s="212">
        <v>0</v>
      </c>
      <c r="T148" s="213">
        <f>S148*H148</f>
        <v>0</v>
      </c>
      <c r="AR148" s="24" t="s">
        <v>147</v>
      </c>
      <c r="AT148" s="24" t="s">
        <v>142</v>
      </c>
      <c r="AU148" s="24" t="s">
        <v>82</v>
      </c>
      <c r="AY148" s="24" t="s">
        <v>139</v>
      </c>
      <c r="BE148" s="214">
        <f>IF(N148="základní",J148,0)</f>
        <v>0</v>
      </c>
      <c r="BF148" s="214">
        <f>IF(N148="snížená",J148,0)</f>
        <v>0</v>
      </c>
      <c r="BG148" s="214">
        <f>IF(N148="zákl. přenesená",J148,0)</f>
        <v>0</v>
      </c>
      <c r="BH148" s="214">
        <f>IF(N148="sníž. přenesená",J148,0)</f>
        <v>0</v>
      </c>
      <c r="BI148" s="214">
        <f>IF(N148="nulová",J148,0)</f>
        <v>0</v>
      </c>
      <c r="BJ148" s="24" t="s">
        <v>80</v>
      </c>
      <c r="BK148" s="214">
        <f>ROUND(I148*H148,2)</f>
        <v>0</v>
      </c>
      <c r="BL148" s="24" t="s">
        <v>147</v>
      </c>
      <c r="BM148" s="24" t="s">
        <v>332</v>
      </c>
    </row>
    <row r="149" spans="2:65" s="1" customFormat="1" ht="54" x14ac:dyDescent="0.3">
      <c r="B149" s="41"/>
      <c r="C149" s="63"/>
      <c r="D149" s="215" t="s">
        <v>149</v>
      </c>
      <c r="E149" s="63"/>
      <c r="F149" s="216" t="s">
        <v>333</v>
      </c>
      <c r="G149" s="63"/>
      <c r="H149" s="63"/>
      <c r="I149" s="172"/>
      <c r="J149" s="63"/>
      <c r="K149" s="63"/>
      <c r="L149" s="61"/>
      <c r="M149" s="217"/>
      <c r="N149" s="42"/>
      <c r="O149" s="42"/>
      <c r="P149" s="42"/>
      <c r="Q149" s="42"/>
      <c r="R149" s="42"/>
      <c r="S149" s="42"/>
      <c r="T149" s="78"/>
      <c r="AT149" s="24" t="s">
        <v>149</v>
      </c>
      <c r="AU149" s="24" t="s">
        <v>82</v>
      </c>
    </row>
    <row r="150" spans="2:65" s="12" customFormat="1" x14ac:dyDescent="0.3">
      <c r="B150" s="218"/>
      <c r="C150" s="219"/>
      <c r="D150" s="215" t="s">
        <v>151</v>
      </c>
      <c r="E150" s="220" t="s">
        <v>21</v>
      </c>
      <c r="F150" s="221" t="s">
        <v>334</v>
      </c>
      <c r="G150" s="219"/>
      <c r="H150" s="220" t="s">
        <v>21</v>
      </c>
      <c r="I150" s="222"/>
      <c r="J150" s="219"/>
      <c r="K150" s="219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151</v>
      </c>
      <c r="AU150" s="227" t="s">
        <v>82</v>
      </c>
      <c r="AV150" s="12" t="s">
        <v>80</v>
      </c>
      <c r="AW150" s="12" t="s">
        <v>37</v>
      </c>
      <c r="AX150" s="12" t="s">
        <v>73</v>
      </c>
      <c r="AY150" s="227" t="s">
        <v>139</v>
      </c>
    </row>
    <row r="151" spans="2:65" s="13" customFormat="1" x14ac:dyDescent="0.3">
      <c r="B151" s="228"/>
      <c r="C151" s="229"/>
      <c r="D151" s="215" t="s">
        <v>151</v>
      </c>
      <c r="E151" s="230" t="s">
        <v>21</v>
      </c>
      <c r="F151" s="231" t="s">
        <v>147</v>
      </c>
      <c r="G151" s="229"/>
      <c r="H151" s="232">
        <v>4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AT151" s="238" t="s">
        <v>151</v>
      </c>
      <c r="AU151" s="238" t="s">
        <v>82</v>
      </c>
      <c r="AV151" s="13" t="s">
        <v>82</v>
      </c>
      <c r="AW151" s="13" t="s">
        <v>37</v>
      </c>
      <c r="AX151" s="13" t="s">
        <v>80</v>
      </c>
      <c r="AY151" s="238" t="s">
        <v>139</v>
      </c>
    </row>
    <row r="152" spans="2:65" s="1" customFormat="1" ht="16.5" customHeight="1" x14ac:dyDescent="0.3">
      <c r="B152" s="41"/>
      <c r="C152" s="250" t="s">
        <v>335</v>
      </c>
      <c r="D152" s="250" t="s">
        <v>199</v>
      </c>
      <c r="E152" s="251" t="s">
        <v>336</v>
      </c>
      <c r="F152" s="252" t="s">
        <v>337</v>
      </c>
      <c r="G152" s="253" t="s">
        <v>145</v>
      </c>
      <c r="H152" s="254">
        <v>4</v>
      </c>
      <c r="I152" s="255"/>
      <c r="J152" s="256">
        <f>ROUND(I152*H152,2)</f>
        <v>0</v>
      </c>
      <c r="K152" s="252" t="s">
        <v>146</v>
      </c>
      <c r="L152" s="257"/>
      <c r="M152" s="258" t="s">
        <v>21</v>
      </c>
      <c r="N152" s="259" t="s">
        <v>44</v>
      </c>
      <c r="O152" s="42"/>
      <c r="P152" s="212">
        <f>O152*H152</f>
        <v>0</v>
      </c>
      <c r="Q152" s="212">
        <v>1.796E-2</v>
      </c>
      <c r="R152" s="212">
        <f>Q152*H152</f>
        <v>7.1840000000000001E-2</v>
      </c>
      <c r="S152" s="212">
        <v>0</v>
      </c>
      <c r="T152" s="213">
        <f>S152*H152</f>
        <v>0</v>
      </c>
      <c r="AR152" s="24" t="s">
        <v>192</v>
      </c>
      <c r="AT152" s="24" t="s">
        <v>199</v>
      </c>
      <c r="AU152" s="24" t="s">
        <v>82</v>
      </c>
      <c r="AY152" s="24" t="s">
        <v>139</v>
      </c>
      <c r="BE152" s="214">
        <f>IF(N152="základní",J152,0)</f>
        <v>0</v>
      </c>
      <c r="BF152" s="214">
        <f>IF(N152="snížená",J152,0)</f>
        <v>0</v>
      </c>
      <c r="BG152" s="214">
        <f>IF(N152="zákl. přenesená",J152,0)</f>
        <v>0</v>
      </c>
      <c r="BH152" s="214">
        <f>IF(N152="sníž. přenesená",J152,0)</f>
        <v>0</v>
      </c>
      <c r="BI152" s="214">
        <f>IF(N152="nulová",J152,0)</f>
        <v>0</v>
      </c>
      <c r="BJ152" s="24" t="s">
        <v>80</v>
      </c>
      <c r="BK152" s="214">
        <f>ROUND(I152*H152,2)</f>
        <v>0</v>
      </c>
      <c r="BL152" s="24" t="s">
        <v>147</v>
      </c>
      <c r="BM152" s="24" t="s">
        <v>338</v>
      </c>
    </row>
    <row r="153" spans="2:65" s="13" customFormat="1" x14ac:dyDescent="0.3">
      <c r="B153" s="228"/>
      <c r="C153" s="229"/>
      <c r="D153" s="215" t="s">
        <v>151</v>
      </c>
      <c r="E153" s="230" t="s">
        <v>21</v>
      </c>
      <c r="F153" s="231" t="s">
        <v>147</v>
      </c>
      <c r="G153" s="229"/>
      <c r="H153" s="232">
        <v>4</v>
      </c>
      <c r="I153" s="233"/>
      <c r="J153" s="229"/>
      <c r="K153" s="229"/>
      <c r="L153" s="234"/>
      <c r="M153" s="235"/>
      <c r="N153" s="236"/>
      <c r="O153" s="236"/>
      <c r="P153" s="236"/>
      <c r="Q153" s="236"/>
      <c r="R153" s="236"/>
      <c r="S153" s="236"/>
      <c r="T153" s="237"/>
      <c r="AT153" s="238" t="s">
        <v>151</v>
      </c>
      <c r="AU153" s="238" t="s">
        <v>82</v>
      </c>
      <c r="AV153" s="13" t="s">
        <v>82</v>
      </c>
      <c r="AW153" s="13" t="s">
        <v>37</v>
      </c>
      <c r="AX153" s="13" t="s">
        <v>80</v>
      </c>
      <c r="AY153" s="238" t="s">
        <v>139</v>
      </c>
    </row>
    <row r="154" spans="2:65" s="1" customFormat="1" ht="16.5" customHeight="1" x14ac:dyDescent="0.3">
      <c r="B154" s="41"/>
      <c r="C154" s="250" t="s">
        <v>158</v>
      </c>
      <c r="D154" s="250" t="s">
        <v>199</v>
      </c>
      <c r="E154" s="251" t="s">
        <v>339</v>
      </c>
      <c r="F154" s="252" t="s">
        <v>340</v>
      </c>
      <c r="G154" s="253" t="s">
        <v>145</v>
      </c>
      <c r="H154" s="254">
        <v>4</v>
      </c>
      <c r="I154" s="255"/>
      <c r="J154" s="256">
        <f>ROUND(I154*H154,2)</f>
        <v>0</v>
      </c>
      <c r="K154" s="252" t="s">
        <v>146</v>
      </c>
      <c r="L154" s="257"/>
      <c r="M154" s="258" t="s">
        <v>21</v>
      </c>
      <c r="N154" s="259" t="s">
        <v>44</v>
      </c>
      <c r="O154" s="42"/>
      <c r="P154" s="212">
        <f>O154*H154</f>
        <v>0</v>
      </c>
      <c r="Q154" s="212">
        <v>5.9999999999999995E-4</v>
      </c>
      <c r="R154" s="212">
        <f>Q154*H154</f>
        <v>2.3999999999999998E-3</v>
      </c>
      <c r="S154" s="212">
        <v>0</v>
      </c>
      <c r="T154" s="213">
        <f>S154*H154</f>
        <v>0</v>
      </c>
      <c r="AR154" s="24" t="s">
        <v>192</v>
      </c>
      <c r="AT154" s="24" t="s">
        <v>199</v>
      </c>
      <c r="AU154" s="24" t="s">
        <v>82</v>
      </c>
      <c r="AY154" s="24" t="s">
        <v>139</v>
      </c>
      <c r="BE154" s="214">
        <f>IF(N154="základní",J154,0)</f>
        <v>0</v>
      </c>
      <c r="BF154" s="214">
        <f>IF(N154="snížená",J154,0)</f>
        <v>0</v>
      </c>
      <c r="BG154" s="214">
        <f>IF(N154="zákl. přenesená",J154,0)</f>
        <v>0</v>
      </c>
      <c r="BH154" s="214">
        <f>IF(N154="sníž. přenesená",J154,0)</f>
        <v>0</v>
      </c>
      <c r="BI154" s="214">
        <f>IF(N154="nulová",J154,0)</f>
        <v>0</v>
      </c>
      <c r="BJ154" s="24" t="s">
        <v>80</v>
      </c>
      <c r="BK154" s="214">
        <f>ROUND(I154*H154,2)</f>
        <v>0</v>
      </c>
      <c r="BL154" s="24" t="s">
        <v>147</v>
      </c>
      <c r="BM154" s="24" t="s">
        <v>341</v>
      </c>
    </row>
    <row r="155" spans="2:65" s="13" customFormat="1" x14ac:dyDescent="0.3">
      <c r="B155" s="228"/>
      <c r="C155" s="229"/>
      <c r="D155" s="215" t="s">
        <v>151</v>
      </c>
      <c r="E155" s="230" t="s">
        <v>21</v>
      </c>
      <c r="F155" s="231" t="s">
        <v>147</v>
      </c>
      <c r="G155" s="229"/>
      <c r="H155" s="232">
        <v>4</v>
      </c>
      <c r="I155" s="233"/>
      <c r="J155" s="229"/>
      <c r="K155" s="229"/>
      <c r="L155" s="234"/>
      <c r="M155" s="235"/>
      <c r="N155" s="236"/>
      <c r="O155" s="236"/>
      <c r="P155" s="236"/>
      <c r="Q155" s="236"/>
      <c r="R155" s="236"/>
      <c r="S155" s="236"/>
      <c r="T155" s="237"/>
      <c r="AT155" s="238" t="s">
        <v>151</v>
      </c>
      <c r="AU155" s="238" t="s">
        <v>82</v>
      </c>
      <c r="AV155" s="13" t="s">
        <v>82</v>
      </c>
      <c r="AW155" s="13" t="s">
        <v>37</v>
      </c>
      <c r="AX155" s="13" t="s">
        <v>80</v>
      </c>
      <c r="AY155" s="238" t="s">
        <v>139</v>
      </c>
    </row>
    <row r="156" spans="2:65" s="1" customFormat="1" ht="102" customHeight="1" x14ac:dyDescent="0.3">
      <c r="B156" s="41"/>
      <c r="C156" s="203" t="s">
        <v>9</v>
      </c>
      <c r="D156" s="203" t="s">
        <v>142</v>
      </c>
      <c r="E156" s="204" t="s">
        <v>342</v>
      </c>
      <c r="F156" s="205" t="s">
        <v>343</v>
      </c>
      <c r="G156" s="206" t="s">
        <v>177</v>
      </c>
      <c r="H156" s="207">
        <v>16</v>
      </c>
      <c r="I156" s="369"/>
      <c r="J156" s="209">
        <f>ROUND(I156*H156,2)</f>
        <v>0</v>
      </c>
      <c r="K156" s="205" t="s">
        <v>146</v>
      </c>
      <c r="L156" s="380"/>
      <c r="M156" s="210" t="s">
        <v>21</v>
      </c>
      <c r="N156" s="211" t="s">
        <v>44</v>
      </c>
      <c r="O156" s="42"/>
      <c r="P156" s="212">
        <f>O156*H156</f>
        <v>0</v>
      </c>
      <c r="Q156" s="212">
        <v>0</v>
      </c>
      <c r="R156" s="212">
        <f>Q156*H156</f>
        <v>0</v>
      </c>
      <c r="S156" s="212">
        <v>0</v>
      </c>
      <c r="T156" s="213">
        <f>S156*H156</f>
        <v>0</v>
      </c>
      <c r="AR156" s="24" t="s">
        <v>147</v>
      </c>
      <c r="AT156" s="24" t="s">
        <v>142</v>
      </c>
      <c r="AU156" s="24" t="s">
        <v>82</v>
      </c>
      <c r="AY156" s="24" t="s">
        <v>139</v>
      </c>
      <c r="BE156" s="214">
        <f>IF(N156="základní",J156,0)</f>
        <v>0</v>
      </c>
      <c r="BF156" s="214">
        <f>IF(N156="snížená",J156,0)</f>
        <v>0</v>
      </c>
      <c r="BG156" s="214">
        <f>IF(N156="zákl. přenesená",J156,0)</f>
        <v>0</v>
      </c>
      <c r="BH156" s="214">
        <f>IF(N156="sníž. přenesená",J156,0)</f>
        <v>0</v>
      </c>
      <c r="BI156" s="214">
        <f>IF(N156="nulová",J156,0)</f>
        <v>0</v>
      </c>
      <c r="BJ156" s="24" t="s">
        <v>80</v>
      </c>
      <c r="BK156" s="214">
        <f>ROUND(I156*H156,2)</f>
        <v>0</v>
      </c>
      <c r="BL156" s="24" t="s">
        <v>147</v>
      </c>
      <c r="BM156" s="24" t="s">
        <v>344</v>
      </c>
    </row>
    <row r="157" spans="2:65" s="1" customFormat="1" ht="81" x14ac:dyDescent="0.3">
      <c r="B157" s="41"/>
      <c r="C157" s="63"/>
      <c r="D157" s="215" t="s">
        <v>149</v>
      </c>
      <c r="E157" s="63"/>
      <c r="F157" s="216" t="s">
        <v>345</v>
      </c>
      <c r="G157" s="63"/>
      <c r="H157" s="63"/>
      <c r="I157" s="172"/>
      <c r="J157" s="63"/>
      <c r="K157" s="63"/>
      <c r="L157" s="61"/>
      <c r="M157" s="217"/>
      <c r="N157" s="42"/>
      <c r="O157" s="42"/>
      <c r="P157" s="42"/>
      <c r="Q157" s="42"/>
      <c r="R157" s="42"/>
      <c r="S157" s="42"/>
      <c r="T157" s="78"/>
      <c r="AT157" s="24" t="s">
        <v>149</v>
      </c>
      <c r="AU157" s="24" t="s">
        <v>82</v>
      </c>
    </row>
    <row r="158" spans="2:65" s="13" customFormat="1" x14ac:dyDescent="0.3">
      <c r="B158" s="228"/>
      <c r="C158" s="229"/>
      <c r="D158" s="215" t="s">
        <v>151</v>
      </c>
      <c r="E158" s="230" t="s">
        <v>21</v>
      </c>
      <c r="F158" s="231" t="s">
        <v>321</v>
      </c>
      <c r="G158" s="229"/>
      <c r="H158" s="232">
        <v>16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7"/>
      <c r="AT158" s="238" t="s">
        <v>151</v>
      </c>
      <c r="AU158" s="238" t="s">
        <v>82</v>
      </c>
      <c r="AV158" s="13" t="s">
        <v>82</v>
      </c>
      <c r="AW158" s="13" t="s">
        <v>37</v>
      </c>
      <c r="AX158" s="13" t="s">
        <v>80</v>
      </c>
      <c r="AY158" s="238" t="s">
        <v>139</v>
      </c>
    </row>
    <row r="159" spans="2:65" s="1" customFormat="1" ht="76.5" customHeight="1" x14ac:dyDescent="0.3">
      <c r="B159" s="41"/>
      <c r="C159" s="203" t="s">
        <v>346</v>
      </c>
      <c r="D159" s="203" t="s">
        <v>142</v>
      </c>
      <c r="E159" s="204" t="s">
        <v>175</v>
      </c>
      <c r="F159" s="205" t="s">
        <v>176</v>
      </c>
      <c r="G159" s="206" t="s">
        <v>177</v>
      </c>
      <c r="H159" s="207">
        <v>24</v>
      </c>
      <c r="I159" s="208"/>
      <c r="J159" s="209">
        <f>ROUND(I159*H159,2)</f>
        <v>0</v>
      </c>
      <c r="K159" s="205" t="s">
        <v>146</v>
      </c>
      <c r="L159" s="61"/>
      <c r="M159" s="210" t="s">
        <v>21</v>
      </c>
      <c r="N159" s="211" t="s">
        <v>44</v>
      </c>
      <c r="O159" s="42"/>
      <c r="P159" s="212">
        <f>O159*H159</f>
        <v>0</v>
      </c>
      <c r="Q159" s="212">
        <v>0</v>
      </c>
      <c r="R159" s="212">
        <f>Q159*H159</f>
        <v>0</v>
      </c>
      <c r="S159" s="212">
        <v>0</v>
      </c>
      <c r="T159" s="213">
        <f>S159*H159</f>
        <v>0</v>
      </c>
      <c r="AR159" s="24" t="s">
        <v>147</v>
      </c>
      <c r="AT159" s="24" t="s">
        <v>142</v>
      </c>
      <c r="AU159" s="24" t="s">
        <v>82</v>
      </c>
      <c r="AY159" s="24" t="s">
        <v>139</v>
      </c>
      <c r="BE159" s="214">
        <f>IF(N159="základní",J159,0)</f>
        <v>0</v>
      </c>
      <c r="BF159" s="214">
        <f>IF(N159="snížená",J159,0)</f>
        <v>0</v>
      </c>
      <c r="BG159" s="214">
        <f>IF(N159="zákl. přenesená",J159,0)</f>
        <v>0</v>
      </c>
      <c r="BH159" s="214">
        <f>IF(N159="sníž. přenesená",J159,0)</f>
        <v>0</v>
      </c>
      <c r="BI159" s="214">
        <f>IF(N159="nulová",J159,0)</f>
        <v>0</v>
      </c>
      <c r="BJ159" s="24" t="s">
        <v>80</v>
      </c>
      <c r="BK159" s="214">
        <f>ROUND(I159*H159,2)</f>
        <v>0</v>
      </c>
      <c r="BL159" s="24" t="s">
        <v>147</v>
      </c>
      <c r="BM159" s="24" t="s">
        <v>347</v>
      </c>
    </row>
    <row r="160" spans="2:65" s="1" customFormat="1" ht="67.5" x14ac:dyDescent="0.3">
      <c r="B160" s="41"/>
      <c r="C160" s="63"/>
      <c r="D160" s="215" t="s">
        <v>149</v>
      </c>
      <c r="E160" s="63"/>
      <c r="F160" s="216" t="s">
        <v>179</v>
      </c>
      <c r="G160" s="63"/>
      <c r="H160" s="63"/>
      <c r="I160" s="172"/>
      <c r="J160" s="63"/>
      <c r="K160" s="63"/>
      <c r="L160" s="61"/>
      <c r="M160" s="217"/>
      <c r="N160" s="42"/>
      <c r="O160" s="42"/>
      <c r="P160" s="42"/>
      <c r="Q160" s="42"/>
      <c r="R160" s="42"/>
      <c r="S160" s="42"/>
      <c r="T160" s="78"/>
      <c r="AT160" s="24" t="s">
        <v>149</v>
      </c>
      <c r="AU160" s="24" t="s">
        <v>82</v>
      </c>
    </row>
    <row r="161" spans="2:65" s="13" customFormat="1" x14ac:dyDescent="0.3">
      <c r="B161" s="228"/>
      <c r="C161" s="229"/>
      <c r="D161" s="215" t="s">
        <v>151</v>
      </c>
      <c r="E161" s="230" t="s">
        <v>21</v>
      </c>
      <c r="F161" s="231" t="s">
        <v>348</v>
      </c>
      <c r="G161" s="229"/>
      <c r="H161" s="232">
        <v>24</v>
      </c>
      <c r="I161" s="233"/>
      <c r="J161" s="229"/>
      <c r="K161" s="229"/>
      <c r="L161" s="234"/>
      <c r="M161" s="235"/>
      <c r="N161" s="236"/>
      <c r="O161" s="236"/>
      <c r="P161" s="236"/>
      <c r="Q161" s="236"/>
      <c r="R161" s="236"/>
      <c r="S161" s="236"/>
      <c r="T161" s="237"/>
      <c r="AT161" s="238" t="s">
        <v>151</v>
      </c>
      <c r="AU161" s="238" t="s">
        <v>82</v>
      </c>
      <c r="AV161" s="13" t="s">
        <v>82</v>
      </c>
      <c r="AW161" s="13" t="s">
        <v>37</v>
      </c>
      <c r="AX161" s="13" t="s">
        <v>80</v>
      </c>
      <c r="AY161" s="238" t="s">
        <v>139</v>
      </c>
    </row>
    <row r="162" spans="2:65" s="1" customFormat="1" ht="63.75" customHeight="1" x14ac:dyDescent="0.3">
      <c r="B162" s="41"/>
      <c r="C162" s="203" t="s">
        <v>349</v>
      </c>
      <c r="D162" s="203" t="s">
        <v>142</v>
      </c>
      <c r="E162" s="204" t="s">
        <v>182</v>
      </c>
      <c r="F162" s="205" t="s">
        <v>183</v>
      </c>
      <c r="G162" s="206" t="s">
        <v>177</v>
      </c>
      <c r="H162" s="207">
        <v>8</v>
      </c>
      <c r="I162" s="208"/>
      <c r="J162" s="209">
        <f>ROUND(I162*H162,2)</f>
        <v>0</v>
      </c>
      <c r="K162" s="205" t="s">
        <v>146</v>
      </c>
      <c r="L162" s="61"/>
      <c r="M162" s="210" t="s">
        <v>21</v>
      </c>
      <c r="N162" s="211" t="s">
        <v>44</v>
      </c>
      <c r="O162" s="42"/>
      <c r="P162" s="212">
        <f>O162*H162</f>
        <v>0</v>
      </c>
      <c r="Q162" s="212">
        <v>0</v>
      </c>
      <c r="R162" s="212">
        <f>Q162*H162</f>
        <v>0</v>
      </c>
      <c r="S162" s="212">
        <v>0</v>
      </c>
      <c r="T162" s="213">
        <f>S162*H162</f>
        <v>0</v>
      </c>
      <c r="AR162" s="24" t="s">
        <v>147</v>
      </c>
      <c r="AT162" s="24" t="s">
        <v>142</v>
      </c>
      <c r="AU162" s="24" t="s">
        <v>82</v>
      </c>
      <c r="AY162" s="24" t="s">
        <v>139</v>
      </c>
      <c r="BE162" s="214">
        <f>IF(N162="základní",J162,0)</f>
        <v>0</v>
      </c>
      <c r="BF162" s="214">
        <f>IF(N162="snížená",J162,0)</f>
        <v>0</v>
      </c>
      <c r="BG162" s="214">
        <f>IF(N162="zákl. přenesená",J162,0)</f>
        <v>0</v>
      </c>
      <c r="BH162" s="214">
        <f>IF(N162="sníž. přenesená",J162,0)</f>
        <v>0</v>
      </c>
      <c r="BI162" s="214">
        <f>IF(N162="nulová",J162,0)</f>
        <v>0</v>
      </c>
      <c r="BJ162" s="24" t="s">
        <v>80</v>
      </c>
      <c r="BK162" s="214">
        <f>ROUND(I162*H162,2)</f>
        <v>0</v>
      </c>
      <c r="BL162" s="24" t="s">
        <v>147</v>
      </c>
      <c r="BM162" s="24" t="s">
        <v>350</v>
      </c>
    </row>
    <row r="163" spans="2:65" s="1" customFormat="1" ht="54" x14ac:dyDescent="0.3">
      <c r="B163" s="41"/>
      <c r="C163" s="63"/>
      <c r="D163" s="215" t="s">
        <v>149</v>
      </c>
      <c r="E163" s="63"/>
      <c r="F163" s="216" t="s">
        <v>185</v>
      </c>
      <c r="G163" s="63"/>
      <c r="H163" s="63"/>
      <c r="I163" s="172"/>
      <c r="J163" s="63"/>
      <c r="K163" s="63"/>
      <c r="L163" s="61"/>
      <c r="M163" s="217"/>
      <c r="N163" s="42"/>
      <c r="O163" s="42"/>
      <c r="P163" s="42"/>
      <c r="Q163" s="42"/>
      <c r="R163" s="42"/>
      <c r="S163" s="42"/>
      <c r="T163" s="78"/>
      <c r="AT163" s="24" t="s">
        <v>149</v>
      </c>
      <c r="AU163" s="24" t="s">
        <v>82</v>
      </c>
    </row>
    <row r="164" spans="2:65" s="13" customFormat="1" x14ac:dyDescent="0.3">
      <c r="B164" s="228"/>
      <c r="C164" s="229"/>
      <c r="D164" s="215" t="s">
        <v>151</v>
      </c>
      <c r="E164" s="230" t="s">
        <v>21</v>
      </c>
      <c r="F164" s="231" t="s">
        <v>192</v>
      </c>
      <c r="G164" s="229"/>
      <c r="H164" s="232">
        <v>8</v>
      </c>
      <c r="I164" s="233"/>
      <c r="J164" s="229"/>
      <c r="K164" s="229"/>
      <c r="L164" s="234"/>
      <c r="M164" s="235"/>
      <c r="N164" s="236"/>
      <c r="O164" s="236"/>
      <c r="P164" s="236"/>
      <c r="Q164" s="236"/>
      <c r="R164" s="236"/>
      <c r="S164" s="236"/>
      <c r="T164" s="237"/>
      <c r="AT164" s="238" t="s">
        <v>151</v>
      </c>
      <c r="AU164" s="238" t="s">
        <v>82</v>
      </c>
      <c r="AV164" s="13" t="s">
        <v>82</v>
      </c>
      <c r="AW164" s="13" t="s">
        <v>37</v>
      </c>
      <c r="AX164" s="13" t="s">
        <v>80</v>
      </c>
      <c r="AY164" s="238" t="s">
        <v>139</v>
      </c>
    </row>
    <row r="165" spans="2:65" s="1" customFormat="1" ht="63.75" customHeight="1" x14ac:dyDescent="0.3">
      <c r="B165" s="41"/>
      <c r="C165" s="203" t="s">
        <v>351</v>
      </c>
      <c r="D165" s="203" t="s">
        <v>142</v>
      </c>
      <c r="E165" s="204" t="s">
        <v>352</v>
      </c>
      <c r="F165" s="205" t="s">
        <v>353</v>
      </c>
      <c r="G165" s="206" t="s">
        <v>162</v>
      </c>
      <c r="H165" s="207">
        <v>1836</v>
      </c>
      <c r="I165" s="208"/>
      <c r="J165" s="209">
        <f>ROUND(I165*H165,2)</f>
        <v>0</v>
      </c>
      <c r="K165" s="205" t="s">
        <v>146</v>
      </c>
      <c r="L165" s="61"/>
      <c r="M165" s="210" t="s">
        <v>21</v>
      </c>
      <c r="N165" s="211" t="s">
        <v>44</v>
      </c>
      <c r="O165" s="42"/>
      <c r="P165" s="212">
        <f>O165*H165</f>
        <v>0</v>
      </c>
      <c r="Q165" s="212">
        <v>0</v>
      </c>
      <c r="R165" s="212">
        <f>Q165*H165</f>
        <v>0</v>
      </c>
      <c r="S165" s="212">
        <v>0</v>
      </c>
      <c r="T165" s="213">
        <f>S165*H165</f>
        <v>0</v>
      </c>
      <c r="AR165" s="24" t="s">
        <v>147</v>
      </c>
      <c r="AT165" s="24" t="s">
        <v>142</v>
      </c>
      <c r="AU165" s="24" t="s">
        <v>82</v>
      </c>
      <c r="AY165" s="24" t="s">
        <v>139</v>
      </c>
      <c r="BE165" s="214">
        <f>IF(N165="základní",J165,0)</f>
        <v>0</v>
      </c>
      <c r="BF165" s="214">
        <f>IF(N165="snížená",J165,0)</f>
        <v>0</v>
      </c>
      <c r="BG165" s="214">
        <f>IF(N165="zákl. přenesená",J165,0)</f>
        <v>0</v>
      </c>
      <c r="BH165" s="214">
        <f>IF(N165="sníž. přenesená",J165,0)</f>
        <v>0</v>
      </c>
      <c r="BI165" s="214">
        <f>IF(N165="nulová",J165,0)</f>
        <v>0</v>
      </c>
      <c r="BJ165" s="24" t="s">
        <v>80</v>
      </c>
      <c r="BK165" s="214">
        <f>ROUND(I165*H165,2)</f>
        <v>0</v>
      </c>
      <c r="BL165" s="24" t="s">
        <v>147</v>
      </c>
      <c r="BM165" s="24" t="s">
        <v>354</v>
      </c>
    </row>
    <row r="166" spans="2:65" s="1" customFormat="1" ht="54" x14ac:dyDescent="0.3">
      <c r="B166" s="41"/>
      <c r="C166" s="63"/>
      <c r="D166" s="215" t="s">
        <v>149</v>
      </c>
      <c r="E166" s="63"/>
      <c r="F166" s="216" t="s">
        <v>190</v>
      </c>
      <c r="G166" s="63"/>
      <c r="H166" s="63"/>
      <c r="I166" s="172"/>
      <c r="J166" s="63"/>
      <c r="K166" s="63"/>
      <c r="L166" s="61"/>
      <c r="M166" s="217"/>
      <c r="N166" s="42"/>
      <c r="O166" s="42"/>
      <c r="P166" s="42"/>
      <c r="Q166" s="42"/>
      <c r="R166" s="42"/>
      <c r="S166" s="42"/>
      <c r="T166" s="78"/>
      <c r="AT166" s="24" t="s">
        <v>149</v>
      </c>
      <c r="AU166" s="24" t="s">
        <v>82</v>
      </c>
    </row>
    <row r="167" spans="2:65" s="13" customFormat="1" x14ac:dyDescent="0.3">
      <c r="B167" s="228"/>
      <c r="C167" s="229"/>
      <c r="D167" s="215" t="s">
        <v>151</v>
      </c>
      <c r="E167" s="230" t="s">
        <v>21</v>
      </c>
      <c r="F167" s="231" t="s">
        <v>355</v>
      </c>
      <c r="G167" s="229"/>
      <c r="H167" s="232">
        <v>1836</v>
      </c>
      <c r="I167" s="233"/>
      <c r="J167" s="229"/>
      <c r="K167" s="229"/>
      <c r="L167" s="234"/>
      <c r="M167" s="235"/>
      <c r="N167" s="236"/>
      <c r="O167" s="236"/>
      <c r="P167" s="236"/>
      <c r="Q167" s="236"/>
      <c r="R167" s="236"/>
      <c r="S167" s="236"/>
      <c r="T167" s="237"/>
      <c r="AT167" s="238" t="s">
        <v>151</v>
      </c>
      <c r="AU167" s="238" t="s">
        <v>82</v>
      </c>
      <c r="AV167" s="13" t="s">
        <v>82</v>
      </c>
      <c r="AW167" s="13" t="s">
        <v>37</v>
      </c>
      <c r="AX167" s="13" t="s">
        <v>80</v>
      </c>
      <c r="AY167" s="238" t="s">
        <v>139</v>
      </c>
    </row>
    <row r="168" spans="2:65" s="13" customFormat="1" ht="18" x14ac:dyDescent="0.3">
      <c r="B168" s="228"/>
      <c r="C168" s="352"/>
      <c r="D168" s="353"/>
      <c r="E168" s="409">
        <v>5910040120</v>
      </c>
      <c r="F168" s="350" t="s">
        <v>715</v>
      </c>
      <c r="G168" s="405"/>
      <c r="H168" s="406">
        <v>1836</v>
      </c>
      <c r="I168" s="407"/>
      <c r="J168" s="408">
        <f>ROUND(I168*H168,2)</f>
        <v>0</v>
      </c>
      <c r="K168" s="405"/>
      <c r="L168" s="380" t="s">
        <v>716</v>
      </c>
      <c r="M168" s="235"/>
      <c r="N168" s="236"/>
      <c r="O168" s="236"/>
      <c r="P168" s="236"/>
      <c r="Q168" s="236"/>
      <c r="R168" s="236"/>
      <c r="S168" s="236"/>
      <c r="T168" s="237"/>
      <c r="AT168" s="238"/>
      <c r="AU168" s="238"/>
      <c r="AY168" s="238"/>
    </row>
    <row r="169" spans="2:65" s="1" customFormat="1" ht="144" customHeight="1" x14ac:dyDescent="0.3">
      <c r="B169" s="41"/>
      <c r="C169" s="203" t="s">
        <v>169</v>
      </c>
      <c r="D169" s="203" t="s">
        <v>142</v>
      </c>
      <c r="E169" s="204" t="s">
        <v>356</v>
      </c>
      <c r="F169" s="205" t="s">
        <v>357</v>
      </c>
      <c r="G169" s="206" t="s">
        <v>206</v>
      </c>
      <c r="H169" s="207">
        <v>1</v>
      </c>
      <c r="I169" s="208"/>
      <c r="J169" s="209">
        <f>ROUND(I169*H169,2)</f>
        <v>0</v>
      </c>
      <c r="K169" s="205" t="s">
        <v>146</v>
      </c>
      <c r="L169" s="380"/>
      <c r="M169" s="210" t="s">
        <v>21</v>
      </c>
      <c r="N169" s="211" t="s">
        <v>44</v>
      </c>
      <c r="O169" s="42"/>
      <c r="P169" s="212">
        <f>O169*H169</f>
        <v>0</v>
      </c>
      <c r="Q169" s="212">
        <v>0</v>
      </c>
      <c r="R169" s="212">
        <f>Q169*H169</f>
        <v>0</v>
      </c>
      <c r="S169" s="212">
        <v>0</v>
      </c>
      <c r="T169" s="213">
        <f>S169*H169</f>
        <v>0</v>
      </c>
      <c r="AR169" s="24" t="s">
        <v>147</v>
      </c>
      <c r="AT169" s="24" t="s">
        <v>142</v>
      </c>
      <c r="AU169" s="24" t="s">
        <v>82</v>
      </c>
      <c r="AY169" s="24" t="s">
        <v>139</v>
      </c>
      <c r="BE169" s="214">
        <f>IF(N169="základní",J169,0)</f>
        <v>0</v>
      </c>
      <c r="BF169" s="214">
        <f>IF(N169="snížená",J169,0)</f>
        <v>0</v>
      </c>
      <c r="BG169" s="214">
        <f>IF(N169="zákl. přenesená",J169,0)</f>
        <v>0</v>
      </c>
      <c r="BH169" s="214">
        <f>IF(N169="sníž. přenesená",J169,0)</f>
        <v>0</v>
      </c>
      <c r="BI169" s="214">
        <f>IF(N169="nulová",J169,0)</f>
        <v>0</v>
      </c>
      <c r="BJ169" s="24" t="s">
        <v>80</v>
      </c>
      <c r="BK169" s="214">
        <f>ROUND(I169*H169,2)</f>
        <v>0</v>
      </c>
      <c r="BL169" s="24" t="s">
        <v>147</v>
      </c>
      <c r="BM169" s="24" t="s">
        <v>358</v>
      </c>
    </row>
    <row r="170" spans="2:65" s="1" customFormat="1" ht="67.5" x14ac:dyDescent="0.3">
      <c r="B170" s="41"/>
      <c r="C170" s="63"/>
      <c r="D170" s="215" t="s">
        <v>149</v>
      </c>
      <c r="E170" s="63"/>
      <c r="F170" s="216" t="s">
        <v>208</v>
      </c>
      <c r="G170" s="63"/>
      <c r="H170" s="63"/>
      <c r="I170" s="172"/>
      <c r="J170" s="63"/>
      <c r="K170" s="63"/>
      <c r="L170" s="61"/>
      <c r="M170" s="217"/>
      <c r="N170" s="42"/>
      <c r="O170" s="42"/>
      <c r="P170" s="42"/>
      <c r="Q170" s="42"/>
      <c r="R170" s="42"/>
      <c r="S170" s="42"/>
      <c r="T170" s="78"/>
      <c r="AT170" s="24" t="s">
        <v>149</v>
      </c>
      <c r="AU170" s="24" t="s">
        <v>82</v>
      </c>
    </row>
    <row r="171" spans="2:65" s="12" customFormat="1" x14ac:dyDescent="0.3">
      <c r="B171" s="218"/>
      <c r="C171" s="219"/>
      <c r="D171" s="215" t="s">
        <v>151</v>
      </c>
      <c r="E171" s="220" t="s">
        <v>21</v>
      </c>
      <c r="F171" s="221" t="s">
        <v>359</v>
      </c>
      <c r="G171" s="219"/>
      <c r="H171" s="220" t="s">
        <v>21</v>
      </c>
      <c r="I171" s="222"/>
      <c r="J171" s="219"/>
      <c r="K171" s="219"/>
      <c r="L171" s="223"/>
      <c r="M171" s="224"/>
      <c r="N171" s="225"/>
      <c r="O171" s="225"/>
      <c r="P171" s="225"/>
      <c r="Q171" s="225"/>
      <c r="R171" s="225"/>
      <c r="S171" s="225"/>
      <c r="T171" s="226"/>
      <c r="AT171" s="227" t="s">
        <v>151</v>
      </c>
      <c r="AU171" s="227" t="s">
        <v>82</v>
      </c>
      <c r="AV171" s="12" t="s">
        <v>80</v>
      </c>
      <c r="AW171" s="12" t="s">
        <v>37</v>
      </c>
      <c r="AX171" s="12" t="s">
        <v>73</v>
      </c>
      <c r="AY171" s="227" t="s">
        <v>139</v>
      </c>
    </row>
    <row r="172" spans="2:65" s="13" customFormat="1" x14ac:dyDescent="0.3">
      <c r="B172" s="228"/>
      <c r="C172" s="229"/>
      <c r="D172" s="215" t="s">
        <v>151</v>
      </c>
      <c r="E172" s="230" t="s">
        <v>21</v>
      </c>
      <c r="F172" s="231" t="s">
        <v>360</v>
      </c>
      <c r="G172" s="229"/>
      <c r="H172" s="232">
        <v>1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AT172" s="238" t="s">
        <v>151</v>
      </c>
      <c r="AU172" s="238" t="s">
        <v>82</v>
      </c>
      <c r="AV172" s="13" t="s">
        <v>82</v>
      </c>
      <c r="AW172" s="13" t="s">
        <v>37</v>
      </c>
      <c r="AX172" s="13" t="s">
        <v>80</v>
      </c>
      <c r="AY172" s="238" t="s">
        <v>139</v>
      </c>
    </row>
    <row r="173" spans="2:65" s="1" customFormat="1" ht="38.25" customHeight="1" x14ac:dyDescent="0.3">
      <c r="B173" s="41"/>
      <c r="C173" s="203" t="s">
        <v>361</v>
      </c>
      <c r="D173" s="203" t="s">
        <v>142</v>
      </c>
      <c r="E173" s="204" t="s">
        <v>362</v>
      </c>
      <c r="F173" s="205" t="s">
        <v>363</v>
      </c>
      <c r="G173" s="206" t="s">
        <v>213</v>
      </c>
      <c r="H173" s="207">
        <v>131.6</v>
      </c>
      <c r="I173" s="208"/>
      <c r="J173" s="209">
        <f>ROUND(I173*H173,2)</f>
        <v>0</v>
      </c>
      <c r="K173" s="205" t="s">
        <v>146</v>
      </c>
      <c r="L173" s="61"/>
      <c r="M173" s="210" t="s">
        <v>21</v>
      </c>
      <c r="N173" s="211" t="s">
        <v>44</v>
      </c>
      <c r="O173" s="42"/>
      <c r="P173" s="212">
        <f>O173*H173</f>
        <v>0</v>
      </c>
      <c r="Q173" s="212">
        <v>0</v>
      </c>
      <c r="R173" s="212">
        <f>Q173*H173</f>
        <v>0</v>
      </c>
      <c r="S173" s="212">
        <v>0</v>
      </c>
      <c r="T173" s="213">
        <f>S173*H173</f>
        <v>0</v>
      </c>
      <c r="AR173" s="24" t="s">
        <v>147</v>
      </c>
      <c r="AT173" s="24" t="s">
        <v>142</v>
      </c>
      <c r="AU173" s="24" t="s">
        <v>82</v>
      </c>
      <c r="AY173" s="24" t="s">
        <v>139</v>
      </c>
      <c r="BE173" s="214">
        <f>IF(N173="základní",J173,0)</f>
        <v>0</v>
      </c>
      <c r="BF173" s="214">
        <f>IF(N173="snížená",J173,0)</f>
        <v>0</v>
      </c>
      <c r="BG173" s="214">
        <f>IF(N173="zákl. přenesená",J173,0)</f>
        <v>0</v>
      </c>
      <c r="BH173" s="214">
        <f>IF(N173="sníž. přenesená",J173,0)</f>
        <v>0</v>
      </c>
      <c r="BI173" s="214">
        <f>IF(N173="nulová",J173,0)</f>
        <v>0</v>
      </c>
      <c r="BJ173" s="24" t="s">
        <v>80</v>
      </c>
      <c r="BK173" s="214">
        <f>ROUND(I173*H173,2)</f>
        <v>0</v>
      </c>
      <c r="BL173" s="24" t="s">
        <v>147</v>
      </c>
      <c r="BM173" s="24" t="s">
        <v>364</v>
      </c>
    </row>
    <row r="174" spans="2:65" s="1" customFormat="1" ht="40.5" x14ac:dyDescent="0.3">
      <c r="B174" s="41"/>
      <c r="C174" s="63"/>
      <c r="D174" s="215" t="s">
        <v>149</v>
      </c>
      <c r="E174" s="63"/>
      <c r="F174" s="216" t="s">
        <v>365</v>
      </c>
      <c r="G174" s="63"/>
      <c r="H174" s="63"/>
      <c r="I174" s="172"/>
      <c r="J174" s="63"/>
      <c r="K174" s="63"/>
      <c r="L174" s="61"/>
      <c r="M174" s="217"/>
      <c r="N174" s="42"/>
      <c r="O174" s="42"/>
      <c r="P174" s="42"/>
      <c r="Q174" s="42"/>
      <c r="R174" s="42"/>
      <c r="S174" s="42"/>
      <c r="T174" s="78"/>
      <c r="AT174" s="24" t="s">
        <v>149</v>
      </c>
      <c r="AU174" s="24" t="s">
        <v>82</v>
      </c>
    </row>
    <row r="175" spans="2:65" s="12" customFormat="1" x14ac:dyDescent="0.3">
      <c r="B175" s="218"/>
      <c r="C175" s="219"/>
      <c r="D175" s="215" t="s">
        <v>151</v>
      </c>
      <c r="E175" s="220" t="s">
        <v>21</v>
      </c>
      <c r="F175" s="221" t="s">
        <v>366</v>
      </c>
      <c r="G175" s="219"/>
      <c r="H175" s="220" t="s">
        <v>21</v>
      </c>
      <c r="I175" s="222"/>
      <c r="J175" s="219"/>
      <c r="K175" s="219"/>
      <c r="L175" s="223"/>
      <c r="M175" s="224"/>
      <c r="N175" s="225"/>
      <c r="O175" s="225"/>
      <c r="P175" s="225"/>
      <c r="Q175" s="225"/>
      <c r="R175" s="225"/>
      <c r="S175" s="225"/>
      <c r="T175" s="226"/>
      <c r="AT175" s="227" t="s">
        <v>151</v>
      </c>
      <c r="AU175" s="227" t="s">
        <v>82</v>
      </c>
      <c r="AV175" s="12" t="s">
        <v>80</v>
      </c>
      <c r="AW175" s="12" t="s">
        <v>37</v>
      </c>
      <c r="AX175" s="12" t="s">
        <v>73</v>
      </c>
      <c r="AY175" s="227" t="s">
        <v>139</v>
      </c>
    </row>
    <row r="176" spans="2:65" s="13" customFormat="1" x14ac:dyDescent="0.3">
      <c r="B176" s="228"/>
      <c r="C176" s="229"/>
      <c r="D176" s="215" t="s">
        <v>151</v>
      </c>
      <c r="E176" s="230" t="s">
        <v>21</v>
      </c>
      <c r="F176" s="231" t="s">
        <v>367</v>
      </c>
      <c r="G176" s="229"/>
      <c r="H176" s="232">
        <v>131.6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AT176" s="238" t="s">
        <v>151</v>
      </c>
      <c r="AU176" s="238" t="s">
        <v>82</v>
      </c>
      <c r="AV176" s="13" t="s">
        <v>82</v>
      </c>
      <c r="AW176" s="13" t="s">
        <v>37</v>
      </c>
      <c r="AX176" s="13" t="s">
        <v>80</v>
      </c>
      <c r="AY176" s="238" t="s">
        <v>139</v>
      </c>
    </row>
    <row r="177" spans="2:65" s="1" customFormat="1" ht="38.25" customHeight="1" x14ac:dyDescent="0.3">
      <c r="B177" s="41"/>
      <c r="C177" s="203" t="s">
        <v>368</v>
      </c>
      <c r="D177" s="203" t="s">
        <v>142</v>
      </c>
      <c r="E177" s="204" t="s">
        <v>369</v>
      </c>
      <c r="F177" s="205" t="s">
        <v>370</v>
      </c>
      <c r="G177" s="206" t="s">
        <v>162</v>
      </c>
      <c r="H177" s="207">
        <v>9.6</v>
      </c>
      <c r="I177" s="208"/>
      <c r="J177" s="209">
        <f>ROUND(I177*H177,2)</f>
        <v>0</v>
      </c>
      <c r="K177" s="205" t="s">
        <v>146</v>
      </c>
      <c r="L177" s="61"/>
      <c r="M177" s="210" t="s">
        <v>21</v>
      </c>
      <c r="N177" s="211" t="s">
        <v>44</v>
      </c>
      <c r="O177" s="42"/>
      <c r="P177" s="212">
        <f>O177*H177</f>
        <v>0</v>
      </c>
      <c r="Q177" s="212">
        <v>0</v>
      </c>
      <c r="R177" s="212">
        <f>Q177*H177</f>
        <v>0</v>
      </c>
      <c r="S177" s="212">
        <v>0</v>
      </c>
      <c r="T177" s="213">
        <f>S177*H177</f>
        <v>0</v>
      </c>
      <c r="AR177" s="24" t="s">
        <v>147</v>
      </c>
      <c r="AT177" s="24" t="s">
        <v>142</v>
      </c>
      <c r="AU177" s="24" t="s">
        <v>82</v>
      </c>
      <c r="AY177" s="24" t="s">
        <v>139</v>
      </c>
      <c r="BE177" s="214">
        <f>IF(N177="základní",J177,0)</f>
        <v>0</v>
      </c>
      <c r="BF177" s="214">
        <f>IF(N177="snížená",J177,0)</f>
        <v>0</v>
      </c>
      <c r="BG177" s="214">
        <f>IF(N177="zákl. přenesená",J177,0)</f>
        <v>0</v>
      </c>
      <c r="BH177" s="214">
        <f>IF(N177="sníž. přenesená",J177,0)</f>
        <v>0</v>
      </c>
      <c r="BI177" s="214">
        <f>IF(N177="nulová",J177,0)</f>
        <v>0</v>
      </c>
      <c r="BJ177" s="24" t="s">
        <v>80</v>
      </c>
      <c r="BK177" s="214">
        <f>ROUND(I177*H177,2)</f>
        <v>0</v>
      </c>
      <c r="BL177" s="24" t="s">
        <v>147</v>
      </c>
      <c r="BM177" s="24" t="s">
        <v>371</v>
      </c>
    </row>
    <row r="178" spans="2:65" s="1" customFormat="1" ht="27" x14ac:dyDescent="0.3">
      <c r="B178" s="41"/>
      <c r="C178" s="63"/>
      <c r="D178" s="215" t="s">
        <v>149</v>
      </c>
      <c r="E178" s="63"/>
      <c r="F178" s="216" t="s">
        <v>372</v>
      </c>
      <c r="G178" s="63"/>
      <c r="H178" s="63"/>
      <c r="I178" s="172"/>
      <c r="J178" s="63"/>
      <c r="K178" s="63"/>
      <c r="L178" s="61"/>
      <c r="M178" s="217"/>
      <c r="N178" s="42"/>
      <c r="O178" s="42"/>
      <c r="P178" s="42"/>
      <c r="Q178" s="42"/>
      <c r="R178" s="42"/>
      <c r="S178" s="42"/>
      <c r="T178" s="78"/>
      <c r="AT178" s="24" t="s">
        <v>149</v>
      </c>
      <c r="AU178" s="24" t="s">
        <v>82</v>
      </c>
    </row>
    <row r="179" spans="2:65" s="12" customFormat="1" x14ac:dyDescent="0.3">
      <c r="B179" s="218"/>
      <c r="C179" s="219"/>
      <c r="D179" s="215" t="s">
        <v>151</v>
      </c>
      <c r="E179" s="220" t="s">
        <v>21</v>
      </c>
      <c r="F179" s="221" t="s">
        <v>373</v>
      </c>
      <c r="G179" s="219"/>
      <c r="H179" s="220" t="s">
        <v>21</v>
      </c>
      <c r="I179" s="222"/>
      <c r="J179" s="219"/>
      <c r="K179" s="219"/>
      <c r="L179" s="223"/>
      <c r="M179" s="224"/>
      <c r="N179" s="225"/>
      <c r="O179" s="225"/>
      <c r="P179" s="225"/>
      <c r="Q179" s="225"/>
      <c r="R179" s="225"/>
      <c r="S179" s="225"/>
      <c r="T179" s="226"/>
      <c r="AT179" s="227" t="s">
        <v>151</v>
      </c>
      <c r="AU179" s="227" t="s">
        <v>82</v>
      </c>
      <c r="AV179" s="12" t="s">
        <v>80</v>
      </c>
      <c r="AW179" s="12" t="s">
        <v>37</v>
      </c>
      <c r="AX179" s="12" t="s">
        <v>73</v>
      </c>
      <c r="AY179" s="227" t="s">
        <v>139</v>
      </c>
    </row>
    <row r="180" spans="2:65" s="13" customFormat="1" x14ac:dyDescent="0.3">
      <c r="B180" s="228"/>
      <c r="C180" s="229"/>
      <c r="D180" s="215" t="s">
        <v>151</v>
      </c>
      <c r="E180" s="230" t="s">
        <v>21</v>
      </c>
      <c r="F180" s="231" t="s">
        <v>374</v>
      </c>
      <c r="G180" s="229"/>
      <c r="H180" s="232">
        <v>4.8</v>
      </c>
      <c r="I180" s="233"/>
      <c r="J180" s="229"/>
      <c r="K180" s="229"/>
      <c r="L180" s="234"/>
      <c r="M180" s="235"/>
      <c r="N180" s="236"/>
      <c r="O180" s="236"/>
      <c r="P180" s="236"/>
      <c r="Q180" s="236"/>
      <c r="R180" s="236"/>
      <c r="S180" s="236"/>
      <c r="T180" s="237"/>
      <c r="AT180" s="238" t="s">
        <v>151</v>
      </c>
      <c r="AU180" s="238" t="s">
        <v>82</v>
      </c>
      <c r="AV180" s="13" t="s">
        <v>82</v>
      </c>
      <c r="AW180" s="13" t="s">
        <v>37</v>
      </c>
      <c r="AX180" s="13" t="s">
        <v>73</v>
      </c>
      <c r="AY180" s="238" t="s">
        <v>139</v>
      </c>
    </row>
    <row r="181" spans="2:65" s="12" customFormat="1" x14ac:dyDescent="0.3">
      <c r="B181" s="218"/>
      <c r="C181" s="219"/>
      <c r="D181" s="215" t="s">
        <v>151</v>
      </c>
      <c r="E181" s="220" t="s">
        <v>21</v>
      </c>
      <c r="F181" s="221" t="s">
        <v>375</v>
      </c>
      <c r="G181" s="219"/>
      <c r="H181" s="220" t="s">
        <v>21</v>
      </c>
      <c r="I181" s="222"/>
      <c r="J181" s="219"/>
      <c r="K181" s="219"/>
      <c r="L181" s="223"/>
      <c r="M181" s="224"/>
      <c r="N181" s="225"/>
      <c r="O181" s="225"/>
      <c r="P181" s="225"/>
      <c r="Q181" s="225"/>
      <c r="R181" s="225"/>
      <c r="S181" s="225"/>
      <c r="T181" s="226"/>
      <c r="AT181" s="227" t="s">
        <v>151</v>
      </c>
      <c r="AU181" s="227" t="s">
        <v>82</v>
      </c>
      <c r="AV181" s="12" t="s">
        <v>80</v>
      </c>
      <c r="AW181" s="12" t="s">
        <v>37</v>
      </c>
      <c r="AX181" s="12" t="s">
        <v>73</v>
      </c>
      <c r="AY181" s="227" t="s">
        <v>139</v>
      </c>
    </row>
    <row r="182" spans="2:65" s="13" customFormat="1" x14ac:dyDescent="0.3">
      <c r="B182" s="228"/>
      <c r="C182" s="229"/>
      <c r="D182" s="215" t="s">
        <v>151</v>
      </c>
      <c r="E182" s="230" t="s">
        <v>21</v>
      </c>
      <c r="F182" s="231" t="s">
        <v>374</v>
      </c>
      <c r="G182" s="229"/>
      <c r="H182" s="232">
        <v>4.8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AT182" s="238" t="s">
        <v>151</v>
      </c>
      <c r="AU182" s="238" t="s">
        <v>82</v>
      </c>
      <c r="AV182" s="13" t="s">
        <v>82</v>
      </c>
      <c r="AW182" s="13" t="s">
        <v>37</v>
      </c>
      <c r="AX182" s="13" t="s">
        <v>73</v>
      </c>
      <c r="AY182" s="238" t="s">
        <v>139</v>
      </c>
    </row>
    <row r="183" spans="2:65" s="14" customFormat="1" x14ac:dyDescent="0.3">
      <c r="B183" s="239"/>
      <c r="C183" s="240"/>
      <c r="D183" s="215" t="s">
        <v>151</v>
      </c>
      <c r="E183" s="241" t="s">
        <v>21</v>
      </c>
      <c r="F183" s="242" t="s">
        <v>154</v>
      </c>
      <c r="G183" s="240"/>
      <c r="H183" s="243">
        <v>9.6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AT183" s="249" t="s">
        <v>151</v>
      </c>
      <c r="AU183" s="249" t="s">
        <v>82</v>
      </c>
      <c r="AV183" s="14" t="s">
        <v>147</v>
      </c>
      <c r="AW183" s="14" t="s">
        <v>37</v>
      </c>
      <c r="AX183" s="14" t="s">
        <v>80</v>
      </c>
      <c r="AY183" s="249" t="s">
        <v>139</v>
      </c>
    </row>
    <row r="184" spans="2:65" s="1" customFormat="1" ht="38.25" customHeight="1" x14ac:dyDescent="0.3">
      <c r="B184" s="41"/>
      <c r="C184" s="203" t="s">
        <v>376</v>
      </c>
      <c r="D184" s="203" t="s">
        <v>142</v>
      </c>
      <c r="E184" s="204" t="s">
        <v>377</v>
      </c>
      <c r="F184" s="205" t="s">
        <v>378</v>
      </c>
      <c r="G184" s="206" t="s">
        <v>162</v>
      </c>
      <c r="H184" s="207">
        <v>9.6</v>
      </c>
      <c r="I184" s="208"/>
      <c r="J184" s="209">
        <f>ROUND(I184*H184,2)</f>
        <v>0</v>
      </c>
      <c r="K184" s="205" t="s">
        <v>146</v>
      </c>
      <c r="L184" s="61"/>
      <c r="M184" s="210" t="s">
        <v>21</v>
      </c>
      <c r="N184" s="211" t="s">
        <v>44</v>
      </c>
      <c r="O184" s="42"/>
      <c r="P184" s="212">
        <f>O184*H184</f>
        <v>0</v>
      </c>
      <c r="Q184" s="212">
        <v>0</v>
      </c>
      <c r="R184" s="212">
        <f>Q184*H184</f>
        <v>0</v>
      </c>
      <c r="S184" s="212">
        <v>0</v>
      </c>
      <c r="T184" s="213">
        <f>S184*H184</f>
        <v>0</v>
      </c>
      <c r="AR184" s="24" t="s">
        <v>147</v>
      </c>
      <c r="AT184" s="24" t="s">
        <v>142</v>
      </c>
      <c r="AU184" s="24" t="s">
        <v>82</v>
      </c>
      <c r="AY184" s="24" t="s">
        <v>139</v>
      </c>
      <c r="BE184" s="214">
        <f>IF(N184="základní",J184,0)</f>
        <v>0</v>
      </c>
      <c r="BF184" s="214">
        <f>IF(N184="snížená",J184,0)</f>
        <v>0</v>
      </c>
      <c r="BG184" s="214">
        <f>IF(N184="zákl. přenesená",J184,0)</f>
        <v>0</v>
      </c>
      <c r="BH184" s="214">
        <f>IF(N184="sníž. přenesená",J184,0)</f>
        <v>0</v>
      </c>
      <c r="BI184" s="214">
        <f>IF(N184="nulová",J184,0)</f>
        <v>0</v>
      </c>
      <c r="BJ184" s="24" t="s">
        <v>80</v>
      </c>
      <c r="BK184" s="214">
        <f>ROUND(I184*H184,2)</f>
        <v>0</v>
      </c>
      <c r="BL184" s="24" t="s">
        <v>147</v>
      </c>
      <c r="BM184" s="24" t="s">
        <v>379</v>
      </c>
    </row>
    <row r="185" spans="2:65" s="1" customFormat="1" ht="40.5" x14ac:dyDescent="0.3">
      <c r="B185" s="41"/>
      <c r="C185" s="63"/>
      <c r="D185" s="215" t="s">
        <v>149</v>
      </c>
      <c r="E185" s="63"/>
      <c r="F185" s="216" t="s">
        <v>380</v>
      </c>
      <c r="G185" s="63"/>
      <c r="H185" s="63"/>
      <c r="I185" s="172"/>
      <c r="J185" s="63"/>
      <c r="K185" s="63"/>
      <c r="L185" s="61"/>
      <c r="M185" s="217"/>
      <c r="N185" s="42"/>
      <c r="O185" s="42"/>
      <c r="P185" s="42"/>
      <c r="Q185" s="42"/>
      <c r="R185" s="42"/>
      <c r="S185" s="42"/>
      <c r="T185" s="78"/>
      <c r="AT185" s="24" t="s">
        <v>149</v>
      </c>
      <c r="AU185" s="24" t="s">
        <v>82</v>
      </c>
    </row>
    <row r="186" spans="2:65" s="12" customFormat="1" x14ac:dyDescent="0.3">
      <c r="B186" s="218"/>
      <c r="C186" s="219"/>
      <c r="D186" s="215" t="s">
        <v>151</v>
      </c>
      <c r="E186" s="220" t="s">
        <v>21</v>
      </c>
      <c r="F186" s="221" t="s">
        <v>381</v>
      </c>
      <c r="G186" s="219"/>
      <c r="H186" s="220" t="s">
        <v>21</v>
      </c>
      <c r="I186" s="222"/>
      <c r="J186" s="219"/>
      <c r="K186" s="219"/>
      <c r="L186" s="223"/>
      <c r="M186" s="224"/>
      <c r="N186" s="225"/>
      <c r="O186" s="225"/>
      <c r="P186" s="225"/>
      <c r="Q186" s="225"/>
      <c r="R186" s="225"/>
      <c r="S186" s="225"/>
      <c r="T186" s="226"/>
      <c r="AT186" s="227" t="s">
        <v>151</v>
      </c>
      <c r="AU186" s="227" t="s">
        <v>82</v>
      </c>
      <c r="AV186" s="12" t="s">
        <v>80</v>
      </c>
      <c r="AW186" s="12" t="s">
        <v>37</v>
      </c>
      <c r="AX186" s="12" t="s">
        <v>73</v>
      </c>
      <c r="AY186" s="227" t="s">
        <v>139</v>
      </c>
    </row>
    <row r="187" spans="2:65" s="13" customFormat="1" x14ac:dyDescent="0.3">
      <c r="B187" s="228"/>
      <c r="C187" s="229"/>
      <c r="D187" s="215" t="s">
        <v>151</v>
      </c>
      <c r="E187" s="230" t="s">
        <v>21</v>
      </c>
      <c r="F187" s="231" t="s">
        <v>382</v>
      </c>
      <c r="G187" s="229"/>
      <c r="H187" s="232">
        <v>9.6</v>
      </c>
      <c r="I187" s="233"/>
      <c r="J187" s="229"/>
      <c r="K187" s="229"/>
      <c r="L187" s="234"/>
      <c r="M187" s="235"/>
      <c r="N187" s="236"/>
      <c r="O187" s="236"/>
      <c r="P187" s="236"/>
      <c r="Q187" s="236"/>
      <c r="R187" s="236"/>
      <c r="S187" s="236"/>
      <c r="T187" s="237"/>
      <c r="AT187" s="238" t="s">
        <v>151</v>
      </c>
      <c r="AU187" s="238" t="s">
        <v>82</v>
      </c>
      <c r="AV187" s="13" t="s">
        <v>82</v>
      </c>
      <c r="AW187" s="13" t="s">
        <v>37</v>
      </c>
      <c r="AX187" s="13" t="s">
        <v>80</v>
      </c>
      <c r="AY187" s="238" t="s">
        <v>139</v>
      </c>
    </row>
    <row r="188" spans="2:65" s="1" customFormat="1" ht="16.5" customHeight="1" x14ac:dyDescent="0.3">
      <c r="B188" s="41"/>
      <c r="C188" s="250" t="s">
        <v>383</v>
      </c>
      <c r="D188" s="250" t="s">
        <v>199</v>
      </c>
      <c r="E188" s="251" t="s">
        <v>384</v>
      </c>
      <c r="F188" s="252" t="s">
        <v>385</v>
      </c>
      <c r="G188" s="253" t="s">
        <v>162</v>
      </c>
      <c r="H188" s="254">
        <v>9.6</v>
      </c>
      <c r="I188" s="255"/>
      <c r="J188" s="256">
        <f>ROUND(I188*H188,2)</f>
        <v>0</v>
      </c>
      <c r="K188" s="252" t="s">
        <v>146</v>
      </c>
      <c r="L188" s="257"/>
      <c r="M188" s="258" t="s">
        <v>21</v>
      </c>
      <c r="N188" s="259" t="s">
        <v>44</v>
      </c>
      <c r="O188" s="42"/>
      <c r="P188" s="212">
        <f>O188*H188</f>
        <v>0</v>
      </c>
      <c r="Q188" s="212">
        <v>0</v>
      </c>
      <c r="R188" s="212">
        <f>Q188*H188</f>
        <v>0</v>
      </c>
      <c r="S188" s="212">
        <v>0</v>
      </c>
      <c r="T188" s="213">
        <f>S188*H188</f>
        <v>0</v>
      </c>
      <c r="AR188" s="24" t="s">
        <v>192</v>
      </c>
      <c r="AT188" s="24" t="s">
        <v>199</v>
      </c>
      <c r="AU188" s="24" t="s">
        <v>82</v>
      </c>
      <c r="AY188" s="24" t="s">
        <v>139</v>
      </c>
      <c r="BE188" s="214">
        <f>IF(N188="základní",J188,0)</f>
        <v>0</v>
      </c>
      <c r="BF188" s="214">
        <f>IF(N188="snížená",J188,0)</f>
        <v>0</v>
      </c>
      <c r="BG188" s="214">
        <f>IF(N188="zákl. přenesená",J188,0)</f>
        <v>0</v>
      </c>
      <c r="BH188" s="214">
        <f>IF(N188="sníž. přenesená",J188,0)</f>
        <v>0</v>
      </c>
      <c r="BI188" s="214">
        <f>IF(N188="nulová",J188,0)</f>
        <v>0</v>
      </c>
      <c r="BJ188" s="24" t="s">
        <v>80</v>
      </c>
      <c r="BK188" s="214">
        <f>ROUND(I188*H188,2)</f>
        <v>0</v>
      </c>
      <c r="BL188" s="24" t="s">
        <v>147</v>
      </c>
      <c r="BM188" s="24" t="s">
        <v>386</v>
      </c>
    </row>
    <row r="189" spans="2:65" s="12" customFormat="1" x14ac:dyDescent="0.3">
      <c r="B189" s="218"/>
      <c r="C189" s="219"/>
      <c r="D189" s="215" t="s">
        <v>151</v>
      </c>
      <c r="E189" s="220" t="s">
        <v>21</v>
      </c>
      <c r="F189" s="221" t="s">
        <v>381</v>
      </c>
      <c r="G189" s="219"/>
      <c r="H189" s="220" t="s">
        <v>21</v>
      </c>
      <c r="I189" s="222"/>
      <c r="J189" s="219"/>
      <c r="K189" s="219"/>
      <c r="L189" s="223"/>
      <c r="M189" s="224"/>
      <c r="N189" s="225"/>
      <c r="O189" s="225"/>
      <c r="P189" s="225"/>
      <c r="Q189" s="225"/>
      <c r="R189" s="225"/>
      <c r="S189" s="225"/>
      <c r="T189" s="226"/>
      <c r="AT189" s="227" t="s">
        <v>151</v>
      </c>
      <c r="AU189" s="227" t="s">
        <v>82</v>
      </c>
      <c r="AV189" s="12" t="s">
        <v>80</v>
      </c>
      <c r="AW189" s="12" t="s">
        <v>37</v>
      </c>
      <c r="AX189" s="12" t="s">
        <v>73</v>
      </c>
      <c r="AY189" s="227" t="s">
        <v>139</v>
      </c>
    </row>
    <row r="190" spans="2:65" s="13" customFormat="1" x14ac:dyDescent="0.3">
      <c r="B190" s="228"/>
      <c r="C190" s="229"/>
      <c r="D190" s="215" t="s">
        <v>151</v>
      </c>
      <c r="E190" s="230" t="s">
        <v>21</v>
      </c>
      <c r="F190" s="231" t="s">
        <v>382</v>
      </c>
      <c r="G190" s="229"/>
      <c r="H190" s="232">
        <v>9.6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AT190" s="238" t="s">
        <v>151</v>
      </c>
      <c r="AU190" s="238" t="s">
        <v>82</v>
      </c>
      <c r="AV190" s="13" t="s">
        <v>82</v>
      </c>
      <c r="AW190" s="13" t="s">
        <v>37</v>
      </c>
      <c r="AX190" s="13" t="s">
        <v>80</v>
      </c>
      <c r="AY190" s="238" t="s">
        <v>139</v>
      </c>
    </row>
    <row r="191" spans="2:65" s="1" customFormat="1" ht="25.5" customHeight="1" x14ac:dyDescent="0.3">
      <c r="B191" s="41"/>
      <c r="C191" s="203" t="s">
        <v>180</v>
      </c>
      <c r="D191" s="203" t="s">
        <v>142</v>
      </c>
      <c r="E191" s="204" t="s">
        <v>387</v>
      </c>
      <c r="F191" s="205" t="s">
        <v>388</v>
      </c>
      <c r="G191" s="206" t="s">
        <v>162</v>
      </c>
      <c r="H191" s="207">
        <v>20</v>
      </c>
      <c r="I191" s="208"/>
      <c r="J191" s="209">
        <f>ROUND(I191*H191,2)</f>
        <v>0</v>
      </c>
      <c r="K191" s="205" t="s">
        <v>146</v>
      </c>
      <c r="L191" s="61"/>
      <c r="M191" s="210" t="s">
        <v>21</v>
      </c>
      <c r="N191" s="211" t="s">
        <v>44</v>
      </c>
      <c r="O191" s="42"/>
      <c r="P191" s="212">
        <f>O191*H191</f>
        <v>0</v>
      </c>
      <c r="Q191" s="212">
        <v>0</v>
      </c>
      <c r="R191" s="212">
        <f>Q191*H191</f>
        <v>0</v>
      </c>
      <c r="S191" s="212">
        <v>0</v>
      </c>
      <c r="T191" s="213">
        <f>S191*H191</f>
        <v>0</v>
      </c>
      <c r="AR191" s="24" t="s">
        <v>147</v>
      </c>
      <c r="AT191" s="24" t="s">
        <v>142</v>
      </c>
      <c r="AU191" s="24" t="s">
        <v>82</v>
      </c>
      <c r="AY191" s="24" t="s">
        <v>139</v>
      </c>
      <c r="BE191" s="214">
        <f>IF(N191="základní",J191,0)</f>
        <v>0</v>
      </c>
      <c r="BF191" s="214">
        <f>IF(N191="snížená",J191,0)</f>
        <v>0</v>
      </c>
      <c r="BG191" s="214">
        <f>IF(N191="zákl. přenesená",J191,0)</f>
        <v>0</v>
      </c>
      <c r="BH191" s="214">
        <f>IF(N191="sníž. přenesená",J191,0)</f>
        <v>0</v>
      </c>
      <c r="BI191" s="214">
        <f>IF(N191="nulová",J191,0)</f>
        <v>0</v>
      </c>
      <c r="BJ191" s="24" t="s">
        <v>80</v>
      </c>
      <c r="BK191" s="214">
        <f>ROUND(I191*H191,2)</f>
        <v>0</v>
      </c>
      <c r="BL191" s="24" t="s">
        <v>147</v>
      </c>
      <c r="BM191" s="24" t="s">
        <v>389</v>
      </c>
    </row>
    <row r="192" spans="2:65" s="1" customFormat="1" ht="27" x14ac:dyDescent="0.3">
      <c r="B192" s="41"/>
      <c r="C192" s="63"/>
      <c r="D192" s="215" t="s">
        <v>149</v>
      </c>
      <c r="E192" s="63"/>
      <c r="F192" s="216" t="s">
        <v>390</v>
      </c>
      <c r="G192" s="63"/>
      <c r="H192" s="63"/>
      <c r="I192" s="172"/>
      <c r="J192" s="63"/>
      <c r="K192" s="63"/>
      <c r="L192" s="61"/>
      <c r="M192" s="217"/>
      <c r="N192" s="42"/>
      <c r="O192" s="42"/>
      <c r="P192" s="42"/>
      <c r="Q192" s="42"/>
      <c r="R192" s="42"/>
      <c r="S192" s="42"/>
      <c r="T192" s="78"/>
      <c r="AT192" s="24" t="s">
        <v>149</v>
      </c>
      <c r="AU192" s="24" t="s">
        <v>82</v>
      </c>
    </row>
    <row r="193" spans="2:65" s="13" customFormat="1" x14ac:dyDescent="0.3">
      <c r="B193" s="228"/>
      <c r="C193" s="229"/>
      <c r="D193" s="215" t="s">
        <v>151</v>
      </c>
      <c r="E193" s="230" t="s">
        <v>21</v>
      </c>
      <c r="F193" s="231" t="s">
        <v>391</v>
      </c>
      <c r="G193" s="229"/>
      <c r="H193" s="232">
        <v>20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AT193" s="238" t="s">
        <v>151</v>
      </c>
      <c r="AU193" s="238" t="s">
        <v>82</v>
      </c>
      <c r="AV193" s="13" t="s">
        <v>82</v>
      </c>
      <c r="AW193" s="13" t="s">
        <v>37</v>
      </c>
      <c r="AX193" s="13" t="s">
        <v>80</v>
      </c>
      <c r="AY193" s="238" t="s">
        <v>139</v>
      </c>
    </row>
    <row r="194" spans="2:65" s="1" customFormat="1" ht="38.25" customHeight="1" x14ac:dyDescent="0.3">
      <c r="B194" s="41"/>
      <c r="C194" s="203" t="s">
        <v>392</v>
      </c>
      <c r="D194" s="203" t="s">
        <v>142</v>
      </c>
      <c r="E194" s="204" t="s">
        <v>393</v>
      </c>
      <c r="F194" s="205" t="s">
        <v>394</v>
      </c>
      <c r="G194" s="206" t="s">
        <v>395</v>
      </c>
      <c r="H194" s="207">
        <v>26.66</v>
      </c>
      <c r="I194" s="208"/>
      <c r="J194" s="209">
        <f>ROUND(I194*H194,2)</f>
        <v>0</v>
      </c>
      <c r="K194" s="205" t="s">
        <v>146</v>
      </c>
      <c r="L194" s="61"/>
      <c r="M194" s="210" t="s">
        <v>21</v>
      </c>
      <c r="N194" s="211" t="s">
        <v>44</v>
      </c>
      <c r="O194" s="42"/>
      <c r="P194" s="212">
        <f>O194*H194</f>
        <v>0</v>
      </c>
      <c r="Q194" s="212">
        <v>0</v>
      </c>
      <c r="R194" s="212">
        <f>Q194*H194</f>
        <v>0</v>
      </c>
      <c r="S194" s="212">
        <v>0</v>
      </c>
      <c r="T194" s="213">
        <f>S194*H194</f>
        <v>0</v>
      </c>
      <c r="AR194" s="24" t="s">
        <v>147</v>
      </c>
      <c r="AT194" s="24" t="s">
        <v>142</v>
      </c>
      <c r="AU194" s="24" t="s">
        <v>82</v>
      </c>
      <c r="AY194" s="24" t="s">
        <v>139</v>
      </c>
      <c r="BE194" s="214">
        <f>IF(N194="základní",J194,0)</f>
        <v>0</v>
      </c>
      <c r="BF194" s="214">
        <f>IF(N194="snížená",J194,0)</f>
        <v>0</v>
      </c>
      <c r="BG194" s="214">
        <f>IF(N194="zákl. přenesená",J194,0)</f>
        <v>0</v>
      </c>
      <c r="BH194" s="214">
        <f>IF(N194="sníž. přenesená",J194,0)</f>
        <v>0</v>
      </c>
      <c r="BI194" s="214">
        <f>IF(N194="nulová",J194,0)</f>
        <v>0</v>
      </c>
      <c r="BJ194" s="24" t="s">
        <v>80</v>
      </c>
      <c r="BK194" s="214">
        <f>ROUND(I194*H194,2)</f>
        <v>0</v>
      </c>
      <c r="BL194" s="24" t="s">
        <v>147</v>
      </c>
      <c r="BM194" s="24" t="s">
        <v>396</v>
      </c>
    </row>
    <row r="195" spans="2:65" s="1" customFormat="1" ht="40.5" x14ac:dyDescent="0.3">
      <c r="B195" s="41"/>
      <c r="C195" s="63"/>
      <c r="D195" s="215" t="s">
        <v>149</v>
      </c>
      <c r="E195" s="63"/>
      <c r="F195" s="216" t="s">
        <v>397</v>
      </c>
      <c r="G195" s="63"/>
      <c r="H195" s="63"/>
      <c r="I195" s="172"/>
      <c r="J195" s="63"/>
      <c r="K195" s="63"/>
      <c r="L195" s="61"/>
      <c r="M195" s="217"/>
      <c r="N195" s="42"/>
      <c r="O195" s="42"/>
      <c r="P195" s="42"/>
      <c r="Q195" s="42"/>
      <c r="R195" s="42"/>
      <c r="S195" s="42"/>
      <c r="T195" s="78"/>
      <c r="AT195" s="24" t="s">
        <v>149</v>
      </c>
      <c r="AU195" s="24" t="s">
        <v>82</v>
      </c>
    </row>
    <row r="196" spans="2:65" s="12" customFormat="1" x14ac:dyDescent="0.3">
      <c r="B196" s="218"/>
      <c r="C196" s="219"/>
      <c r="D196" s="215" t="s">
        <v>151</v>
      </c>
      <c r="E196" s="220" t="s">
        <v>21</v>
      </c>
      <c r="F196" s="221" t="s">
        <v>398</v>
      </c>
      <c r="G196" s="219"/>
      <c r="H196" s="220" t="s">
        <v>21</v>
      </c>
      <c r="I196" s="222"/>
      <c r="J196" s="219"/>
      <c r="K196" s="219"/>
      <c r="L196" s="223"/>
      <c r="M196" s="224"/>
      <c r="N196" s="225"/>
      <c r="O196" s="225"/>
      <c r="P196" s="225"/>
      <c r="Q196" s="225"/>
      <c r="R196" s="225"/>
      <c r="S196" s="225"/>
      <c r="T196" s="226"/>
      <c r="AT196" s="227" t="s">
        <v>151</v>
      </c>
      <c r="AU196" s="227" t="s">
        <v>82</v>
      </c>
      <c r="AV196" s="12" t="s">
        <v>80</v>
      </c>
      <c r="AW196" s="12" t="s">
        <v>37</v>
      </c>
      <c r="AX196" s="12" t="s">
        <v>73</v>
      </c>
      <c r="AY196" s="227" t="s">
        <v>139</v>
      </c>
    </row>
    <row r="197" spans="2:65" s="13" customFormat="1" x14ac:dyDescent="0.3">
      <c r="B197" s="228"/>
      <c r="C197" s="229"/>
      <c r="D197" s="215" t="s">
        <v>151</v>
      </c>
      <c r="E197" s="230" t="s">
        <v>21</v>
      </c>
      <c r="F197" s="231" t="s">
        <v>399</v>
      </c>
      <c r="G197" s="229"/>
      <c r="H197" s="232">
        <v>10.66</v>
      </c>
      <c r="I197" s="233"/>
      <c r="J197" s="229"/>
      <c r="K197" s="229"/>
      <c r="L197" s="234"/>
      <c r="M197" s="235"/>
      <c r="N197" s="236"/>
      <c r="O197" s="236"/>
      <c r="P197" s="236"/>
      <c r="Q197" s="236"/>
      <c r="R197" s="236"/>
      <c r="S197" s="236"/>
      <c r="T197" s="237"/>
      <c r="AT197" s="238" t="s">
        <v>151</v>
      </c>
      <c r="AU197" s="238" t="s">
        <v>82</v>
      </c>
      <c r="AV197" s="13" t="s">
        <v>82</v>
      </c>
      <c r="AW197" s="13" t="s">
        <v>37</v>
      </c>
      <c r="AX197" s="13" t="s">
        <v>73</v>
      </c>
      <c r="AY197" s="238" t="s">
        <v>139</v>
      </c>
    </row>
    <row r="198" spans="2:65" s="12" customFormat="1" x14ac:dyDescent="0.3">
      <c r="B198" s="218"/>
      <c r="C198" s="219"/>
      <c r="D198" s="215" t="s">
        <v>151</v>
      </c>
      <c r="E198" s="220" t="s">
        <v>21</v>
      </c>
      <c r="F198" s="221" t="s">
        <v>400</v>
      </c>
      <c r="G198" s="219"/>
      <c r="H198" s="220" t="s">
        <v>21</v>
      </c>
      <c r="I198" s="222"/>
      <c r="J198" s="219"/>
      <c r="K198" s="219"/>
      <c r="L198" s="223"/>
      <c r="M198" s="224"/>
      <c r="N198" s="225"/>
      <c r="O198" s="225"/>
      <c r="P198" s="225"/>
      <c r="Q198" s="225"/>
      <c r="R198" s="225"/>
      <c r="S198" s="225"/>
      <c r="T198" s="226"/>
      <c r="AT198" s="227" t="s">
        <v>151</v>
      </c>
      <c r="AU198" s="227" t="s">
        <v>82</v>
      </c>
      <c r="AV198" s="12" t="s">
        <v>80</v>
      </c>
      <c r="AW198" s="12" t="s">
        <v>37</v>
      </c>
      <c r="AX198" s="12" t="s">
        <v>73</v>
      </c>
      <c r="AY198" s="227" t="s">
        <v>139</v>
      </c>
    </row>
    <row r="199" spans="2:65" s="13" customFormat="1" x14ac:dyDescent="0.3">
      <c r="B199" s="228"/>
      <c r="C199" s="229"/>
      <c r="D199" s="215" t="s">
        <v>151</v>
      </c>
      <c r="E199" s="230" t="s">
        <v>21</v>
      </c>
      <c r="F199" s="231" t="s">
        <v>401</v>
      </c>
      <c r="G199" s="229"/>
      <c r="H199" s="232">
        <v>16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AT199" s="238" t="s">
        <v>151</v>
      </c>
      <c r="AU199" s="238" t="s">
        <v>82</v>
      </c>
      <c r="AV199" s="13" t="s">
        <v>82</v>
      </c>
      <c r="AW199" s="13" t="s">
        <v>37</v>
      </c>
      <c r="AX199" s="13" t="s">
        <v>73</v>
      </c>
      <c r="AY199" s="238" t="s">
        <v>139</v>
      </c>
    </row>
    <row r="200" spans="2:65" s="14" customFormat="1" x14ac:dyDescent="0.3">
      <c r="B200" s="239"/>
      <c r="C200" s="240"/>
      <c r="D200" s="215" t="s">
        <v>151</v>
      </c>
      <c r="E200" s="241" t="s">
        <v>21</v>
      </c>
      <c r="F200" s="242" t="s">
        <v>154</v>
      </c>
      <c r="G200" s="240"/>
      <c r="H200" s="243">
        <v>26.66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AT200" s="249" t="s">
        <v>151</v>
      </c>
      <c r="AU200" s="249" t="s">
        <v>82</v>
      </c>
      <c r="AV200" s="14" t="s">
        <v>147</v>
      </c>
      <c r="AW200" s="14" t="s">
        <v>37</v>
      </c>
      <c r="AX200" s="14" t="s">
        <v>80</v>
      </c>
      <c r="AY200" s="249" t="s">
        <v>139</v>
      </c>
    </row>
    <row r="201" spans="2:65" s="1" customFormat="1" ht="113.25" customHeight="1" x14ac:dyDescent="0.3">
      <c r="B201" s="41"/>
      <c r="C201" s="203" t="s">
        <v>402</v>
      </c>
      <c r="D201" s="203" t="s">
        <v>142</v>
      </c>
      <c r="E201" s="204" t="s">
        <v>403</v>
      </c>
      <c r="F201" s="205" t="s">
        <v>404</v>
      </c>
      <c r="G201" s="206" t="s">
        <v>395</v>
      </c>
      <c r="H201" s="207">
        <v>26.66</v>
      </c>
      <c r="I201" s="369"/>
      <c r="J201" s="209">
        <f>ROUND(I201*H201,2)</f>
        <v>0</v>
      </c>
      <c r="K201" s="205" t="s">
        <v>146</v>
      </c>
      <c r="L201" s="380"/>
      <c r="M201" s="210" t="s">
        <v>21</v>
      </c>
      <c r="N201" s="211" t="s">
        <v>44</v>
      </c>
      <c r="O201" s="42"/>
      <c r="P201" s="212">
        <f>O201*H201</f>
        <v>0</v>
      </c>
      <c r="Q201" s="212">
        <v>0</v>
      </c>
      <c r="R201" s="212">
        <f>Q201*H201</f>
        <v>0</v>
      </c>
      <c r="S201" s="212">
        <v>0</v>
      </c>
      <c r="T201" s="213">
        <f>S201*H201</f>
        <v>0</v>
      </c>
      <c r="AR201" s="24" t="s">
        <v>147</v>
      </c>
      <c r="AT201" s="24" t="s">
        <v>142</v>
      </c>
      <c r="AU201" s="24" t="s">
        <v>82</v>
      </c>
      <c r="AY201" s="24" t="s">
        <v>139</v>
      </c>
      <c r="BE201" s="214">
        <f>IF(N201="základní",J201,0)</f>
        <v>0</v>
      </c>
      <c r="BF201" s="214">
        <f>IF(N201="snížená",J201,0)</f>
        <v>0</v>
      </c>
      <c r="BG201" s="214">
        <f>IF(N201="zákl. přenesená",J201,0)</f>
        <v>0</v>
      </c>
      <c r="BH201" s="214">
        <f>IF(N201="sníž. přenesená",J201,0)</f>
        <v>0</v>
      </c>
      <c r="BI201" s="214">
        <f>IF(N201="nulová",J201,0)</f>
        <v>0</v>
      </c>
      <c r="BJ201" s="24" t="s">
        <v>80</v>
      </c>
      <c r="BK201" s="214">
        <f>ROUND(I201*H201,2)</f>
        <v>0</v>
      </c>
      <c r="BL201" s="24" t="s">
        <v>147</v>
      </c>
      <c r="BM201" s="24" t="s">
        <v>405</v>
      </c>
    </row>
    <row r="202" spans="2:65" s="1" customFormat="1" ht="40.5" x14ac:dyDescent="0.3">
      <c r="B202" s="41"/>
      <c r="C202" s="63"/>
      <c r="D202" s="215" t="s">
        <v>149</v>
      </c>
      <c r="E202" s="63"/>
      <c r="F202" s="216" t="s">
        <v>406</v>
      </c>
      <c r="G202" s="63"/>
      <c r="H202" s="63"/>
      <c r="I202" s="172"/>
      <c r="J202" s="63"/>
      <c r="K202" s="63"/>
      <c r="L202" s="61"/>
      <c r="M202" s="217"/>
      <c r="N202" s="42"/>
      <c r="O202" s="42"/>
      <c r="P202" s="42"/>
      <c r="Q202" s="42"/>
      <c r="R202" s="42"/>
      <c r="S202" s="42"/>
      <c r="T202" s="78"/>
      <c r="AT202" s="24" t="s">
        <v>149</v>
      </c>
      <c r="AU202" s="24" t="s">
        <v>82</v>
      </c>
    </row>
    <row r="203" spans="2:65" s="12" customFormat="1" x14ac:dyDescent="0.3">
      <c r="B203" s="218"/>
      <c r="C203" s="219"/>
      <c r="D203" s="215" t="s">
        <v>151</v>
      </c>
      <c r="E203" s="220" t="s">
        <v>21</v>
      </c>
      <c r="F203" s="221" t="s">
        <v>398</v>
      </c>
      <c r="G203" s="219"/>
      <c r="H203" s="220" t="s">
        <v>21</v>
      </c>
      <c r="I203" s="222"/>
      <c r="J203" s="219"/>
      <c r="K203" s="219"/>
      <c r="L203" s="223"/>
      <c r="M203" s="224"/>
      <c r="N203" s="225"/>
      <c r="O203" s="225"/>
      <c r="P203" s="225"/>
      <c r="Q203" s="225"/>
      <c r="R203" s="225"/>
      <c r="S203" s="225"/>
      <c r="T203" s="226"/>
      <c r="AT203" s="227" t="s">
        <v>151</v>
      </c>
      <c r="AU203" s="227" t="s">
        <v>82</v>
      </c>
      <c r="AV203" s="12" t="s">
        <v>80</v>
      </c>
      <c r="AW203" s="12" t="s">
        <v>37</v>
      </c>
      <c r="AX203" s="12" t="s">
        <v>73</v>
      </c>
      <c r="AY203" s="227" t="s">
        <v>139</v>
      </c>
    </row>
    <row r="204" spans="2:65" s="13" customFormat="1" x14ac:dyDescent="0.3">
      <c r="B204" s="228"/>
      <c r="C204" s="229"/>
      <c r="D204" s="215" t="s">
        <v>151</v>
      </c>
      <c r="E204" s="230" t="s">
        <v>21</v>
      </c>
      <c r="F204" s="231" t="s">
        <v>399</v>
      </c>
      <c r="G204" s="229"/>
      <c r="H204" s="232">
        <v>10.66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AT204" s="238" t="s">
        <v>151</v>
      </c>
      <c r="AU204" s="238" t="s">
        <v>82</v>
      </c>
      <c r="AV204" s="13" t="s">
        <v>82</v>
      </c>
      <c r="AW204" s="13" t="s">
        <v>37</v>
      </c>
      <c r="AX204" s="13" t="s">
        <v>73</v>
      </c>
      <c r="AY204" s="238" t="s">
        <v>139</v>
      </c>
    </row>
    <row r="205" spans="2:65" s="12" customFormat="1" x14ac:dyDescent="0.3">
      <c r="B205" s="218"/>
      <c r="C205" s="219"/>
      <c r="D205" s="215" t="s">
        <v>151</v>
      </c>
      <c r="E205" s="220" t="s">
        <v>21</v>
      </c>
      <c r="F205" s="221" t="s">
        <v>400</v>
      </c>
      <c r="G205" s="219"/>
      <c r="H205" s="220" t="s">
        <v>21</v>
      </c>
      <c r="I205" s="222"/>
      <c r="J205" s="219"/>
      <c r="K205" s="219"/>
      <c r="L205" s="223"/>
      <c r="M205" s="224"/>
      <c r="N205" s="225"/>
      <c r="O205" s="225"/>
      <c r="P205" s="225"/>
      <c r="Q205" s="225"/>
      <c r="R205" s="225"/>
      <c r="S205" s="225"/>
      <c r="T205" s="226"/>
      <c r="AT205" s="227" t="s">
        <v>151</v>
      </c>
      <c r="AU205" s="227" t="s">
        <v>82</v>
      </c>
      <c r="AV205" s="12" t="s">
        <v>80</v>
      </c>
      <c r="AW205" s="12" t="s">
        <v>37</v>
      </c>
      <c r="AX205" s="12" t="s">
        <v>73</v>
      </c>
      <c r="AY205" s="227" t="s">
        <v>139</v>
      </c>
    </row>
    <row r="206" spans="2:65" s="13" customFormat="1" x14ac:dyDescent="0.3">
      <c r="B206" s="228"/>
      <c r="C206" s="229"/>
      <c r="D206" s="215" t="s">
        <v>151</v>
      </c>
      <c r="E206" s="230" t="s">
        <v>21</v>
      </c>
      <c r="F206" s="231" t="s">
        <v>401</v>
      </c>
      <c r="G206" s="229"/>
      <c r="H206" s="232">
        <v>16</v>
      </c>
      <c r="I206" s="233"/>
      <c r="J206" s="229"/>
      <c r="K206" s="229"/>
      <c r="L206" s="234"/>
      <c r="M206" s="235"/>
      <c r="N206" s="236"/>
      <c r="O206" s="236"/>
      <c r="P206" s="236"/>
      <c r="Q206" s="236"/>
      <c r="R206" s="236"/>
      <c r="S206" s="236"/>
      <c r="T206" s="237"/>
      <c r="AT206" s="238" t="s">
        <v>151</v>
      </c>
      <c r="AU206" s="238" t="s">
        <v>82</v>
      </c>
      <c r="AV206" s="13" t="s">
        <v>82</v>
      </c>
      <c r="AW206" s="13" t="s">
        <v>37</v>
      </c>
      <c r="AX206" s="13" t="s">
        <v>73</v>
      </c>
      <c r="AY206" s="238" t="s">
        <v>139</v>
      </c>
    </row>
    <row r="207" spans="2:65" s="14" customFormat="1" x14ac:dyDescent="0.3">
      <c r="B207" s="239"/>
      <c r="C207" s="240"/>
      <c r="D207" s="215" t="s">
        <v>151</v>
      </c>
      <c r="E207" s="241" t="s">
        <v>21</v>
      </c>
      <c r="F207" s="242" t="s">
        <v>154</v>
      </c>
      <c r="G207" s="240"/>
      <c r="H207" s="243">
        <v>26.66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AT207" s="249" t="s">
        <v>151</v>
      </c>
      <c r="AU207" s="249" t="s">
        <v>82</v>
      </c>
      <c r="AV207" s="14" t="s">
        <v>147</v>
      </c>
      <c r="AW207" s="14" t="s">
        <v>37</v>
      </c>
      <c r="AX207" s="14" t="s">
        <v>80</v>
      </c>
      <c r="AY207" s="249" t="s">
        <v>139</v>
      </c>
    </row>
    <row r="208" spans="2:65" s="1" customFormat="1" ht="16.5" customHeight="1" x14ac:dyDescent="0.3">
      <c r="B208" s="41"/>
      <c r="C208" s="250" t="s">
        <v>216</v>
      </c>
      <c r="D208" s="250" t="s">
        <v>199</v>
      </c>
      <c r="E208" s="251" t="s">
        <v>407</v>
      </c>
      <c r="F208" s="252" t="s">
        <v>408</v>
      </c>
      <c r="G208" s="253" t="s">
        <v>220</v>
      </c>
      <c r="H208" s="254">
        <v>11.73</v>
      </c>
      <c r="I208" s="255"/>
      <c r="J208" s="256">
        <f>ROUND(I208*H208,2)</f>
        <v>0</v>
      </c>
      <c r="K208" s="252" t="s">
        <v>146</v>
      </c>
      <c r="L208" s="257"/>
      <c r="M208" s="258" t="s">
        <v>21</v>
      </c>
      <c r="N208" s="259" t="s">
        <v>44</v>
      </c>
      <c r="O208" s="42"/>
      <c r="P208" s="212">
        <f>O208*H208</f>
        <v>0</v>
      </c>
      <c r="Q208" s="212">
        <v>1</v>
      </c>
      <c r="R208" s="212">
        <f>Q208*H208</f>
        <v>11.73</v>
      </c>
      <c r="S208" s="212">
        <v>0</v>
      </c>
      <c r="T208" s="213">
        <f>S208*H208</f>
        <v>0</v>
      </c>
      <c r="AR208" s="24" t="s">
        <v>192</v>
      </c>
      <c r="AT208" s="24" t="s">
        <v>199</v>
      </c>
      <c r="AU208" s="24" t="s">
        <v>82</v>
      </c>
      <c r="AY208" s="24" t="s">
        <v>139</v>
      </c>
      <c r="BE208" s="214">
        <f>IF(N208="základní",J208,0)</f>
        <v>0</v>
      </c>
      <c r="BF208" s="214">
        <f>IF(N208="snížená",J208,0)</f>
        <v>0</v>
      </c>
      <c r="BG208" s="214">
        <f>IF(N208="zákl. přenesená",J208,0)</f>
        <v>0</v>
      </c>
      <c r="BH208" s="214">
        <f>IF(N208="sníž. přenesená",J208,0)</f>
        <v>0</v>
      </c>
      <c r="BI208" s="214">
        <f>IF(N208="nulová",J208,0)</f>
        <v>0</v>
      </c>
      <c r="BJ208" s="24" t="s">
        <v>80</v>
      </c>
      <c r="BK208" s="214">
        <f>ROUND(I208*H208,2)</f>
        <v>0</v>
      </c>
      <c r="BL208" s="24" t="s">
        <v>147</v>
      </c>
      <c r="BM208" s="24" t="s">
        <v>409</v>
      </c>
    </row>
    <row r="209" spans="2:65" s="13" customFormat="1" x14ac:dyDescent="0.3">
      <c r="B209" s="228"/>
      <c r="C209" s="229"/>
      <c r="D209" s="215" t="s">
        <v>151</v>
      </c>
      <c r="E209" s="230" t="s">
        <v>21</v>
      </c>
      <c r="F209" s="231" t="s">
        <v>410</v>
      </c>
      <c r="G209" s="229"/>
      <c r="H209" s="232">
        <v>11.73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AT209" s="238" t="s">
        <v>151</v>
      </c>
      <c r="AU209" s="238" t="s">
        <v>82</v>
      </c>
      <c r="AV209" s="13" t="s">
        <v>82</v>
      </c>
      <c r="AW209" s="13" t="s">
        <v>37</v>
      </c>
      <c r="AX209" s="13" t="s">
        <v>80</v>
      </c>
      <c r="AY209" s="238" t="s">
        <v>139</v>
      </c>
    </row>
    <row r="210" spans="2:65" s="1" customFormat="1" ht="16.5" customHeight="1" x14ac:dyDescent="0.3">
      <c r="B210" s="41"/>
      <c r="C210" s="250" t="s">
        <v>411</v>
      </c>
      <c r="D210" s="250" t="s">
        <v>199</v>
      </c>
      <c r="E210" s="251" t="s">
        <v>412</v>
      </c>
      <c r="F210" s="252" t="s">
        <v>413</v>
      </c>
      <c r="G210" s="253" t="s">
        <v>162</v>
      </c>
      <c r="H210" s="254">
        <v>20</v>
      </c>
      <c r="I210" s="255"/>
      <c r="J210" s="256">
        <f>ROUND(I210*H210,2)</f>
        <v>0</v>
      </c>
      <c r="K210" s="252" t="s">
        <v>146</v>
      </c>
      <c r="L210" s="257"/>
      <c r="M210" s="258" t="s">
        <v>21</v>
      </c>
      <c r="N210" s="259" t="s">
        <v>44</v>
      </c>
      <c r="O210" s="42"/>
      <c r="P210" s="212">
        <f>O210*H210</f>
        <v>0</v>
      </c>
      <c r="Q210" s="212">
        <v>0</v>
      </c>
      <c r="R210" s="212">
        <f>Q210*H210</f>
        <v>0</v>
      </c>
      <c r="S210" s="212">
        <v>0</v>
      </c>
      <c r="T210" s="213">
        <f>S210*H210</f>
        <v>0</v>
      </c>
      <c r="AR210" s="24" t="s">
        <v>192</v>
      </c>
      <c r="AT210" s="24" t="s">
        <v>199</v>
      </c>
      <c r="AU210" s="24" t="s">
        <v>82</v>
      </c>
      <c r="AY210" s="24" t="s">
        <v>139</v>
      </c>
      <c r="BE210" s="214">
        <f>IF(N210="základní",J210,0)</f>
        <v>0</v>
      </c>
      <c r="BF210" s="214">
        <f>IF(N210="snížená",J210,0)</f>
        <v>0</v>
      </c>
      <c r="BG210" s="214">
        <f>IF(N210="zákl. přenesená",J210,0)</f>
        <v>0</v>
      </c>
      <c r="BH210" s="214">
        <f>IF(N210="sníž. přenesená",J210,0)</f>
        <v>0</v>
      </c>
      <c r="BI210" s="214">
        <f>IF(N210="nulová",J210,0)</f>
        <v>0</v>
      </c>
      <c r="BJ210" s="24" t="s">
        <v>80</v>
      </c>
      <c r="BK210" s="214">
        <f>ROUND(I210*H210,2)</f>
        <v>0</v>
      </c>
      <c r="BL210" s="24" t="s">
        <v>147</v>
      </c>
      <c r="BM210" s="24" t="s">
        <v>414</v>
      </c>
    </row>
    <row r="211" spans="2:65" s="13" customFormat="1" x14ac:dyDescent="0.3">
      <c r="B211" s="228"/>
      <c r="C211" s="229"/>
      <c r="D211" s="215" t="s">
        <v>151</v>
      </c>
      <c r="E211" s="230" t="s">
        <v>21</v>
      </c>
      <c r="F211" s="231" t="s">
        <v>158</v>
      </c>
      <c r="G211" s="229"/>
      <c r="H211" s="232">
        <v>20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AT211" s="238" t="s">
        <v>151</v>
      </c>
      <c r="AU211" s="238" t="s">
        <v>82</v>
      </c>
      <c r="AV211" s="13" t="s">
        <v>82</v>
      </c>
      <c r="AW211" s="13" t="s">
        <v>37</v>
      </c>
      <c r="AX211" s="13" t="s">
        <v>80</v>
      </c>
      <c r="AY211" s="238" t="s">
        <v>139</v>
      </c>
    </row>
    <row r="212" spans="2:65" s="1" customFormat="1" ht="153" customHeight="1" x14ac:dyDescent="0.3">
      <c r="B212" s="41"/>
      <c r="C212" s="203" t="s">
        <v>415</v>
      </c>
      <c r="D212" s="203" t="s">
        <v>142</v>
      </c>
      <c r="E212" s="204" t="s">
        <v>416</v>
      </c>
      <c r="F212" s="205" t="s">
        <v>417</v>
      </c>
      <c r="G212" s="206" t="s">
        <v>220</v>
      </c>
      <c r="H212" s="207">
        <v>23.46</v>
      </c>
      <c r="I212" s="208"/>
      <c r="J212" s="209">
        <f>ROUND(I212*H212,2)</f>
        <v>0</v>
      </c>
      <c r="K212" s="205" t="s">
        <v>146</v>
      </c>
      <c r="L212" s="61"/>
      <c r="M212" s="210" t="s">
        <v>21</v>
      </c>
      <c r="N212" s="211" t="s">
        <v>44</v>
      </c>
      <c r="O212" s="42"/>
      <c r="P212" s="212">
        <f>O212*H212</f>
        <v>0</v>
      </c>
      <c r="Q212" s="212">
        <v>0</v>
      </c>
      <c r="R212" s="212">
        <f>Q212*H212</f>
        <v>0</v>
      </c>
      <c r="S212" s="212">
        <v>0</v>
      </c>
      <c r="T212" s="213">
        <f>S212*H212</f>
        <v>0</v>
      </c>
      <c r="AR212" s="24" t="s">
        <v>147</v>
      </c>
      <c r="AT212" s="24" t="s">
        <v>142</v>
      </c>
      <c r="AU212" s="24" t="s">
        <v>82</v>
      </c>
      <c r="AY212" s="24" t="s">
        <v>139</v>
      </c>
      <c r="BE212" s="214">
        <f>IF(N212="základní",J212,0)</f>
        <v>0</v>
      </c>
      <c r="BF212" s="214">
        <f>IF(N212="snížená",J212,0)</f>
        <v>0</v>
      </c>
      <c r="BG212" s="214">
        <f>IF(N212="zákl. přenesená",J212,0)</f>
        <v>0</v>
      </c>
      <c r="BH212" s="214">
        <f>IF(N212="sníž. přenesená",J212,0)</f>
        <v>0</v>
      </c>
      <c r="BI212" s="214">
        <f>IF(N212="nulová",J212,0)</f>
        <v>0</v>
      </c>
      <c r="BJ212" s="24" t="s">
        <v>80</v>
      </c>
      <c r="BK212" s="214">
        <f>ROUND(I212*H212,2)</f>
        <v>0</v>
      </c>
      <c r="BL212" s="24" t="s">
        <v>147</v>
      </c>
      <c r="BM212" s="24" t="s">
        <v>418</v>
      </c>
    </row>
    <row r="213" spans="2:65" s="1" customFormat="1" ht="94.5" x14ac:dyDescent="0.3">
      <c r="B213" s="41"/>
      <c r="C213" s="63"/>
      <c r="D213" s="215" t="s">
        <v>149</v>
      </c>
      <c r="E213" s="63"/>
      <c r="F213" s="216" t="s">
        <v>227</v>
      </c>
      <c r="G213" s="63"/>
      <c r="H213" s="63"/>
      <c r="I213" s="172"/>
      <c r="J213" s="63"/>
      <c r="K213" s="63"/>
      <c r="L213" s="61"/>
      <c r="M213" s="217"/>
      <c r="N213" s="42"/>
      <c r="O213" s="42"/>
      <c r="P213" s="42"/>
      <c r="Q213" s="42"/>
      <c r="R213" s="42"/>
      <c r="S213" s="42"/>
      <c r="T213" s="78"/>
      <c r="AT213" s="24" t="s">
        <v>149</v>
      </c>
      <c r="AU213" s="24" t="s">
        <v>82</v>
      </c>
    </row>
    <row r="214" spans="2:65" s="12" customFormat="1" x14ac:dyDescent="0.3">
      <c r="B214" s="218"/>
      <c r="C214" s="219"/>
      <c r="D214" s="215" t="s">
        <v>151</v>
      </c>
      <c r="E214" s="220" t="s">
        <v>21</v>
      </c>
      <c r="F214" s="221" t="s">
        <v>419</v>
      </c>
      <c r="G214" s="219"/>
      <c r="H214" s="220" t="s">
        <v>21</v>
      </c>
      <c r="I214" s="222"/>
      <c r="J214" s="219"/>
      <c r="K214" s="219"/>
      <c r="L214" s="223"/>
      <c r="M214" s="224"/>
      <c r="N214" s="225"/>
      <c r="O214" s="225"/>
      <c r="P214" s="225"/>
      <c r="Q214" s="225"/>
      <c r="R214" s="225"/>
      <c r="S214" s="225"/>
      <c r="T214" s="226"/>
      <c r="AT214" s="227" t="s">
        <v>151</v>
      </c>
      <c r="AU214" s="227" t="s">
        <v>82</v>
      </c>
      <c r="AV214" s="12" t="s">
        <v>80</v>
      </c>
      <c r="AW214" s="12" t="s">
        <v>37</v>
      </c>
      <c r="AX214" s="12" t="s">
        <v>73</v>
      </c>
      <c r="AY214" s="227" t="s">
        <v>139</v>
      </c>
    </row>
    <row r="215" spans="2:65" s="13" customFormat="1" x14ac:dyDescent="0.3">
      <c r="B215" s="228"/>
      <c r="C215" s="229"/>
      <c r="D215" s="215" t="s">
        <v>151</v>
      </c>
      <c r="E215" s="230" t="s">
        <v>21</v>
      </c>
      <c r="F215" s="231" t="s">
        <v>420</v>
      </c>
      <c r="G215" s="229"/>
      <c r="H215" s="232">
        <v>11.73</v>
      </c>
      <c r="I215" s="233"/>
      <c r="J215" s="229"/>
      <c r="K215" s="229"/>
      <c r="L215" s="234"/>
      <c r="M215" s="235"/>
      <c r="N215" s="236"/>
      <c r="O215" s="236"/>
      <c r="P215" s="236"/>
      <c r="Q215" s="236"/>
      <c r="R215" s="236"/>
      <c r="S215" s="236"/>
      <c r="T215" s="237"/>
      <c r="AT215" s="238" t="s">
        <v>151</v>
      </c>
      <c r="AU215" s="238" t="s">
        <v>82</v>
      </c>
      <c r="AV215" s="13" t="s">
        <v>82</v>
      </c>
      <c r="AW215" s="13" t="s">
        <v>37</v>
      </c>
      <c r="AX215" s="13" t="s">
        <v>73</v>
      </c>
      <c r="AY215" s="238" t="s">
        <v>139</v>
      </c>
    </row>
    <row r="216" spans="2:65" s="12" customFormat="1" x14ac:dyDescent="0.3">
      <c r="B216" s="218"/>
      <c r="C216" s="219"/>
      <c r="D216" s="215" t="s">
        <v>151</v>
      </c>
      <c r="E216" s="220" t="s">
        <v>21</v>
      </c>
      <c r="F216" s="221" t="s">
        <v>421</v>
      </c>
      <c r="G216" s="219"/>
      <c r="H216" s="220" t="s">
        <v>21</v>
      </c>
      <c r="I216" s="222"/>
      <c r="J216" s="219"/>
      <c r="K216" s="219"/>
      <c r="L216" s="223"/>
      <c r="M216" s="224"/>
      <c r="N216" s="225"/>
      <c r="O216" s="225"/>
      <c r="P216" s="225"/>
      <c r="Q216" s="225"/>
      <c r="R216" s="225"/>
      <c r="S216" s="225"/>
      <c r="T216" s="226"/>
      <c r="AT216" s="227" t="s">
        <v>151</v>
      </c>
      <c r="AU216" s="227" t="s">
        <v>82</v>
      </c>
      <c r="AV216" s="12" t="s">
        <v>80</v>
      </c>
      <c r="AW216" s="12" t="s">
        <v>37</v>
      </c>
      <c r="AX216" s="12" t="s">
        <v>73</v>
      </c>
      <c r="AY216" s="227" t="s">
        <v>139</v>
      </c>
    </row>
    <row r="217" spans="2:65" s="13" customFormat="1" x14ac:dyDescent="0.3">
      <c r="B217" s="228"/>
      <c r="C217" s="229"/>
      <c r="D217" s="215" t="s">
        <v>151</v>
      </c>
      <c r="E217" s="230" t="s">
        <v>21</v>
      </c>
      <c r="F217" s="231" t="s">
        <v>420</v>
      </c>
      <c r="G217" s="229"/>
      <c r="H217" s="232">
        <v>11.73</v>
      </c>
      <c r="I217" s="233"/>
      <c r="J217" s="229"/>
      <c r="K217" s="229"/>
      <c r="L217" s="234"/>
      <c r="M217" s="235"/>
      <c r="N217" s="236"/>
      <c r="O217" s="236"/>
      <c r="P217" s="236"/>
      <c r="Q217" s="236"/>
      <c r="R217" s="236"/>
      <c r="S217" s="236"/>
      <c r="T217" s="237"/>
      <c r="AT217" s="238" t="s">
        <v>151</v>
      </c>
      <c r="AU217" s="238" t="s">
        <v>82</v>
      </c>
      <c r="AV217" s="13" t="s">
        <v>82</v>
      </c>
      <c r="AW217" s="13" t="s">
        <v>37</v>
      </c>
      <c r="AX217" s="13" t="s">
        <v>73</v>
      </c>
      <c r="AY217" s="238" t="s">
        <v>139</v>
      </c>
    </row>
    <row r="218" spans="2:65" s="14" customFormat="1" x14ac:dyDescent="0.3">
      <c r="B218" s="239"/>
      <c r="C218" s="240"/>
      <c r="D218" s="215" t="s">
        <v>151</v>
      </c>
      <c r="E218" s="241" t="s">
        <v>21</v>
      </c>
      <c r="F218" s="242" t="s">
        <v>154</v>
      </c>
      <c r="G218" s="240"/>
      <c r="H218" s="243">
        <v>23.46</v>
      </c>
      <c r="I218" s="244"/>
      <c r="J218" s="240"/>
      <c r="K218" s="240"/>
      <c r="L218" s="245"/>
      <c r="M218" s="246"/>
      <c r="N218" s="247"/>
      <c r="O218" s="247"/>
      <c r="P218" s="247"/>
      <c r="Q218" s="247"/>
      <c r="R218" s="247"/>
      <c r="S218" s="247"/>
      <c r="T218" s="248"/>
      <c r="AT218" s="249" t="s">
        <v>151</v>
      </c>
      <c r="AU218" s="249" t="s">
        <v>82</v>
      </c>
      <c r="AV218" s="14" t="s">
        <v>147</v>
      </c>
      <c r="AW218" s="14" t="s">
        <v>37</v>
      </c>
      <c r="AX218" s="14" t="s">
        <v>80</v>
      </c>
      <c r="AY218" s="249" t="s">
        <v>139</v>
      </c>
    </row>
    <row r="219" spans="2:65" s="1" customFormat="1" ht="25.5" customHeight="1" x14ac:dyDescent="0.3">
      <c r="B219" s="41"/>
      <c r="C219" s="203" t="s">
        <v>422</v>
      </c>
      <c r="D219" s="203" t="s">
        <v>142</v>
      </c>
      <c r="E219" s="204" t="s">
        <v>423</v>
      </c>
      <c r="F219" s="205" t="s">
        <v>424</v>
      </c>
      <c r="G219" s="206" t="s">
        <v>220</v>
      </c>
      <c r="H219" s="207">
        <v>11.73</v>
      </c>
      <c r="I219" s="369"/>
      <c r="J219" s="209">
        <f>ROUND(I219*H219,2)</f>
        <v>0</v>
      </c>
      <c r="K219" s="205" t="s">
        <v>146</v>
      </c>
      <c r="L219" s="61"/>
      <c r="M219" s="210" t="s">
        <v>21</v>
      </c>
      <c r="N219" s="211" t="s">
        <v>44</v>
      </c>
      <c r="O219" s="42"/>
      <c r="P219" s="212">
        <f>O219*H219</f>
        <v>0</v>
      </c>
      <c r="Q219" s="212">
        <v>0</v>
      </c>
      <c r="R219" s="212">
        <f>Q219*H219</f>
        <v>0</v>
      </c>
      <c r="S219" s="212">
        <v>0</v>
      </c>
      <c r="T219" s="213">
        <f>S219*H219</f>
        <v>0</v>
      </c>
      <c r="AR219" s="24" t="s">
        <v>147</v>
      </c>
      <c r="AT219" s="24" t="s">
        <v>142</v>
      </c>
      <c r="AU219" s="24" t="s">
        <v>82</v>
      </c>
      <c r="AY219" s="24" t="s">
        <v>139</v>
      </c>
      <c r="BE219" s="214">
        <f>IF(N219="základní",J219,0)</f>
        <v>0</v>
      </c>
      <c r="BF219" s="214">
        <f>IF(N219="snížená",J219,0)</f>
        <v>0</v>
      </c>
      <c r="BG219" s="214">
        <f>IF(N219="zákl. přenesená",J219,0)</f>
        <v>0</v>
      </c>
      <c r="BH219" s="214">
        <f>IF(N219="sníž. přenesená",J219,0)</f>
        <v>0</v>
      </c>
      <c r="BI219" s="214">
        <f>IF(N219="nulová",J219,0)</f>
        <v>0</v>
      </c>
      <c r="BJ219" s="24" t="s">
        <v>80</v>
      </c>
      <c r="BK219" s="214">
        <f>ROUND(I219*H219,2)</f>
        <v>0</v>
      </c>
      <c r="BL219" s="24" t="s">
        <v>147</v>
      </c>
      <c r="BM219" s="24" t="s">
        <v>425</v>
      </c>
    </row>
    <row r="220" spans="2:65" s="1" customFormat="1" ht="27" x14ac:dyDescent="0.3">
      <c r="B220" s="41"/>
      <c r="C220" s="63"/>
      <c r="D220" s="215" t="s">
        <v>149</v>
      </c>
      <c r="E220" s="63"/>
      <c r="F220" s="216" t="s">
        <v>426</v>
      </c>
      <c r="G220" s="63"/>
      <c r="H220" s="63"/>
      <c r="I220" s="172"/>
      <c r="J220" s="63"/>
      <c r="K220" s="63"/>
      <c r="L220" s="61"/>
      <c r="M220" s="217"/>
      <c r="N220" s="42"/>
      <c r="O220" s="42"/>
      <c r="P220" s="42"/>
      <c r="Q220" s="42"/>
      <c r="R220" s="42"/>
      <c r="S220" s="42"/>
      <c r="T220" s="78"/>
      <c r="AT220" s="24" t="s">
        <v>149</v>
      </c>
      <c r="AU220" s="24" t="s">
        <v>82</v>
      </c>
    </row>
    <row r="221" spans="2:65" s="12" customFormat="1" x14ac:dyDescent="0.3">
      <c r="B221" s="218"/>
      <c r="C221" s="219"/>
      <c r="D221" s="215" t="s">
        <v>151</v>
      </c>
      <c r="E221" s="220" t="s">
        <v>21</v>
      </c>
      <c r="F221" s="221" t="s">
        <v>421</v>
      </c>
      <c r="G221" s="219"/>
      <c r="H221" s="220" t="s">
        <v>21</v>
      </c>
      <c r="I221" s="222"/>
      <c r="J221" s="219"/>
      <c r="K221" s="219"/>
      <c r="L221" s="223"/>
      <c r="M221" s="224"/>
      <c r="N221" s="225"/>
      <c r="O221" s="225"/>
      <c r="P221" s="225"/>
      <c r="Q221" s="225"/>
      <c r="R221" s="225"/>
      <c r="S221" s="225"/>
      <c r="T221" s="226"/>
      <c r="AT221" s="227" t="s">
        <v>151</v>
      </c>
      <c r="AU221" s="227" t="s">
        <v>82</v>
      </c>
      <c r="AV221" s="12" t="s">
        <v>80</v>
      </c>
      <c r="AW221" s="12" t="s">
        <v>37</v>
      </c>
      <c r="AX221" s="12" t="s">
        <v>73</v>
      </c>
      <c r="AY221" s="227" t="s">
        <v>139</v>
      </c>
    </row>
    <row r="222" spans="2:65" s="13" customFormat="1" x14ac:dyDescent="0.3">
      <c r="B222" s="228"/>
      <c r="C222" s="229"/>
      <c r="D222" s="215" t="s">
        <v>151</v>
      </c>
      <c r="E222" s="230" t="s">
        <v>21</v>
      </c>
      <c r="F222" s="231" t="s">
        <v>420</v>
      </c>
      <c r="G222" s="229"/>
      <c r="H222" s="232">
        <v>11.73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AT222" s="238" t="s">
        <v>151</v>
      </c>
      <c r="AU222" s="238" t="s">
        <v>82</v>
      </c>
      <c r="AV222" s="13" t="s">
        <v>82</v>
      </c>
      <c r="AW222" s="13" t="s">
        <v>37</v>
      </c>
      <c r="AX222" s="13" t="s">
        <v>80</v>
      </c>
      <c r="AY222" s="238" t="s">
        <v>139</v>
      </c>
    </row>
    <row r="223" spans="2:65" s="1" customFormat="1" ht="153" customHeight="1" x14ac:dyDescent="0.3">
      <c r="B223" s="41"/>
      <c r="C223" s="203" t="s">
        <v>427</v>
      </c>
      <c r="D223" s="203" t="s">
        <v>142</v>
      </c>
      <c r="E223" s="204" t="s">
        <v>428</v>
      </c>
      <c r="F223" s="205" t="s">
        <v>429</v>
      </c>
      <c r="G223" s="206" t="s">
        <v>220</v>
      </c>
      <c r="H223" s="207">
        <v>10</v>
      </c>
      <c r="I223" s="208"/>
      <c r="J223" s="209">
        <f>ROUND(I223*H223,2)</f>
        <v>0</v>
      </c>
      <c r="K223" s="205" t="s">
        <v>146</v>
      </c>
      <c r="L223" s="61"/>
      <c r="M223" s="210" t="s">
        <v>21</v>
      </c>
      <c r="N223" s="211" t="s">
        <v>44</v>
      </c>
      <c r="O223" s="42"/>
      <c r="P223" s="212">
        <f>O223*H223</f>
        <v>0</v>
      </c>
      <c r="Q223" s="212">
        <v>0</v>
      </c>
      <c r="R223" s="212">
        <f>Q223*H223</f>
        <v>0</v>
      </c>
      <c r="S223" s="212">
        <v>0</v>
      </c>
      <c r="T223" s="213">
        <f>S223*H223</f>
        <v>0</v>
      </c>
      <c r="AR223" s="24" t="s">
        <v>147</v>
      </c>
      <c r="AT223" s="24" t="s">
        <v>142</v>
      </c>
      <c r="AU223" s="24" t="s">
        <v>82</v>
      </c>
      <c r="AY223" s="24" t="s">
        <v>139</v>
      </c>
      <c r="BE223" s="214">
        <f>IF(N223="základní",J223,0)</f>
        <v>0</v>
      </c>
      <c r="BF223" s="214">
        <f>IF(N223="snížená",J223,0)</f>
        <v>0</v>
      </c>
      <c r="BG223" s="214">
        <f>IF(N223="zákl. přenesená",J223,0)</f>
        <v>0</v>
      </c>
      <c r="BH223" s="214">
        <f>IF(N223="sníž. přenesená",J223,0)</f>
        <v>0</v>
      </c>
      <c r="BI223" s="214">
        <f>IF(N223="nulová",J223,0)</f>
        <v>0</v>
      </c>
      <c r="BJ223" s="24" t="s">
        <v>80</v>
      </c>
      <c r="BK223" s="214">
        <f>ROUND(I223*H223,2)</f>
        <v>0</v>
      </c>
      <c r="BL223" s="24" t="s">
        <v>147</v>
      </c>
      <c r="BM223" s="24" t="s">
        <v>430</v>
      </c>
    </row>
    <row r="224" spans="2:65" s="1" customFormat="1" ht="94.5" x14ac:dyDescent="0.3">
      <c r="B224" s="41"/>
      <c r="C224" s="63"/>
      <c r="D224" s="215" t="s">
        <v>149</v>
      </c>
      <c r="E224" s="63"/>
      <c r="F224" s="216" t="s">
        <v>227</v>
      </c>
      <c r="G224" s="63"/>
      <c r="H224" s="63"/>
      <c r="I224" s="172"/>
      <c r="J224" s="63"/>
      <c r="K224" s="63"/>
      <c r="L224" s="61"/>
      <c r="M224" s="217"/>
      <c r="N224" s="42"/>
      <c r="O224" s="42"/>
      <c r="P224" s="42"/>
      <c r="Q224" s="42"/>
      <c r="R224" s="42"/>
      <c r="S224" s="42"/>
      <c r="T224" s="78"/>
      <c r="AT224" s="24" t="s">
        <v>149</v>
      </c>
      <c r="AU224" s="24" t="s">
        <v>82</v>
      </c>
    </row>
    <row r="225" spans="2:65" s="12" customFormat="1" x14ac:dyDescent="0.3">
      <c r="B225" s="218"/>
      <c r="C225" s="219"/>
      <c r="D225" s="215" t="s">
        <v>151</v>
      </c>
      <c r="E225" s="220" t="s">
        <v>21</v>
      </c>
      <c r="F225" s="221" t="s">
        <v>431</v>
      </c>
      <c r="G225" s="219"/>
      <c r="H225" s="220" t="s">
        <v>21</v>
      </c>
      <c r="I225" s="222"/>
      <c r="J225" s="219"/>
      <c r="K225" s="219"/>
      <c r="L225" s="223"/>
      <c r="M225" s="224"/>
      <c r="N225" s="225"/>
      <c r="O225" s="225"/>
      <c r="P225" s="225"/>
      <c r="Q225" s="225"/>
      <c r="R225" s="225"/>
      <c r="S225" s="225"/>
      <c r="T225" s="226"/>
      <c r="AT225" s="227" t="s">
        <v>151</v>
      </c>
      <c r="AU225" s="227" t="s">
        <v>82</v>
      </c>
      <c r="AV225" s="12" t="s">
        <v>80</v>
      </c>
      <c r="AW225" s="12" t="s">
        <v>37</v>
      </c>
      <c r="AX225" s="12" t="s">
        <v>73</v>
      </c>
      <c r="AY225" s="227" t="s">
        <v>139</v>
      </c>
    </row>
    <row r="226" spans="2:65" s="13" customFormat="1" x14ac:dyDescent="0.3">
      <c r="B226" s="228"/>
      <c r="C226" s="229"/>
      <c r="D226" s="215" t="s">
        <v>151</v>
      </c>
      <c r="E226" s="230" t="s">
        <v>21</v>
      </c>
      <c r="F226" s="231" t="s">
        <v>203</v>
      </c>
      <c r="G226" s="229"/>
      <c r="H226" s="232">
        <v>10</v>
      </c>
      <c r="I226" s="233"/>
      <c r="J226" s="229"/>
      <c r="K226" s="229"/>
      <c r="L226" s="234"/>
      <c r="M226" s="235"/>
      <c r="N226" s="236"/>
      <c r="O226" s="236"/>
      <c r="P226" s="236"/>
      <c r="Q226" s="236"/>
      <c r="R226" s="236"/>
      <c r="S226" s="236"/>
      <c r="T226" s="237"/>
      <c r="AT226" s="238" t="s">
        <v>151</v>
      </c>
      <c r="AU226" s="238" t="s">
        <v>82</v>
      </c>
      <c r="AV226" s="13" t="s">
        <v>82</v>
      </c>
      <c r="AW226" s="13" t="s">
        <v>37</v>
      </c>
      <c r="AX226" s="13" t="s">
        <v>80</v>
      </c>
      <c r="AY226" s="238" t="s">
        <v>139</v>
      </c>
    </row>
    <row r="227" spans="2:65" s="1" customFormat="1" ht="63.75" customHeight="1" x14ac:dyDescent="0.3">
      <c r="B227" s="41"/>
      <c r="C227" s="203" t="s">
        <v>286</v>
      </c>
      <c r="D227" s="203" t="s">
        <v>142</v>
      </c>
      <c r="E227" s="204" t="s">
        <v>432</v>
      </c>
      <c r="F227" s="205" t="s">
        <v>433</v>
      </c>
      <c r="G227" s="206" t="s">
        <v>220</v>
      </c>
      <c r="H227" s="207">
        <v>110</v>
      </c>
      <c r="I227" s="208"/>
      <c r="J227" s="209">
        <f>ROUND(I227*H227,2)</f>
        <v>0</v>
      </c>
      <c r="K227" s="205" t="s">
        <v>146</v>
      </c>
      <c r="L227" s="61"/>
      <c r="M227" s="210" t="s">
        <v>21</v>
      </c>
      <c r="N227" s="211" t="s">
        <v>44</v>
      </c>
      <c r="O227" s="42"/>
      <c r="P227" s="212">
        <f>O227*H227</f>
        <v>0</v>
      </c>
      <c r="Q227" s="212">
        <v>0</v>
      </c>
      <c r="R227" s="212">
        <f>Q227*H227</f>
        <v>0</v>
      </c>
      <c r="S227" s="212">
        <v>0</v>
      </c>
      <c r="T227" s="213">
        <f>S227*H227</f>
        <v>0</v>
      </c>
      <c r="AR227" s="24" t="s">
        <v>147</v>
      </c>
      <c r="AT227" s="24" t="s">
        <v>142</v>
      </c>
      <c r="AU227" s="24" t="s">
        <v>82</v>
      </c>
      <c r="AY227" s="24" t="s">
        <v>139</v>
      </c>
      <c r="BE227" s="214">
        <f>IF(N227="základní",J227,0)</f>
        <v>0</v>
      </c>
      <c r="BF227" s="214">
        <f>IF(N227="snížená",J227,0)</f>
        <v>0</v>
      </c>
      <c r="BG227" s="214">
        <f>IF(N227="zákl. přenesená",J227,0)</f>
        <v>0</v>
      </c>
      <c r="BH227" s="214">
        <f>IF(N227="sníž. přenesená",J227,0)</f>
        <v>0</v>
      </c>
      <c r="BI227" s="214">
        <f>IF(N227="nulová",J227,0)</f>
        <v>0</v>
      </c>
      <c r="BJ227" s="24" t="s">
        <v>80</v>
      </c>
      <c r="BK227" s="214">
        <f>ROUND(I227*H227,2)</f>
        <v>0</v>
      </c>
      <c r="BL227" s="24" t="s">
        <v>147</v>
      </c>
      <c r="BM227" s="24" t="s">
        <v>434</v>
      </c>
    </row>
    <row r="228" spans="2:65" s="1" customFormat="1" ht="54" x14ac:dyDescent="0.3">
      <c r="B228" s="41"/>
      <c r="C228" s="63"/>
      <c r="D228" s="215" t="s">
        <v>149</v>
      </c>
      <c r="E228" s="63"/>
      <c r="F228" s="216" t="s">
        <v>233</v>
      </c>
      <c r="G228" s="63"/>
      <c r="H228" s="63"/>
      <c r="I228" s="172"/>
      <c r="J228" s="63"/>
      <c r="K228" s="63"/>
      <c r="L228" s="61"/>
      <c r="M228" s="217"/>
      <c r="N228" s="42"/>
      <c r="O228" s="42"/>
      <c r="P228" s="42"/>
      <c r="Q228" s="42"/>
      <c r="R228" s="42"/>
      <c r="S228" s="42"/>
      <c r="T228" s="78"/>
      <c r="AT228" s="24" t="s">
        <v>149</v>
      </c>
      <c r="AU228" s="24" t="s">
        <v>82</v>
      </c>
    </row>
    <row r="229" spans="2:65" s="12" customFormat="1" x14ac:dyDescent="0.3">
      <c r="B229" s="218"/>
      <c r="C229" s="219"/>
      <c r="D229" s="215" t="s">
        <v>151</v>
      </c>
      <c r="E229" s="220" t="s">
        <v>21</v>
      </c>
      <c r="F229" s="221" t="s">
        <v>435</v>
      </c>
      <c r="G229" s="219"/>
      <c r="H229" s="220" t="s">
        <v>21</v>
      </c>
      <c r="I229" s="222"/>
      <c r="J229" s="219"/>
      <c r="K229" s="219"/>
      <c r="L229" s="223"/>
      <c r="M229" s="224"/>
      <c r="N229" s="225"/>
      <c r="O229" s="225"/>
      <c r="P229" s="225"/>
      <c r="Q229" s="225"/>
      <c r="R229" s="225"/>
      <c r="S229" s="225"/>
      <c r="T229" s="226"/>
      <c r="AT229" s="227" t="s">
        <v>151</v>
      </c>
      <c r="AU229" s="227" t="s">
        <v>82</v>
      </c>
      <c r="AV229" s="12" t="s">
        <v>80</v>
      </c>
      <c r="AW229" s="12" t="s">
        <v>37</v>
      </c>
      <c r="AX229" s="12" t="s">
        <v>73</v>
      </c>
      <c r="AY229" s="227" t="s">
        <v>139</v>
      </c>
    </row>
    <row r="230" spans="2:65" s="13" customFormat="1" x14ac:dyDescent="0.3">
      <c r="B230" s="228"/>
      <c r="C230" s="229"/>
      <c r="D230" s="215" t="s">
        <v>151</v>
      </c>
      <c r="E230" s="230" t="s">
        <v>21</v>
      </c>
      <c r="F230" s="231" t="s">
        <v>436</v>
      </c>
      <c r="G230" s="229"/>
      <c r="H230" s="232">
        <v>110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AT230" s="238" t="s">
        <v>151</v>
      </c>
      <c r="AU230" s="238" t="s">
        <v>82</v>
      </c>
      <c r="AV230" s="13" t="s">
        <v>82</v>
      </c>
      <c r="AW230" s="13" t="s">
        <v>37</v>
      </c>
      <c r="AX230" s="13" t="s">
        <v>73</v>
      </c>
      <c r="AY230" s="238" t="s">
        <v>139</v>
      </c>
    </row>
    <row r="231" spans="2:65" s="14" customFormat="1" x14ac:dyDescent="0.3">
      <c r="B231" s="239"/>
      <c r="C231" s="240"/>
      <c r="D231" s="215" t="s">
        <v>151</v>
      </c>
      <c r="E231" s="241" t="s">
        <v>21</v>
      </c>
      <c r="F231" s="242" t="s">
        <v>154</v>
      </c>
      <c r="G231" s="240"/>
      <c r="H231" s="243">
        <v>110</v>
      </c>
      <c r="I231" s="244"/>
      <c r="J231" s="240"/>
      <c r="K231" s="240"/>
      <c r="L231" s="245"/>
      <c r="M231" s="263"/>
      <c r="N231" s="264"/>
      <c r="O231" s="264"/>
      <c r="P231" s="264"/>
      <c r="Q231" s="264"/>
      <c r="R231" s="264"/>
      <c r="S231" s="264"/>
      <c r="T231" s="265"/>
      <c r="AT231" s="249" t="s">
        <v>151</v>
      </c>
      <c r="AU231" s="249" t="s">
        <v>82</v>
      </c>
      <c r="AV231" s="14" t="s">
        <v>147</v>
      </c>
      <c r="AW231" s="14" t="s">
        <v>37</v>
      </c>
      <c r="AX231" s="14" t="s">
        <v>80</v>
      </c>
      <c r="AY231" s="249" t="s">
        <v>139</v>
      </c>
    </row>
    <row r="232" spans="2:65" s="1" customFormat="1" ht="6.95" customHeight="1" x14ac:dyDescent="0.3">
      <c r="B232" s="56"/>
      <c r="C232" s="57"/>
      <c r="D232" s="57"/>
      <c r="E232" s="57"/>
      <c r="F232" s="57"/>
      <c r="G232" s="57"/>
      <c r="H232" s="57"/>
      <c r="I232" s="148"/>
      <c r="J232" s="57"/>
      <c r="K232" s="57"/>
      <c r="L232" s="61"/>
    </row>
    <row r="234" spans="2:65" ht="18" x14ac:dyDescent="0.3">
      <c r="F234" s="380" t="s">
        <v>720</v>
      </c>
    </row>
  </sheetData>
  <autoFilter ref="C83:K231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BR126"/>
  <sheetViews>
    <sheetView showGridLines="0" workbookViewId="0">
      <pane ySplit="1" topLeftCell="A55" activePane="bottomLeft" state="frozen"/>
      <selection pane="bottomLeft" activeCell="J70" sqref="J70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2" max="12" width="23.66406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21"/>
      <c r="C1" s="121"/>
      <c r="D1" s="122" t="s">
        <v>1</v>
      </c>
      <c r="E1" s="121"/>
      <c r="F1" s="123" t="s">
        <v>106</v>
      </c>
      <c r="G1" s="453" t="s">
        <v>107</v>
      </c>
      <c r="H1" s="453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AT2" s="24" t="s">
        <v>96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111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 x14ac:dyDescent="0.3">
      <c r="B7" s="28"/>
      <c r="C7" s="29"/>
      <c r="D7" s="29"/>
      <c r="E7" s="454" t="str">
        <f>'Rekapitulace zakázky'!K6</f>
        <v>Opravy železničního svršku v dopravně Mikulášovice d.n.</v>
      </c>
      <c r="F7" s="460"/>
      <c r="G7" s="460"/>
      <c r="H7" s="460"/>
      <c r="I7" s="126"/>
      <c r="J7" s="29"/>
      <c r="K7" s="31"/>
    </row>
    <row r="8" spans="1:70" ht="15" x14ac:dyDescent="0.3">
      <c r="B8" s="28"/>
      <c r="C8" s="29"/>
      <c r="D8" s="37" t="s">
        <v>112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 x14ac:dyDescent="0.3">
      <c r="B9" s="41"/>
      <c r="C9" s="42"/>
      <c r="D9" s="42"/>
      <c r="E9" s="454" t="s">
        <v>113</v>
      </c>
      <c r="F9" s="455"/>
      <c r="G9" s="455"/>
      <c r="H9" s="455"/>
      <c r="I9" s="127"/>
      <c r="J9" s="42"/>
      <c r="K9" s="45"/>
    </row>
    <row r="10" spans="1:70" s="1" customFormat="1" ht="15" x14ac:dyDescent="0.3">
      <c r="B10" s="41"/>
      <c r="C10" s="42"/>
      <c r="D10" s="37" t="s">
        <v>114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456" t="s">
        <v>437</v>
      </c>
      <c r="F11" s="455"/>
      <c r="G11" s="455"/>
      <c r="H11" s="455"/>
      <c r="I11" s="127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 x14ac:dyDescent="0.3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zakázky'!AN8</f>
        <v>25. 9. 2018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29</v>
      </c>
      <c r="K16" s="45"/>
    </row>
    <row r="17" spans="2:11" s="1" customFormat="1" ht="18" customHeight="1" x14ac:dyDescent="0.3">
      <c r="B17" s="41"/>
      <c r="C17" s="42"/>
      <c r="D17" s="42"/>
      <c r="E17" s="35" t="s">
        <v>30</v>
      </c>
      <c r="F17" s="42"/>
      <c r="G17" s="42"/>
      <c r="H17" s="42"/>
      <c r="I17" s="128" t="s">
        <v>31</v>
      </c>
      <c r="J17" s="35" t="s">
        <v>32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 x14ac:dyDescent="0.3">
      <c r="B19" s="41"/>
      <c r="C19" s="42"/>
      <c r="D19" s="37" t="s">
        <v>33</v>
      </c>
      <c r="E19" s="42"/>
      <c r="F19" s="42"/>
      <c r="G19" s="42"/>
      <c r="H19" s="42"/>
      <c r="I19" s="128" t="s">
        <v>28</v>
      </c>
      <c r="J19" s="35" t="str">
        <f>IF('Rekapitulace zakázky'!AN13="Vyplň údaj","",IF('Rekapitulace zakázky'!AN13="","",'Rekapitulace zakázky'!AN13))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zakázky'!E14="Vyplň údaj","",IF('Rekapitulace zakázky'!E14="","",'Rekapitulace zakázky'!E14))</f>
        <v/>
      </c>
      <c r="F20" s="42"/>
      <c r="G20" s="42"/>
      <c r="H20" s="42"/>
      <c r="I20" s="128" t="s">
        <v>31</v>
      </c>
      <c r="J20" s="35" t="str">
        <f>IF('Rekapitulace zakázky'!AN14="Vyplň údaj","",IF('Rekapitulace zakázky'!AN14="","",'Rekapitulace zakázky'!AN14))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 x14ac:dyDescent="0.3">
      <c r="B22" s="41"/>
      <c r="C22" s="42"/>
      <c r="D22" s="37" t="s">
        <v>35</v>
      </c>
      <c r="E22" s="42"/>
      <c r="F22" s="42"/>
      <c r="G22" s="42"/>
      <c r="H22" s="42"/>
      <c r="I22" s="128" t="s">
        <v>28</v>
      </c>
      <c r="J22" s="35" t="str">
        <f>IF('Rekapitulace zakázky'!AN16="","",'Rekapitulace zakázky'!AN16)</f>
        <v/>
      </c>
      <c r="K22" s="45"/>
    </row>
    <row r="23" spans="2:11" s="1" customFormat="1" ht="18" customHeight="1" x14ac:dyDescent="0.3">
      <c r="B23" s="41"/>
      <c r="C23" s="42"/>
      <c r="D23" s="42"/>
      <c r="E23" s="35" t="str">
        <f>IF('Rekapitulace zakázky'!E17="","",'Rekapitulace zakázky'!E17)</f>
        <v xml:space="preserve"> </v>
      </c>
      <c r="F23" s="42"/>
      <c r="G23" s="42"/>
      <c r="H23" s="42"/>
      <c r="I23" s="128" t="s">
        <v>31</v>
      </c>
      <c r="J23" s="35" t="str">
        <f>IF('Rekapitulace zakázky'!AN17="","",'Rekapitulace zakázky'!AN17)</f>
        <v/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 x14ac:dyDescent="0.3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 x14ac:dyDescent="0.3">
      <c r="B26" s="130"/>
      <c r="C26" s="131"/>
      <c r="D26" s="131"/>
      <c r="E26" s="418" t="s">
        <v>21</v>
      </c>
      <c r="F26" s="418"/>
      <c r="G26" s="418"/>
      <c r="H26" s="418"/>
      <c r="I26" s="132"/>
      <c r="J26" s="131"/>
      <c r="K26" s="133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 x14ac:dyDescent="0.3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ROUND(J82,2)</f>
        <v>0</v>
      </c>
      <c r="K29" s="45"/>
    </row>
    <row r="30" spans="2:11" s="1" customFormat="1" ht="6.95" customHeight="1" x14ac:dyDescent="0.3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 x14ac:dyDescent="0.3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 x14ac:dyDescent="0.3">
      <c r="B32" s="41"/>
      <c r="C32" s="42"/>
      <c r="D32" s="49" t="s">
        <v>43</v>
      </c>
      <c r="E32" s="49" t="s">
        <v>44</v>
      </c>
      <c r="F32" s="139">
        <f>ROUND(SUM(BE82:BE122), 2)</f>
        <v>0</v>
      </c>
      <c r="G32" s="42"/>
      <c r="H32" s="42"/>
      <c r="I32" s="140">
        <v>0.21</v>
      </c>
      <c r="J32" s="139">
        <f>ROUND(ROUND((SUM(BE82:BE122)), 2)*I32, 2)</f>
        <v>0</v>
      </c>
      <c r="K32" s="45"/>
    </row>
    <row r="33" spans="2:11" s="1" customFormat="1" ht="14.45" customHeight="1" x14ac:dyDescent="0.3">
      <c r="B33" s="41"/>
      <c r="C33" s="42"/>
      <c r="D33" s="42"/>
      <c r="E33" s="49" t="s">
        <v>45</v>
      </c>
      <c r="F33" s="139">
        <f>ROUND(SUM(BF82:BF122), 2)</f>
        <v>0</v>
      </c>
      <c r="G33" s="42"/>
      <c r="H33" s="42"/>
      <c r="I33" s="140">
        <v>0.15</v>
      </c>
      <c r="J33" s="139">
        <f>ROUND(ROUND((SUM(BF82:BF122)),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46</v>
      </c>
      <c r="F34" s="139">
        <f>ROUND(SUM(BG82:BG122),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47</v>
      </c>
      <c r="F35" s="139">
        <f>ROUND(SUM(BH82:BH122),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48</v>
      </c>
      <c r="F36" s="139">
        <f>ROUND(SUM(BI82:BI122),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 x14ac:dyDescent="0.3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0</v>
      </c>
      <c r="K38" s="147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 x14ac:dyDescent="0.3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 x14ac:dyDescent="0.3">
      <c r="B44" s="41"/>
      <c r="C44" s="30" t="s">
        <v>116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 x14ac:dyDescent="0.3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 x14ac:dyDescent="0.3">
      <c r="B47" s="41"/>
      <c r="C47" s="42"/>
      <c r="D47" s="42"/>
      <c r="E47" s="454" t="str">
        <f>E7</f>
        <v>Opravy železničního svršku v dopravně Mikulášovice d.n.</v>
      </c>
      <c r="F47" s="460"/>
      <c r="G47" s="460"/>
      <c r="H47" s="460"/>
      <c r="I47" s="127"/>
      <c r="J47" s="42"/>
      <c r="K47" s="45"/>
    </row>
    <row r="48" spans="2:11" ht="15" x14ac:dyDescent="0.3">
      <c r="B48" s="28"/>
      <c r="C48" s="37" t="s">
        <v>112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 x14ac:dyDescent="0.3">
      <c r="B49" s="41"/>
      <c r="C49" s="42"/>
      <c r="D49" s="42"/>
      <c r="E49" s="454" t="s">
        <v>113</v>
      </c>
      <c r="F49" s="455"/>
      <c r="G49" s="455"/>
      <c r="H49" s="455"/>
      <c r="I49" s="127"/>
      <c r="J49" s="42"/>
      <c r="K49" s="45"/>
    </row>
    <row r="50" spans="2:47" s="1" customFormat="1" ht="14.45" customHeight="1" x14ac:dyDescent="0.3">
      <c r="B50" s="41"/>
      <c r="C50" s="37" t="s">
        <v>114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 x14ac:dyDescent="0.3">
      <c r="B51" s="41"/>
      <c r="C51" s="42"/>
      <c r="D51" s="42"/>
      <c r="E51" s="456" t="str">
        <f>E11</f>
        <v>SO 04 - SO 04 - Kusá kolej č. 7</v>
      </c>
      <c r="F51" s="455"/>
      <c r="G51" s="455"/>
      <c r="H51" s="455"/>
      <c r="I51" s="127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>dopravna Mikulášovice d.n.</v>
      </c>
      <c r="G53" s="42"/>
      <c r="H53" s="42"/>
      <c r="I53" s="128" t="s">
        <v>25</v>
      </c>
      <c r="J53" s="129" t="str">
        <f>IF(J14="","",J14)</f>
        <v>25. 9. 2018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SŽDC s.o., OŘ Ústí n.L., ST Ústí n.L.</v>
      </c>
      <c r="G55" s="42"/>
      <c r="H55" s="42"/>
      <c r="I55" s="128" t="s">
        <v>35</v>
      </c>
      <c r="J55" s="418" t="str">
        <f>E23</f>
        <v xml:space="preserve"> </v>
      </c>
      <c r="K55" s="45"/>
    </row>
    <row r="56" spans="2:47" s="1" customFormat="1" ht="14.45" customHeight="1" x14ac:dyDescent="0.3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57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 x14ac:dyDescent="0.3">
      <c r="B58" s="41"/>
      <c r="C58" s="153" t="s">
        <v>117</v>
      </c>
      <c r="D58" s="141"/>
      <c r="E58" s="141"/>
      <c r="F58" s="141"/>
      <c r="G58" s="141"/>
      <c r="H58" s="141"/>
      <c r="I58" s="154"/>
      <c r="J58" s="155" t="s">
        <v>118</v>
      </c>
      <c r="K58" s="156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 x14ac:dyDescent="0.3">
      <c r="B60" s="41"/>
      <c r="C60" s="157" t="s">
        <v>119</v>
      </c>
      <c r="D60" s="42"/>
      <c r="E60" s="42"/>
      <c r="F60" s="42"/>
      <c r="G60" s="42"/>
      <c r="H60" s="42"/>
      <c r="I60" s="127"/>
      <c r="J60" s="137">
        <f>J82</f>
        <v>0</v>
      </c>
      <c r="K60" s="45"/>
      <c r="AU60" s="24" t="s">
        <v>120</v>
      </c>
    </row>
    <row r="61" spans="2:47" s="1" customFormat="1" ht="21.75" customHeight="1" x14ac:dyDescent="0.3">
      <c r="B61" s="41"/>
      <c r="C61" s="42"/>
      <c r="D61" s="42"/>
      <c r="E61" s="42"/>
      <c r="F61" s="42"/>
      <c r="G61" s="42"/>
      <c r="H61" s="42"/>
      <c r="I61" s="127"/>
      <c r="J61" s="42"/>
      <c r="K61" s="45"/>
    </row>
    <row r="62" spans="2:47" s="1" customFormat="1" ht="6.95" customHeight="1" x14ac:dyDescent="0.3">
      <c r="B62" s="56"/>
      <c r="C62" s="57"/>
      <c r="D62" s="57"/>
      <c r="E62" s="57"/>
      <c r="F62" s="57"/>
      <c r="G62" s="57"/>
      <c r="H62" s="57"/>
      <c r="I62" s="148"/>
      <c r="J62" s="57"/>
      <c r="K62" s="58"/>
    </row>
    <row r="66" spans="2:12" s="1" customFormat="1" ht="6.95" customHeight="1" x14ac:dyDescent="0.3">
      <c r="B66" s="59"/>
      <c r="C66" s="60"/>
      <c r="D66" s="60"/>
      <c r="E66" s="60"/>
      <c r="F66" s="60"/>
      <c r="G66" s="60"/>
      <c r="H66" s="60"/>
      <c r="I66" s="151"/>
      <c r="J66" s="60"/>
      <c r="K66" s="60"/>
      <c r="L66" s="61"/>
    </row>
    <row r="67" spans="2:12" s="1" customFormat="1" ht="36.950000000000003" customHeight="1" x14ac:dyDescent="0.3">
      <c r="B67" s="41"/>
      <c r="C67" s="62" t="s">
        <v>123</v>
      </c>
      <c r="D67" s="63"/>
      <c r="E67" s="63"/>
      <c r="F67" s="63"/>
      <c r="G67" s="63"/>
      <c r="H67" s="63"/>
      <c r="I67" s="172"/>
      <c r="J67" s="63"/>
      <c r="K67" s="63"/>
      <c r="L67" s="61"/>
    </row>
    <row r="68" spans="2:12" s="1" customFormat="1" ht="6.95" customHeight="1" x14ac:dyDescent="0.3">
      <c r="B68" s="41"/>
      <c r="C68" s="63"/>
      <c r="D68" s="63"/>
      <c r="E68" s="63"/>
      <c r="F68" s="63"/>
      <c r="G68" s="63"/>
      <c r="H68" s="63"/>
      <c r="I68" s="172"/>
      <c r="J68" s="63"/>
      <c r="K68" s="63"/>
      <c r="L68" s="61"/>
    </row>
    <row r="69" spans="2:12" s="1" customFormat="1" ht="14.45" customHeight="1" x14ac:dyDescent="0.3">
      <c r="B69" s="41"/>
      <c r="C69" s="65" t="s">
        <v>18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16.5" customHeight="1" x14ac:dyDescent="0.35">
      <c r="B70" s="41"/>
      <c r="C70" s="63"/>
      <c r="D70" s="63"/>
      <c r="E70" s="458" t="str">
        <f>E7</f>
        <v>Opravy železničního svršku v dopravně Mikulášovice d.n.</v>
      </c>
      <c r="F70" s="459"/>
      <c r="G70" s="459"/>
      <c r="H70" s="459"/>
      <c r="I70" s="172"/>
      <c r="J70" s="368"/>
      <c r="K70" s="240"/>
      <c r="L70" s="351"/>
    </row>
    <row r="71" spans="2:12" ht="15" x14ac:dyDescent="0.3">
      <c r="B71" s="28"/>
      <c r="C71" s="65" t="s">
        <v>112</v>
      </c>
      <c r="D71" s="173"/>
      <c r="E71" s="173"/>
      <c r="F71" s="173"/>
      <c r="G71" s="173"/>
      <c r="H71" s="173"/>
      <c r="J71" s="349"/>
      <c r="K71" s="349"/>
      <c r="L71" s="61"/>
    </row>
    <row r="72" spans="2:12" s="1" customFormat="1" ht="16.5" customHeight="1" x14ac:dyDescent="0.3">
      <c r="B72" s="41"/>
      <c r="C72" s="63"/>
      <c r="D72" s="63"/>
      <c r="E72" s="458" t="s">
        <v>113</v>
      </c>
      <c r="F72" s="452"/>
      <c r="G72" s="452"/>
      <c r="H72" s="452"/>
      <c r="I72" s="172"/>
      <c r="J72" s="63"/>
      <c r="K72" s="63"/>
      <c r="L72" s="61"/>
    </row>
    <row r="73" spans="2:12" s="1" customFormat="1" ht="14.45" customHeight="1" x14ac:dyDescent="0.3">
      <c r="B73" s="41"/>
      <c r="C73" s="65" t="s">
        <v>114</v>
      </c>
      <c r="D73" s="63"/>
      <c r="E73" s="63"/>
      <c r="F73" s="63"/>
      <c r="G73" s="63"/>
      <c r="H73" s="63"/>
      <c r="I73" s="172"/>
      <c r="J73" s="63"/>
      <c r="K73" s="63"/>
      <c r="L73" s="61"/>
    </row>
    <row r="74" spans="2:12" s="1" customFormat="1" ht="17.25" customHeight="1" x14ac:dyDescent="0.3">
      <c r="B74" s="41"/>
      <c r="C74" s="63"/>
      <c r="D74" s="63"/>
      <c r="E74" s="433" t="str">
        <f>E11</f>
        <v>SO 04 - SO 04 - Kusá kolej č. 7</v>
      </c>
      <c r="F74" s="452"/>
      <c r="G74" s="452"/>
      <c r="H74" s="452"/>
      <c r="I74" s="172"/>
      <c r="J74" s="63"/>
      <c r="K74" s="63"/>
      <c r="L74" s="61"/>
    </row>
    <row r="75" spans="2:12" s="1" customFormat="1" ht="6.95" customHeight="1" x14ac:dyDescent="0.3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8" customHeight="1" x14ac:dyDescent="0.3">
      <c r="B76" s="41"/>
      <c r="C76" s="65" t="s">
        <v>23</v>
      </c>
      <c r="D76" s="63"/>
      <c r="E76" s="63"/>
      <c r="F76" s="175" t="str">
        <f>F14</f>
        <v>dopravna Mikulášovice d.n.</v>
      </c>
      <c r="G76" s="63"/>
      <c r="H76" s="63"/>
      <c r="I76" s="176" t="s">
        <v>25</v>
      </c>
      <c r="J76" s="73" t="str">
        <f>IF(J14="","",J14)</f>
        <v>25. 9. 2018</v>
      </c>
      <c r="K76" s="63"/>
      <c r="L76" s="61"/>
    </row>
    <row r="77" spans="2:12" s="1" customFormat="1" ht="6.95" customHeight="1" x14ac:dyDescent="0.3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5" x14ac:dyDescent="0.3">
      <c r="B78" s="41"/>
      <c r="C78" s="65" t="s">
        <v>27</v>
      </c>
      <c r="D78" s="63"/>
      <c r="E78" s="63"/>
      <c r="F78" s="175" t="str">
        <f>E17</f>
        <v>SŽDC s.o., OŘ Ústí n.L., ST Ústí n.L.</v>
      </c>
      <c r="G78" s="63"/>
      <c r="H78" s="63"/>
      <c r="I78" s="176" t="s">
        <v>35</v>
      </c>
      <c r="J78" s="175" t="str">
        <f>E23</f>
        <v xml:space="preserve"> </v>
      </c>
      <c r="K78" s="63"/>
      <c r="L78" s="61"/>
    </row>
    <row r="79" spans="2:12" s="1" customFormat="1" ht="14.45" customHeight="1" x14ac:dyDescent="0.3">
      <c r="B79" s="41"/>
      <c r="C79" s="65" t="s">
        <v>33</v>
      </c>
      <c r="D79" s="63"/>
      <c r="E79" s="63"/>
      <c r="F79" s="175" t="str">
        <f>IF(E20="","",E20)</f>
        <v/>
      </c>
      <c r="G79" s="63"/>
      <c r="H79" s="63"/>
      <c r="I79" s="172"/>
      <c r="J79" s="63"/>
      <c r="K79" s="63"/>
      <c r="L79" s="61"/>
    </row>
    <row r="80" spans="2:12" s="1" customFormat="1" ht="10.35" customHeight="1" x14ac:dyDescent="0.3">
      <c r="B80" s="41"/>
      <c r="C80" s="63"/>
      <c r="D80" s="63"/>
      <c r="E80" s="63"/>
      <c r="F80" s="63"/>
      <c r="G80" s="63"/>
      <c r="H80" s="63"/>
      <c r="I80" s="172"/>
      <c r="J80" s="63"/>
      <c r="K80" s="63"/>
      <c r="L80" s="61"/>
    </row>
    <row r="81" spans="2:65" s="10" customFormat="1" ht="29.25" customHeight="1" x14ac:dyDescent="0.3">
      <c r="B81" s="177"/>
      <c r="C81" s="178" t="s">
        <v>124</v>
      </c>
      <c r="D81" s="179" t="s">
        <v>58</v>
      </c>
      <c r="E81" s="179" t="s">
        <v>54</v>
      </c>
      <c r="F81" s="179" t="s">
        <v>125</v>
      </c>
      <c r="G81" s="179" t="s">
        <v>126</v>
      </c>
      <c r="H81" s="179" t="s">
        <v>127</v>
      </c>
      <c r="I81" s="180" t="s">
        <v>128</v>
      </c>
      <c r="J81" s="179" t="s">
        <v>118</v>
      </c>
      <c r="K81" s="181" t="s">
        <v>129</v>
      </c>
      <c r="L81" s="182"/>
      <c r="M81" s="81" t="s">
        <v>130</v>
      </c>
      <c r="N81" s="82" t="s">
        <v>43</v>
      </c>
      <c r="O81" s="82" t="s">
        <v>131</v>
      </c>
      <c r="P81" s="82" t="s">
        <v>132</v>
      </c>
      <c r="Q81" s="82" t="s">
        <v>133</v>
      </c>
      <c r="R81" s="82" t="s">
        <v>134</v>
      </c>
      <c r="S81" s="82" t="s">
        <v>135</v>
      </c>
      <c r="T81" s="83" t="s">
        <v>136</v>
      </c>
    </row>
    <row r="82" spans="2:65" s="1" customFormat="1" ht="29.25" customHeight="1" x14ac:dyDescent="0.3">
      <c r="B82" s="41"/>
      <c r="C82" s="87" t="s">
        <v>119</v>
      </c>
      <c r="D82" s="63"/>
      <c r="E82" s="63"/>
      <c r="F82" s="63"/>
      <c r="G82" s="63"/>
      <c r="H82" s="63"/>
      <c r="I82" s="172"/>
      <c r="J82" s="387">
        <f>SUM(J83:J119)</f>
        <v>0</v>
      </c>
      <c r="K82" s="385"/>
      <c r="L82" s="386"/>
      <c r="M82" s="84"/>
      <c r="N82" s="85"/>
      <c r="O82" s="85"/>
      <c r="P82" s="184">
        <f>SUM(P83:P122)</f>
        <v>0</v>
      </c>
      <c r="Q82" s="85"/>
      <c r="R82" s="184">
        <f>SUM(R83:R122)</f>
        <v>184.22440000000003</v>
      </c>
      <c r="S82" s="85"/>
      <c r="T82" s="185">
        <f>SUM(T83:T122)</f>
        <v>0</v>
      </c>
      <c r="AT82" s="24" t="s">
        <v>72</v>
      </c>
      <c r="AU82" s="24" t="s">
        <v>120</v>
      </c>
      <c r="BK82" s="186">
        <f>SUM(BK83:BK122)</f>
        <v>0</v>
      </c>
    </row>
    <row r="83" spans="2:65" s="1" customFormat="1" ht="25.5" customHeight="1" x14ac:dyDescent="0.3">
      <c r="B83" s="41"/>
      <c r="C83" s="203" t="s">
        <v>80</v>
      </c>
      <c r="D83" s="203" t="s">
        <v>142</v>
      </c>
      <c r="E83" s="204" t="s">
        <v>155</v>
      </c>
      <c r="F83" s="205" t="s">
        <v>156</v>
      </c>
      <c r="G83" s="206" t="s">
        <v>145</v>
      </c>
      <c r="H83" s="207">
        <v>120</v>
      </c>
      <c r="I83" s="208"/>
      <c r="J83" s="209">
        <f>ROUND(I83*H83,2)</f>
        <v>0</v>
      </c>
      <c r="K83" s="205" t="s">
        <v>146</v>
      </c>
      <c r="L83" s="61"/>
      <c r="M83" s="210" t="s">
        <v>21</v>
      </c>
      <c r="N83" s="211" t="s">
        <v>44</v>
      </c>
      <c r="O83" s="42"/>
      <c r="P83" s="212">
        <f>O83*H83</f>
        <v>0</v>
      </c>
      <c r="Q83" s="212">
        <v>0</v>
      </c>
      <c r="R83" s="212">
        <f>Q83*H83</f>
        <v>0</v>
      </c>
      <c r="S83" s="212">
        <v>0</v>
      </c>
      <c r="T83" s="213">
        <f>S83*H83</f>
        <v>0</v>
      </c>
      <c r="AR83" s="24" t="s">
        <v>147</v>
      </c>
      <c r="AT83" s="24" t="s">
        <v>142</v>
      </c>
      <c r="AU83" s="24" t="s">
        <v>73</v>
      </c>
      <c r="AY83" s="24" t="s">
        <v>139</v>
      </c>
      <c r="BE83" s="214">
        <f>IF(N83="základní",J83,0)</f>
        <v>0</v>
      </c>
      <c r="BF83" s="214">
        <f>IF(N83="snížená",J83,0)</f>
        <v>0</v>
      </c>
      <c r="BG83" s="214">
        <f>IF(N83="zákl. přenesená",J83,0)</f>
        <v>0</v>
      </c>
      <c r="BH83" s="214">
        <f>IF(N83="sníž. přenesená",J83,0)</f>
        <v>0</v>
      </c>
      <c r="BI83" s="214">
        <f>IF(N83="nulová",J83,0)</f>
        <v>0</v>
      </c>
      <c r="BJ83" s="24" t="s">
        <v>80</v>
      </c>
      <c r="BK83" s="214">
        <f>ROUND(I83*H83,2)</f>
        <v>0</v>
      </c>
      <c r="BL83" s="24" t="s">
        <v>147</v>
      </c>
      <c r="BM83" s="24" t="s">
        <v>438</v>
      </c>
    </row>
    <row r="84" spans="2:65" s="1" customFormat="1" ht="27" x14ac:dyDescent="0.3">
      <c r="B84" s="41"/>
      <c r="C84" s="63"/>
      <c r="D84" s="215" t="s">
        <v>149</v>
      </c>
      <c r="E84" s="63"/>
      <c r="F84" s="216" t="s">
        <v>150</v>
      </c>
      <c r="G84" s="63"/>
      <c r="H84" s="63"/>
      <c r="I84" s="172"/>
      <c r="J84" s="63"/>
      <c r="K84" s="63"/>
      <c r="L84" s="61"/>
      <c r="M84" s="217"/>
      <c r="N84" s="42"/>
      <c r="O84" s="42"/>
      <c r="P84" s="42"/>
      <c r="Q84" s="42"/>
      <c r="R84" s="42"/>
      <c r="S84" s="42"/>
      <c r="T84" s="78"/>
      <c r="AT84" s="24" t="s">
        <v>149</v>
      </c>
      <c r="AU84" s="24" t="s">
        <v>73</v>
      </c>
    </row>
    <row r="85" spans="2:65" s="13" customFormat="1" x14ac:dyDescent="0.3">
      <c r="B85" s="228"/>
      <c r="C85" s="229"/>
      <c r="D85" s="215" t="s">
        <v>151</v>
      </c>
      <c r="E85" s="230" t="s">
        <v>21</v>
      </c>
      <c r="F85" s="231" t="s">
        <v>439</v>
      </c>
      <c r="G85" s="229"/>
      <c r="H85" s="232">
        <v>120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151</v>
      </c>
      <c r="AU85" s="238" t="s">
        <v>73</v>
      </c>
      <c r="AV85" s="13" t="s">
        <v>82</v>
      </c>
      <c r="AW85" s="13" t="s">
        <v>37</v>
      </c>
      <c r="AX85" s="13" t="s">
        <v>80</v>
      </c>
      <c r="AY85" s="238" t="s">
        <v>139</v>
      </c>
    </row>
    <row r="86" spans="2:65" s="1" customFormat="1" ht="63.75" customHeight="1" x14ac:dyDescent="0.3">
      <c r="B86" s="41"/>
      <c r="C86" s="203" t="s">
        <v>82</v>
      </c>
      <c r="D86" s="203" t="s">
        <v>142</v>
      </c>
      <c r="E86" s="204" t="s">
        <v>265</v>
      </c>
      <c r="F86" s="205" t="s">
        <v>266</v>
      </c>
      <c r="G86" s="206" t="s">
        <v>206</v>
      </c>
      <c r="H86" s="207">
        <v>0.23</v>
      </c>
      <c r="I86" s="208"/>
      <c r="J86" s="209">
        <f>ROUND(I86*H86,2)</f>
        <v>0</v>
      </c>
      <c r="K86" s="205" t="s">
        <v>146</v>
      </c>
      <c r="L86" s="61"/>
      <c r="M86" s="210" t="s">
        <v>21</v>
      </c>
      <c r="N86" s="211" t="s">
        <v>44</v>
      </c>
      <c r="O86" s="42"/>
      <c r="P86" s="212">
        <f>O86*H86</f>
        <v>0</v>
      </c>
      <c r="Q86" s="212">
        <v>0</v>
      </c>
      <c r="R86" s="212">
        <f>Q86*H86</f>
        <v>0</v>
      </c>
      <c r="S86" s="212">
        <v>0</v>
      </c>
      <c r="T86" s="213">
        <f>S86*H86</f>
        <v>0</v>
      </c>
      <c r="AR86" s="24" t="s">
        <v>147</v>
      </c>
      <c r="AT86" s="24" t="s">
        <v>142</v>
      </c>
      <c r="AU86" s="24" t="s">
        <v>73</v>
      </c>
      <c r="AY86" s="24" t="s">
        <v>139</v>
      </c>
      <c r="BE86" s="214">
        <f>IF(N86="základní",J86,0)</f>
        <v>0</v>
      </c>
      <c r="BF86" s="214">
        <f>IF(N86="snížená",J86,0)</f>
        <v>0</v>
      </c>
      <c r="BG86" s="214">
        <f>IF(N86="zákl. přenesená",J86,0)</f>
        <v>0</v>
      </c>
      <c r="BH86" s="214">
        <f>IF(N86="sníž. přenesená",J86,0)</f>
        <v>0</v>
      </c>
      <c r="BI86" s="214">
        <f>IF(N86="nulová",J86,0)</f>
        <v>0</v>
      </c>
      <c r="BJ86" s="24" t="s">
        <v>80</v>
      </c>
      <c r="BK86" s="214">
        <f>ROUND(I86*H86,2)</f>
        <v>0</v>
      </c>
      <c r="BL86" s="24" t="s">
        <v>147</v>
      </c>
      <c r="BM86" s="24" t="s">
        <v>440</v>
      </c>
    </row>
    <row r="87" spans="2:65" s="1" customFormat="1" ht="54" x14ac:dyDescent="0.3">
      <c r="B87" s="41"/>
      <c r="C87" s="63"/>
      <c r="D87" s="215" t="s">
        <v>149</v>
      </c>
      <c r="E87" s="63"/>
      <c r="F87" s="216" t="s">
        <v>268</v>
      </c>
      <c r="G87" s="63"/>
      <c r="H87" s="63"/>
      <c r="I87" s="172"/>
      <c r="J87" s="63"/>
      <c r="K87" s="63"/>
      <c r="L87" s="61"/>
      <c r="M87" s="217"/>
      <c r="N87" s="42"/>
      <c r="O87" s="42"/>
      <c r="P87" s="42"/>
      <c r="Q87" s="42"/>
      <c r="R87" s="42"/>
      <c r="S87" s="42"/>
      <c r="T87" s="78"/>
      <c r="AT87" s="24" t="s">
        <v>149</v>
      </c>
      <c r="AU87" s="24" t="s">
        <v>73</v>
      </c>
    </row>
    <row r="88" spans="2:65" s="13" customFormat="1" x14ac:dyDescent="0.3">
      <c r="B88" s="228"/>
      <c r="C88" s="229"/>
      <c r="D88" s="215" t="s">
        <v>151</v>
      </c>
      <c r="E88" s="230" t="s">
        <v>21</v>
      </c>
      <c r="F88" s="231" t="s">
        <v>441</v>
      </c>
      <c r="G88" s="229"/>
      <c r="H88" s="232">
        <v>0.23</v>
      </c>
      <c r="I88" s="233"/>
      <c r="J88" s="229"/>
      <c r="K88" s="229"/>
      <c r="L88" s="234"/>
      <c r="M88" s="235"/>
      <c r="N88" s="236"/>
      <c r="O88" s="236"/>
      <c r="P88" s="236"/>
      <c r="Q88" s="236"/>
      <c r="R88" s="236"/>
      <c r="S88" s="236"/>
      <c r="T88" s="237"/>
      <c r="AT88" s="238" t="s">
        <v>151</v>
      </c>
      <c r="AU88" s="238" t="s">
        <v>73</v>
      </c>
      <c r="AV88" s="13" t="s">
        <v>82</v>
      </c>
      <c r="AW88" s="13" t="s">
        <v>37</v>
      </c>
      <c r="AX88" s="13" t="s">
        <v>80</v>
      </c>
      <c r="AY88" s="238" t="s">
        <v>139</v>
      </c>
    </row>
    <row r="89" spans="2:65" s="1" customFormat="1" ht="51" customHeight="1" x14ac:dyDescent="0.3">
      <c r="B89" s="41"/>
      <c r="C89" s="203" t="s">
        <v>159</v>
      </c>
      <c r="D89" s="203" t="s">
        <v>142</v>
      </c>
      <c r="E89" s="204" t="s">
        <v>442</v>
      </c>
      <c r="F89" s="205" t="s">
        <v>443</v>
      </c>
      <c r="G89" s="206" t="s">
        <v>206</v>
      </c>
      <c r="H89" s="207">
        <v>0.23</v>
      </c>
      <c r="I89" s="208"/>
      <c r="J89" s="209">
        <f>ROUND(I89*H89,2)</f>
        <v>0</v>
      </c>
      <c r="K89" s="205" t="s">
        <v>146</v>
      </c>
      <c r="L89" s="61"/>
      <c r="M89" s="210" t="s">
        <v>21</v>
      </c>
      <c r="N89" s="211" t="s">
        <v>44</v>
      </c>
      <c r="O89" s="42"/>
      <c r="P89" s="212">
        <f>O89*H89</f>
        <v>0</v>
      </c>
      <c r="Q89" s="212">
        <v>0</v>
      </c>
      <c r="R89" s="212">
        <f>Q89*H89</f>
        <v>0</v>
      </c>
      <c r="S89" s="212">
        <v>0</v>
      </c>
      <c r="T89" s="213">
        <f>S89*H89</f>
        <v>0</v>
      </c>
      <c r="AR89" s="24" t="s">
        <v>147</v>
      </c>
      <c r="AT89" s="24" t="s">
        <v>142</v>
      </c>
      <c r="AU89" s="24" t="s">
        <v>73</v>
      </c>
      <c r="AY89" s="24" t="s">
        <v>139</v>
      </c>
      <c r="BE89" s="214">
        <f>IF(N89="základní",J89,0)</f>
        <v>0</v>
      </c>
      <c r="BF89" s="214">
        <f>IF(N89="snížená",J89,0)</f>
        <v>0</v>
      </c>
      <c r="BG89" s="214">
        <f>IF(N89="zákl. přenesená",J89,0)</f>
        <v>0</v>
      </c>
      <c r="BH89" s="214">
        <f>IF(N89="sníž. přenesená",J89,0)</f>
        <v>0</v>
      </c>
      <c r="BI89" s="214">
        <f>IF(N89="nulová",J89,0)</f>
        <v>0</v>
      </c>
      <c r="BJ89" s="24" t="s">
        <v>80</v>
      </c>
      <c r="BK89" s="214">
        <f>ROUND(I89*H89,2)</f>
        <v>0</v>
      </c>
      <c r="BL89" s="24" t="s">
        <v>147</v>
      </c>
      <c r="BM89" s="24" t="s">
        <v>444</v>
      </c>
    </row>
    <row r="90" spans="2:65" s="1" customFormat="1" ht="40.5" x14ac:dyDescent="0.3">
      <c r="B90" s="41"/>
      <c r="C90" s="63"/>
      <c r="D90" s="215" t="s">
        <v>149</v>
      </c>
      <c r="E90" s="63"/>
      <c r="F90" s="216" t="s">
        <v>273</v>
      </c>
      <c r="G90" s="63"/>
      <c r="H90" s="63"/>
      <c r="I90" s="172"/>
      <c r="J90" s="63"/>
      <c r="K90" s="63"/>
      <c r="L90" s="61"/>
      <c r="M90" s="217"/>
      <c r="N90" s="42"/>
      <c r="O90" s="42"/>
      <c r="P90" s="42"/>
      <c r="Q90" s="42"/>
      <c r="R90" s="42"/>
      <c r="S90" s="42"/>
      <c r="T90" s="78"/>
      <c r="AT90" s="24" t="s">
        <v>149</v>
      </c>
      <c r="AU90" s="24" t="s">
        <v>73</v>
      </c>
    </row>
    <row r="91" spans="2:65" s="13" customFormat="1" x14ac:dyDescent="0.3">
      <c r="B91" s="228"/>
      <c r="C91" s="229"/>
      <c r="D91" s="215" t="s">
        <v>151</v>
      </c>
      <c r="E91" s="230" t="s">
        <v>21</v>
      </c>
      <c r="F91" s="231" t="s">
        <v>441</v>
      </c>
      <c r="G91" s="229"/>
      <c r="H91" s="232">
        <v>0.23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151</v>
      </c>
      <c r="AU91" s="238" t="s">
        <v>73</v>
      </c>
      <c r="AV91" s="13" t="s">
        <v>82</v>
      </c>
      <c r="AW91" s="13" t="s">
        <v>37</v>
      </c>
      <c r="AX91" s="13" t="s">
        <v>80</v>
      </c>
      <c r="AY91" s="238" t="s">
        <v>139</v>
      </c>
    </row>
    <row r="92" spans="2:65" s="1" customFormat="1" ht="51" customHeight="1" x14ac:dyDescent="0.3">
      <c r="B92" s="41"/>
      <c r="C92" s="203" t="s">
        <v>147</v>
      </c>
      <c r="D92" s="203" t="s">
        <v>142</v>
      </c>
      <c r="E92" s="204" t="s">
        <v>304</v>
      </c>
      <c r="F92" s="205" t="s">
        <v>305</v>
      </c>
      <c r="G92" s="206" t="s">
        <v>213</v>
      </c>
      <c r="H92" s="207">
        <v>99</v>
      </c>
      <c r="I92" s="208"/>
      <c r="J92" s="209">
        <f>ROUND(I92*H92,2)</f>
        <v>0</v>
      </c>
      <c r="K92" s="205" t="s">
        <v>146</v>
      </c>
      <c r="L92" s="61"/>
      <c r="M92" s="210" t="s">
        <v>21</v>
      </c>
      <c r="N92" s="211" t="s">
        <v>44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4" t="s">
        <v>147</v>
      </c>
      <c r="AT92" s="24" t="s">
        <v>142</v>
      </c>
      <c r="AU92" s="24" t="s">
        <v>73</v>
      </c>
      <c r="AY92" s="24" t="s">
        <v>139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4" t="s">
        <v>80</v>
      </c>
      <c r="BK92" s="214">
        <f>ROUND(I92*H92,2)</f>
        <v>0</v>
      </c>
      <c r="BL92" s="24" t="s">
        <v>147</v>
      </c>
      <c r="BM92" s="24" t="s">
        <v>445</v>
      </c>
    </row>
    <row r="93" spans="2:65" s="1" customFormat="1" ht="54" x14ac:dyDescent="0.3">
      <c r="B93" s="41"/>
      <c r="C93" s="63"/>
      <c r="D93" s="215" t="s">
        <v>149</v>
      </c>
      <c r="E93" s="63"/>
      <c r="F93" s="216" t="s">
        <v>215</v>
      </c>
      <c r="G93" s="63"/>
      <c r="H93" s="63"/>
      <c r="I93" s="172"/>
      <c r="J93" s="63"/>
      <c r="K93" s="63"/>
      <c r="L93" s="61"/>
      <c r="M93" s="217"/>
      <c r="N93" s="42"/>
      <c r="O93" s="42"/>
      <c r="P93" s="42"/>
      <c r="Q93" s="42"/>
      <c r="R93" s="42"/>
      <c r="S93" s="42"/>
      <c r="T93" s="78"/>
      <c r="AT93" s="24" t="s">
        <v>149</v>
      </c>
      <c r="AU93" s="24" t="s">
        <v>73</v>
      </c>
    </row>
    <row r="94" spans="2:65" s="13" customFormat="1" x14ac:dyDescent="0.3">
      <c r="B94" s="228"/>
      <c r="C94" s="229"/>
      <c r="D94" s="215" t="s">
        <v>151</v>
      </c>
      <c r="E94" s="230" t="s">
        <v>21</v>
      </c>
      <c r="F94" s="231" t="s">
        <v>446</v>
      </c>
      <c r="G94" s="229"/>
      <c r="H94" s="232">
        <v>99</v>
      </c>
      <c r="I94" s="233"/>
      <c r="J94" s="229"/>
      <c r="K94" s="229"/>
      <c r="L94" s="234"/>
      <c r="M94" s="235"/>
      <c r="N94" s="236"/>
      <c r="O94" s="236"/>
      <c r="P94" s="236"/>
      <c r="Q94" s="236"/>
      <c r="R94" s="236"/>
      <c r="S94" s="236"/>
      <c r="T94" s="237"/>
      <c r="AT94" s="238" t="s">
        <v>151</v>
      </c>
      <c r="AU94" s="238" t="s">
        <v>73</v>
      </c>
      <c r="AV94" s="13" t="s">
        <v>82</v>
      </c>
      <c r="AW94" s="13" t="s">
        <v>37</v>
      </c>
      <c r="AX94" s="13" t="s">
        <v>80</v>
      </c>
      <c r="AY94" s="238" t="s">
        <v>139</v>
      </c>
    </row>
    <row r="95" spans="2:65" s="1" customFormat="1" ht="108" customHeight="1" x14ac:dyDescent="0.3">
      <c r="B95" s="41"/>
      <c r="C95" s="250" t="s">
        <v>140</v>
      </c>
      <c r="D95" s="250" t="s">
        <v>199</v>
      </c>
      <c r="E95" s="251" t="s">
        <v>218</v>
      </c>
      <c r="F95" s="252" t="s">
        <v>219</v>
      </c>
      <c r="G95" s="253" t="s">
        <v>220</v>
      </c>
      <c r="H95" s="384">
        <v>183.15</v>
      </c>
      <c r="I95" s="382"/>
      <c r="J95" s="256">
        <f>ROUND(I95*H95,2)</f>
        <v>0</v>
      </c>
      <c r="K95" s="252" t="s">
        <v>146</v>
      </c>
      <c r="L95" s="380" t="s">
        <v>717</v>
      </c>
      <c r="M95" s="258" t="s">
        <v>21</v>
      </c>
      <c r="N95" s="259" t="s">
        <v>44</v>
      </c>
      <c r="O95" s="42"/>
      <c r="P95" s="212">
        <f>O95*H95</f>
        <v>0</v>
      </c>
      <c r="Q95" s="212">
        <v>1</v>
      </c>
      <c r="R95" s="212">
        <f>Q95*H95</f>
        <v>183.15</v>
      </c>
      <c r="S95" s="212">
        <v>0</v>
      </c>
      <c r="T95" s="213">
        <f>S95*H95</f>
        <v>0</v>
      </c>
      <c r="AR95" s="24" t="s">
        <v>192</v>
      </c>
      <c r="AT95" s="24" t="s">
        <v>199</v>
      </c>
      <c r="AU95" s="24" t="s">
        <v>73</v>
      </c>
      <c r="AY95" s="24" t="s">
        <v>139</v>
      </c>
      <c r="BE95" s="214">
        <f>IF(N95="základní",J95,0)</f>
        <v>0</v>
      </c>
      <c r="BF95" s="214">
        <f>IF(N95="snížená",J95,0)</f>
        <v>0</v>
      </c>
      <c r="BG95" s="214">
        <f>IF(N95="zákl. přenesená",J95,0)</f>
        <v>0</v>
      </c>
      <c r="BH95" s="214">
        <f>IF(N95="sníž. přenesená",J95,0)</f>
        <v>0</v>
      </c>
      <c r="BI95" s="214">
        <f>IF(N95="nulová",J95,0)</f>
        <v>0</v>
      </c>
      <c r="BJ95" s="24" t="s">
        <v>80</v>
      </c>
      <c r="BK95" s="214">
        <f>ROUND(I95*H95,2)</f>
        <v>0</v>
      </c>
      <c r="BL95" s="24" t="s">
        <v>147</v>
      </c>
      <c r="BM95" s="24" t="s">
        <v>447</v>
      </c>
    </row>
    <row r="96" spans="2:65" s="13" customFormat="1" x14ac:dyDescent="0.3">
      <c r="B96" s="228"/>
      <c r="C96" s="229"/>
      <c r="D96" s="215" t="s">
        <v>151</v>
      </c>
      <c r="E96" s="230" t="s">
        <v>21</v>
      </c>
      <c r="F96" s="231" t="s">
        <v>448</v>
      </c>
      <c r="G96" s="229"/>
      <c r="H96" s="232">
        <v>158.4</v>
      </c>
      <c r="I96" s="233"/>
      <c r="J96" s="229"/>
      <c r="K96" s="229"/>
      <c r="L96" s="234"/>
      <c r="M96" s="235"/>
      <c r="N96" s="236"/>
      <c r="O96" s="236"/>
      <c r="P96" s="236"/>
      <c r="Q96" s="236"/>
      <c r="R96" s="236"/>
      <c r="S96" s="236"/>
      <c r="T96" s="237"/>
      <c r="AT96" s="238" t="s">
        <v>151</v>
      </c>
      <c r="AU96" s="238" t="s">
        <v>73</v>
      </c>
      <c r="AV96" s="13" t="s">
        <v>82</v>
      </c>
      <c r="AW96" s="13" t="s">
        <v>37</v>
      </c>
      <c r="AX96" s="13" t="s">
        <v>80</v>
      </c>
      <c r="AY96" s="238" t="s">
        <v>139</v>
      </c>
    </row>
    <row r="97" spans="2:65" s="1" customFormat="1" ht="153" customHeight="1" x14ac:dyDescent="0.3">
      <c r="B97" s="41"/>
      <c r="C97" s="203" t="s">
        <v>181</v>
      </c>
      <c r="D97" s="203" t="s">
        <v>142</v>
      </c>
      <c r="E97" s="204" t="s">
        <v>224</v>
      </c>
      <c r="F97" s="205" t="s">
        <v>225</v>
      </c>
      <c r="G97" s="206" t="s">
        <v>220</v>
      </c>
      <c r="H97" s="384">
        <v>183.15</v>
      </c>
      <c r="I97" s="208"/>
      <c r="J97" s="209">
        <f>ROUND(I97*H97,2)</f>
        <v>0</v>
      </c>
      <c r="K97" s="205" t="s">
        <v>146</v>
      </c>
      <c r="L97" s="380" t="s">
        <v>717</v>
      </c>
      <c r="M97" s="210" t="s">
        <v>21</v>
      </c>
      <c r="N97" s="211" t="s">
        <v>44</v>
      </c>
      <c r="O97" s="42"/>
      <c r="P97" s="212">
        <f>O97*H97</f>
        <v>0</v>
      </c>
      <c r="Q97" s="212">
        <v>0</v>
      </c>
      <c r="R97" s="212">
        <f>Q97*H97</f>
        <v>0</v>
      </c>
      <c r="S97" s="212">
        <v>0</v>
      </c>
      <c r="T97" s="213">
        <f>S97*H97</f>
        <v>0</v>
      </c>
      <c r="AR97" s="24" t="s">
        <v>147</v>
      </c>
      <c r="AT97" s="24" t="s">
        <v>142</v>
      </c>
      <c r="AU97" s="24" t="s">
        <v>73</v>
      </c>
      <c r="AY97" s="24" t="s">
        <v>139</v>
      </c>
      <c r="BE97" s="214">
        <f>IF(N97="základní",J97,0)</f>
        <v>0</v>
      </c>
      <c r="BF97" s="214">
        <f>IF(N97="snížená",J97,0)</f>
        <v>0</v>
      </c>
      <c r="BG97" s="214">
        <f>IF(N97="zákl. přenesená",J97,0)</f>
        <v>0</v>
      </c>
      <c r="BH97" s="214">
        <f>IF(N97="sníž. přenesená",J97,0)</f>
        <v>0</v>
      </c>
      <c r="BI97" s="214">
        <f>IF(N97="nulová",J97,0)</f>
        <v>0</v>
      </c>
      <c r="BJ97" s="24" t="s">
        <v>80</v>
      </c>
      <c r="BK97" s="214">
        <f>ROUND(I97*H97,2)</f>
        <v>0</v>
      </c>
      <c r="BL97" s="24" t="s">
        <v>147</v>
      </c>
      <c r="BM97" s="24" t="s">
        <v>449</v>
      </c>
    </row>
    <row r="98" spans="2:65" s="1" customFormat="1" ht="94.5" x14ac:dyDescent="0.3">
      <c r="B98" s="41"/>
      <c r="C98" s="63"/>
      <c r="D98" s="215" t="s">
        <v>149</v>
      </c>
      <c r="E98" s="63"/>
      <c r="F98" s="216" t="s">
        <v>227</v>
      </c>
      <c r="G98" s="63"/>
      <c r="H98" s="63"/>
      <c r="I98" s="172"/>
      <c r="J98" s="63"/>
      <c r="K98" s="63"/>
      <c r="L98" s="61"/>
      <c r="M98" s="217"/>
      <c r="N98" s="42"/>
      <c r="O98" s="42"/>
      <c r="P98" s="42"/>
      <c r="Q98" s="42"/>
      <c r="R98" s="42"/>
      <c r="S98" s="42"/>
      <c r="T98" s="78"/>
      <c r="AT98" s="24" t="s">
        <v>149</v>
      </c>
      <c r="AU98" s="24" t="s">
        <v>73</v>
      </c>
    </row>
    <row r="99" spans="2:65" s="12" customFormat="1" x14ac:dyDescent="0.3">
      <c r="B99" s="218"/>
      <c r="C99" s="219"/>
      <c r="D99" s="215" t="s">
        <v>151</v>
      </c>
      <c r="E99" s="220" t="s">
        <v>21</v>
      </c>
      <c r="F99" s="221" t="s">
        <v>450</v>
      </c>
      <c r="G99" s="219"/>
      <c r="H99" s="220" t="s">
        <v>21</v>
      </c>
      <c r="I99" s="222"/>
      <c r="J99" s="219"/>
      <c r="K99" s="219"/>
      <c r="L99" s="223"/>
      <c r="M99" s="224"/>
      <c r="N99" s="225"/>
      <c r="O99" s="225"/>
      <c r="P99" s="225"/>
      <c r="Q99" s="225"/>
      <c r="R99" s="225"/>
      <c r="S99" s="225"/>
      <c r="T99" s="226"/>
      <c r="AT99" s="227" t="s">
        <v>151</v>
      </c>
      <c r="AU99" s="227" t="s">
        <v>73</v>
      </c>
      <c r="AV99" s="12" t="s">
        <v>80</v>
      </c>
      <c r="AW99" s="12" t="s">
        <v>37</v>
      </c>
      <c r="AX99" s="12" t="s">
        <v>73</v>
      </c>
      <c r="AY99" s="227" t="s">
        <v>139</v>
      </c>
    </row>
    <row r="100" spans="2:65" s="13" customFormat="1" x14ac:dyDescent="0.3">
      <c r="B100" s="228"/>
      <c r="C100" s="229"/>
      <c r="D100" s="215" t="s">
        <v>151</v>
      </c>
      <c r="E100" s="230" t="s">
        <v>21</v>
      </c>
      <c r="F100" s="231" t="s">
        <v>451</v>
      </c>
      <c r="G100" s="229"/>
      <c r="H100" s="232">
        <v>158.4</v>
      </c>
      <c r="I100" s="233"/>
      <c r="J100" s="229"/>
      <c r="K100" s="229"/>
      <c r="L100" s="234"/>
      <c r="M100" s="235"/>
      <c r="N100" s="236"/>
      <c r="O100" s="236"/>
      <c r="P100" s="236"/>
      <c r="Q100" s="236"/>
      <c r="R100" s="236"/>
      <c r="S100" s="236"/>
      <c r="T100" s="237"/>
      <c r="AT100" s="238" t="s">
        <v>151</v>
      </c>
      <c r="AU100" s="238" t="s">
        <v>73</v>
      </c>
      <c r="AV100" s="13" t="s">
        <v>82</v>
      </c>
      <c r="AW100" s="13" t="s">
        <v>37</v>
      </c>
      <c r="AX100" s="13" t="s">
        <v>80</v>
      </c>
      <c r="AY100" s="238" t="s">
        <v>139</v>
      </c>
    </row>
    <row r="101" spans="2:65" s="1" customFormat="1" ht="16.5" customHeight="1" x14ac:dyDescent="0.3">
      <c r="B101" s="41"/>
      <c r="C101" s="250" t="s">
        <v>186</v>
      </c>
      <c r="D101" s="250" t="s">
        <v>199</v>
      </c>
      <c r="E101" s="251" t="s">
        <v>452</v>
      </c>
      <c r="F101" s="252" t="s">
        <v>453</v>
      </c>
      <c r="G101" s="253" t="s">
        <v>145</v>
      </c>
      <c r="H101" s="254">
        <v>1360</v>
      </c>
      <c r="I101" s="382"/>
      <c r="J101" s="256">
        <f>ROUND(I101*H101,2)</f>
        <v>0</v>
      </c>
      <c r="K101" s="252" t="s">
        <v>146</v>
      </c>
      <c r="L101" s="358"/>
      <c r="M101" s="258" t="s">
        <v>21</v>
      </c>
      <c r="N101" s="259" t="s">
        <v>44</v>
      </c>
      <c r="O101" s="42"/>
      <c r="P101" s="212">
        <f>O101*H101</f>
        <v>0</v>
      </c>
      <c r="Q101" s="212">
        <v>4.0999999999999999E-4</v>
      </c>
      <c r="R101" s="212">
        <f>Q101*H101</f>
        <v>0.55759999999999998</v>
      </c>
      <c r="S101" s="212">
        <v>0</v>
      </c>
      <c r="T101" s="213">
        <f>S101*H101</f>
        <v>0</v>
      </c>
      <c r="AR101" s="24" t="s">
        <v>192</v>
      </c>
      <c r="AT101" s="24" t="s">
        <v>199</v>
      </c>
      <c r="AU101" s="24" t="s">
        <v>73</v>
      </c>
      <c r="AY101" s="24" t="s">
        <v>139</v>
      </c>
      <c r="BE101" s="214">
        <f>IF(N101="základní",J101,0)</f>
        <v>0</v>
      </c>
      <c r="BF101" s="214">
        <f>IF(N101="snížená",J101,0)</f>
        <v>0</v>
      </c>
      <c r="BG101" s="214">
        <f>IF(N101="zákl. přenesená",J101,0)</f>
        <v>0</v>
      </c>
      <c r="BH101" s="214">
        <f>IF(N101="sníž. přenesená",J101,0)</f>
        <v>0</v>
      </c>
      <c r="BI101" s="214">
        <f>IF(N101="nulová",J101,0)</f>
        <v>0</v>
      </c>
      <c r="BJ101" s="24" t="s">
        <v>80</v>
      </c>
      <c r="BK101" s="214">
        <f>ROUND(I101*H101,2)</f>
        <v>0</v>
      </c>
      <c r="BL101" s="24" t="s">
        <v>147</v>
      </c>
      <c r="BM101" s="24" t="s">
        <v>454</v>
      </c>
    </row>
    <row r="102" spans="2:65" s="13" customFormat="1" x14ac:dyDescent="0.3">
      <c r="B102" s="228"/>
      <c r="C102" s="229"/>
      <c r="D102" s="215" t="s">
        <v>151</v>
      </c>
      <c r="E102" s="230" t="s">
        <v>21</v>
      </c>
      <c r="F102" s="231" t="s">
        <v>455</v>
      </c>
      <c r="G102" s="229"/>
      <c r="H102" s="232">
        <v>1360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AT102" s="238" t="s">
        <v>151</v>
      </c>
      <c r="AU102" s="238" t="s">
        <v>73</v>
      </c>
      <c r="AV102" s="13" t="s">
        <v>82</v>
      </c>
      <c r="AW102" s="13" t="s">
        <v>37</v>
      </c>
      <c r="AX102" s="13" t="s">
        <v>80</v>
      </c>
      <c r="AY102" s="238" t="s">
        <v>139</v>
      </c>
    </row>
    <row r="103" spans="2:65" s="1" customFormat="1" ht="16.5" customHeight="1" x14ac:dyDescent="0.3">
      <c r="B103" s="41"/>
      <c r="C103" s="250" t="s">
        <v>192</v>
      </c>
      <c r="D103" s="250" t="s">
        <v>199</v>
      </c>
      <c r="E103" s="251" t="s">
        <v>456</v>
      </c>
      <c r="F103" s="252" t="s">
        <v>457</v>
      </c>
      <c r="G103" s="253" t="s">
        <v>145</v>
      </c>
      <c r="H103" s="254">
        <v>1360</v>
      </c>
      <c r="I103" s="382"/>
      <c r="J103" s="256">
        <f>ROUND(I103*H103,2)</f>
        <v>0</v>
      </c>
      <c r="K103" s="252" t="s">
        <v>146</v>
      </c>
      <c r="L103" s="358"/>
      <c r="M103" s="258" t="s">
        <v>21</v>
      </c>
      <c r="N103" s="259" t="s">
        <v>44</v>
      </c>
      <c r="O103" s="42"/>
      <c r="P103" s="212">
        <f>O103*H103</f>
        <v>0</v>
      </c>
      <c r="Q103" s="212">
        <v>9.0000000000000006E-5</v>
      </c>
      <c r="R103" s="212">
        <f>Q103*H103</f>
        <v>0.12240000000000001</v>
      </c>
      <c r="S103" s="212">
        <v>0</v>
      </c>
      <c r="T103" s="213">
        <f>S103*H103</f>
        <v>0</v>
      </c>
      <c r="AR103" s="24" t="s">
        <v>192</v>
      </c>
      <c r="AT103" s="24" t="s">
        <v>199</v>
      </c>
      <c r="AU103" s="24" t="s">
        <v>73</v>
      </c>
      <c r="AY103" s="24" t="s">
        <v>139</v>
      </c>
      <c r="BE103" s="214">
        <f>IF(N103="základní",J103,0)</f>
        <v>0</v>
      </c>
      <c r="BF103" s="214">
        <f>IF(N103="snížená",J103,0)</f>
        <v>0</v>
      </c>
      <c r="BG103" s="214">
        <f>IF(N103="zákl. přenesená",J103,0)</f>
        <v>0</v>
      </c>
      <c r="BH103" s="214">
        <f>IF(N103="sníž. přenesená",J103,0)</f>
        <v>0</v>
      </c>
      <c r="BI103" s="214">
        <f>IF(N103="nulová",J103,0)</f>
        <v>0</v>
      </c>
      <c r="BJ103" s="24" t="s">
        <v>80</v>
      </c>
      <c r="BK103" s="214">
        <f>ROUND(I103*H103,2)</f>
        <v>0</v>
      </c>
      <c r="BL103" s="24" t="s">
        <v>147</v>
      </c>
      <c r="BM103" s="24" t="s">
        <v>458</v>
      </c>
    </row>
    <row r="104" spans="2:65" s="13" customFormat="1" x14ac:dyDescent="0.3">
      <c r="B104" s="228"/>
      <c r="C104" s="229"/>
      <c r="D104" s="215" t="s">
        <v>151</v>
      </c>
      <c r="E104" s="230" t="s">
        <v>21</v>
      </c>
      <c r="F104" s="231" t="s">
        <v>455</v>
      </c>
      <c r="G104" s="229"/>
      <c r="H104" s="232">
        <v>1360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AT104" s="238" t="s">
        <v>151</v>
      </c>
      <c r="AU104" s="238" t="s">
        <v>73</v>
      </c>
      <c r="AV104" s="13" t="s">
        <v>82</v>
      </c>
      <c r="AW104" s="13" t="s">
        <v>37</v>
      </c>
      <c r="AX104" s="13" t="s">
        <v>80</v>
      </c>
      <c r="AY104" s="238" t="s">
        <v>139</v>
      </c>
    </row>
    <row r="105" spans="2:65" s="1" customFormat="1" ht="16.5" customHeight="1" x14ac:dyDescent="0.3">
      <c r="B105" s="41"/>
      <c r="C105" s="250" t="s">
        <v>198</v>
      </c>
      <c r="D105" s="250" t="s">
        <v>199</v>
      </c>
      <c r="E105" s="251" t="s">
        <v>459</v>
      </c>
      <c r="F105" s="252" t="s">
        <v>460</v>
      </c>
      <c r="G105" s="253" t="s">
        <v>145</v>
      </c>
      <c r="H105" s="254">
        <v>1360</v>
      </c>
      <c r="I105" s="382"/>
      <c r="J105" s="256">
        <f>ROUND(I105*H105,2)</f>
        <v>0</v>
      </c>
      <c r="K105" s="252" t="s">
        <v>146</v>
      </c>
      <c r="L105" s="358"/>
      <c r="M105" s="258" t="s">
        <v>21</v>
      </c>
      <c r="N105" s="259" t="s">
        <v>44</v>
      </c>
      <c r="O105" s="42"/>
      <c r="P105" s="212">
        <f>O105*H105</f>
        <v>0</v>
      </c>
      <c r="Q105" s="212">
        <v>1.4999999999999999E-4</v>
      </c>
      <c r="R105" s="212">
        <f>Q105*H105</f>
        <v>0.20399999999999999</v>
      </c>
      <c r="S105" s="212">
        <v>0</v>
      </c>
      <c r="T105" s="213">
        <f>S105*H105</f>
        <v>0</v>
      </c>
      <c r="AR105" s="24" t="s">
        <v>192</v>
      </c>
      <c r="AT105" s="24" t="s">
        <v>199</v>
      </c>
      <c r="AU105" s="24" t="s">
        <v>73</v>
      </c>
      <c r="AY105" s="24" t="s">
        <v>139</v>
      </c>
      <c r="BE105" s="214">
        <f>IF(N105="základní",J105,0)</f>
        <v>0</v>
      </c>
      <c r="BF105" s="214">
        <f>IF(N105="snížená",J105,0)</f>
        <v>0</v>
      </c>
      <c r="BG105" s="214">
        <f>IF(N105="zákl. přenesená",J105,0)</f>
        <v>0</v>
      </c>
      <c r="BH105" s="214">
        <f>IF(N105="sníž. přenesená",J105,0)</f>
        <v>0</v>
      </c>
      <c r="BI105" s="214">
        <f>IF(N105="nulová",J105,0)</f>
        <v>0</v>
      </c>
      <c r="BJ105" s="24" t="s">
        <v>80</v>
      </c>
      <c r="BK105" s="214">
        <f>ROUND(I105*H105,2)</f>
        <v>0</v>
      </c>
      <c r="BL105" s="24" t="s">
        <v>147</v>
      </c>
      <c r="BM105" s="24" t="s">
        <v>461</v>
      </c>
    </row>
    <row r="106" spans="2:65" s="13" customFormat="1" x14ac:dyDescent="0.3">
      <c r="B106" s="228"/>
      <c r="C106" s="229"/>
      <c r="D106" s="215" t="s">
        <v>151</v>
      </c>
      <c r="E106" s="230" t="s">
        <v>21</v>
      </c>
      <c r="F106" s="231" t="s">
        <v>455</v>
      </c>
      <c r="G106" s="229"/>
      <c r="H106" s="232">
        <v>1360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AT106" s="238" t="s">
        <v>151</v>
      </c>
      <c r="AU106" s="238" t="s">
        <v>73</v>
      </c>
      <c r="AV106" s="13" t="s">
        <v>82</v>
      </c>
      <c r="AW106" s="13" t="s">
        <v>37</v>
      </c>
      <c r="AX106" s="13" t="s">
        <v>80</v>
      </c>
      <c r="AY106" s="238" t="s">
        <v>139</v>
      </c>
    </row>
    <row r="107" spans="2:65" s="1" customFormat="1" ht="16.5" customHeight="1" x14ac:dyDescent="0.3">
      <c r="B107" s="41"/>
      <c r="C107" s="250" t="s">
        <v>203</v>
      </c>
      <c r="D107" s="250" t="s">
        <v>199</v>
      </c>
      <c r="E107" s="251" t="s">
        <v>462</v>
      </c>
      <c r="F107" s="252" t="s">
        <v>463</v>
      </c>
      <c r="G107" s="253" t="s">
        <v>145</v>
      </c>
      <c r="H107" s="254">
        <v>1360</v>
      </c>
      <c r="I107" s="382"/>
      <c r="J107" s="256">
        <f>ROUND(I107*H107,2)</f>
        <v>0</v>
      </c>
      <c r="K107" s="252" t="s">
        <v>146</v>
      </c>
      <c r="L107" s="358"/>
      <c r="M107" s="258" t="s">
        <v>21</v>
      </c>
      <c r="N107" s="259" t="s">
        <v>44</v>
      </c>
      <c r="O107" s="42"/>
      <c r="P107" s="212">
        <f>O107*H107</f>
        <v>0</v>
      </c>
      <c r="Q107" s="212">
        <v>5.0000000000000002E-5</v>
      </c>
      <c r="R107" s="212">
        <f>Q107*H107</f>
        <v>6.8000000000000005E-2</v>
      </c>
      <c r="S107" s="212">
        <v>0</v>
      </c>
      <c r="T107" s="213">
        <f>S107*H107</f>
        <v>0</v>
      </c>
      <c r="AR107" s="24" t="s">
        <v>192</v>
      </c>
      <c r="AT107" s="24" t="s">
        <v>199</v>
      </c>
      <c r="AU107" s="24" t="s">
        <v>73</v>
      </c>
      <c r="AY107" s="24" t="s">
        <v>139</v>
      </c>
      <c r="BE107" s="214">
        <f>IF(N107="základní",J107,0)</f>
        <v>0</v>
      </c>
      <c r="BF107" s="214">
        <f>IF(N107="snížená",J107,0)</f>
        <v>0</v>
      </c>
      <c r="BG107" s="214">
        <f>IF(N107="zákl. přenesená",J107,0)</f>
        <v>0</v>
      </c>
      <c r="BH107" s="214">
        <f>IF(N107="sníž. přenesená",J107,0)</f>
        <v>0</v>
      </c>
      <c r="BI107" s="214">
        <f>IF(N107="nulová",J107,0)</f>
        <v>0</v>
      </c>
      <c r="BJ107" s="24" t="s">
        <v>80</v>
      </c>
      <c r="BK107" s="214">
        <f>ROUND(I107*H107,2)</f>
        <v>0</v>
      </c>
      <c r="BL107" s="24" t="s">
        <v>147</v>
      </c>
      <c r="BM107" s="24" t="s">
        <v>464</v>
      </c>
    </row>
    <row r="108" spans="2:65" s="13" customFormat="1" x14ac:dyDescent="0.3">
      <c r="B108" s="228"/>
      <c r="C108" s="229"/>
      <c r="D108" s="215" t="s">
        <v>151</v>
      </c>
      <c r="E108" s="230" t="s">
        <v>21</v>
      </c>
      <c r="F108" s="231" t="s">
        <v>455</v>
      </c>
      <c r="G108" s="229"/>
      <c r="H108" s="232">
        <v>1360</v>
      </c>
      <c r="I108" s="233"/>
      <c r="J108" s="229"/>
      <c r="K108" s="229"/>
      <c r="L108" s="234"/>
      <c r="M108" s="235"/>
      <c r="N108" s="236"/>
      <c r="O108" s="236"/>
      <c r="P108" s="236"/>
      <c r="Q108" s="236"/>
      <c r="R108" s="236"/>
      <c r="S108" s="236"/>
      <c r="T108" s="237"/>
      <c r="AT108" s="238" t="s">
        <v>151</v>
      </c>
      <c r="AU108" s="238" t="s">
        <v>73</v>
      </c>
      <c r="AV108" s="13" t="s">
        <v>82</v>
      </c>
      <c r="AW108" s="13" t="s">
        <v>37</v>
      </c>
      <c r="AX108" s="13" t="s">
        <v>80</v>
      </c>
      <c r="AY108" s="238" t="s">
        <v>139</v>
      </c>
    </row>
    <row r="109" spans="2:65" s="1" customFormat="1" ht="16.5" customHeight="1" x14ac:dyDescent="0.3">
      <c r="B109" s="41"/>
      <c r="C109" s="250" t="s">
        <v>210</v>
      </c>
      <c r="D109" s="250" t="s">
        <v>199</v>
      </c>
      <c r="E109" s="251" t="s">
        <v>465</v>
      </c>
      <c r="F109" s="252" t="s">
        <v>466</v>
      </c>
      <c r="G109" s="253" t="s">
        <v>145</v>
      </c>
      <c r="H109" s="254">
        <v>680</v>
      </c>
      <c r="I109" s="255"/>
      <c r="J109" s="256">
        <f>ROUND(I109*H109,2)</f>
        <v>0</v>
      </c>
      <c r="K109" s="252" t="s">
        <v>146</v>
      </c>
      <c r="L109" s="257"/>
      <c r="M109" s="258" t="s">
        <v>21</v>
      </c>
      <c r="N109" s="259" t="s">
        <v>44</v>
      </c>
      <c r="O109" s="42"/>
      <c r="P109" s="212">
        <f>O109*H109</f>
        <v>0</v>
      </c>
      <c r="Q109" s="212">
        <v>1.8000000000000001E-4</v>
      </c>
      <c r="R109" s="212">
        <f>Q109*H109</f>
        <v>0.12240000000000001</v>
      </c>
      <c r="S109" s="212">
        <v>0</v>
      </c>
      <c r="T109" s="213">
        <f>S109*H109</f>
        <v>0</v>
      </c>
      <c r="AR109" s="24" t="s">
        <v>192</v>
      </c>
      <c r="AT109" s="24" t="s">
        <v>199</v>
      </c>
      <c r="AU109" s="24" t="s">
        <v>73</v>
      </c>
      <c r="AY109" s="24" t="s">
        <v>139</v>
      </c>
      <c r="BE109" s="214">
        <f>IF(N109="základní",J109,0)</f>
        <v>0</v>
      </c>
      <c r="BF109" s="214">
        <f>IF(N109="snížená",J109,0)</f>
        <v>0</v>
      </c>
      <c r="BG109" s="214">
        <f>IF(N109="zákl. přenesená",J109,0)</f>
        <v>0</v>
      </c>
      <c r="BH109" s="214">
        <f>IF(N109="sníž. přenesená",J109,0)</f>
        <v>0</v>
      </c>
      <c r="BI109" s="214">
        <f>IF(N109="nulová",J109,0)</f>
        <v>0</v>
      </c>
      <c r="BJ109" s="24" t="s">
        <v>80</v>
      </c>
      <c r="BK109" s="214">
        <f>ROUND(I109*H109,2)</f>
        <v>0</v>
      </c>
      <c r="BL109" s="24" t="s">
        <v>147</v>
      </c>
      <c r="BM109" s="24" t="s">
        <v>467</v>
      </c>
    </row>
    <row r="110" spans="2:65" s="13" customFormat="1" x14ac:dyDescent="0.3">
      <c r="B110" s="228"/>
      <c r="C110" s="229"/>
      <c r="D110" s="215" t="s">
        <v>151</v>
      </c>
      <c r="E110" s="230" t="s">
        <v>21</v>
      </c>
      <c r="F110" s="231" t="s">
        <v>468</v>
      </c>
      <c r="G110" s="229"/>
      <c r="H110" s="232">
        <v>680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AT110" s="238" t="s">
        <v>151</v>
      </c>
      <c r="AU110" s="238" t="s">
        <v>73</v>
      </c>
      <c r="AV110" s="13" t="s">
        <v>82</v>
      </c>
      <c r="AW110" s="13" t="s">
        <v>37</v>
      </c>
      <c r="AX110" s="13" t="s">
        <v>80</v>
      </c>
      <c r="AY110" s="238" t="s">
        <v>139</v>
      </c>
    </row>
    <row r="111" spans="2:65" s="1" customFormat="1" ht="51" customHeight="1" x14ac:dyDescent="0.3">
      <c r="B111" s="41"/>
      <c r="C111" s="203" t="s">
        <v>217</v>
      </c>
      <c r="D111" s="203" t="s">
        <v>142</v>
      </c>
      <c r="E111" s="204" t="s">
        <v>469</v>
      </c>
      <c r="F111" s="205" t="s">
        <v>470</v>
      </c>
      <c r="G111" s="206" t="s">
        <v>331</v>
      </c>
      <c r="H111" s="207">
        <v>30</v>
      </c>
      <c r="I111" s="369"/>
      <c r="J111" s="209">
        <f>ROUND(I111*H111,2)</f>
        <v>0</v>
      </c>
      <c r="K111" s="205" t="s">
        <v>146</v>
      </c>
      <c r="L111" s="380"/>
      <c r="M111" s="210" t="s">
        <v>21</v>
      </c>
      <c r="N111" s="211" t="s">
        <v>44</v>
      </c>
      <c r="O111" s="42"/>
      <c r="P111" s="212">
        <f>O111*H111</f>
        <v>0</v>
      </c>
      <c r="Q111" s="212">
        <v>0</v>
      </c>
      <c r="R111" s="212">
        <f>Q111*H111</f>
        <v>0</v>
      </c>
      <c r="S111" s="212">
        <v>0</v>
      </c>
      <c r="T111" s="213">
        <f>S111*H111</f>
        <v>0</v>
      </c>
      <c r="AR111" s="24" t="s">
        <v>147</v>
      </c>
      <c r="AT111" s="24" t="s">
        <v>142</v>
      </c>
      <c r="AU111" s="24" t="s">
        <v>73</v>
      </c>
      <c r="AY111" s="24" t="s">
        <v>139</v>
      </c>
      <c r="BE111" s="214">
        <f>IF(N111="základní",J111,0)</f>
        <v>0</v>
      </c>
      <c r="BF111" s="214">
        <f>IF(N111="snížená",J111,0)</f>
        <v>0</v>
      </c>
      <c r="BG111" s="214">
        <f>IF(N111="zákl. přenesená",J111,0)</f>
        <v>0</v>
      </c>
      <c r="BH111" s="214">
        <f>IF(N111="sníž. přenesená",J111,0)</f>
        <v>0</v>
      </c>
      <c r="BI111" s="214">
        <f>IF(N111="nulová",J111,0)</f>
        <v>0</v>
      </c>
      <c r="BJ111" s="24" t="s">
        <v>80</v>
      </c>
      <c r="BK111" s="214">
        <f>ROUND(I111*H111,2)</f>
        <v>0</v>
      </c>
      <c r="BL111" s="24" t="s">
        <v>147</v>
      </c>
      <c r="BM111" s="24" t="s">
        <v>471</v>
      </c>
    </row>
    <row r="112" spans="2:65" s="1" customFormat="1" ht="54" x14ac:dyDescent="0.3">
      <c r="B112" s="41"/>
      <c r="C112" s="63"/>
      <c r="D112" s="215" t="s">
        <v>149</v>
      </c>
      <c r="E112" s="63"/>
      <c r="F112" s="216" t="s">
        <v>333</v>
      </c>
      <c r="G112" s="63"/>
      <c r="H112" s="63"/>
      <c r="I112" s="172"/>
      <c r="J112" s="63"/>
      <c r="K112" s="63"/>
      <c r="L112" s="61"/>
      <c r="M112" s="217"/>
      <c r="N112" s="42"/>
      <c r="O112" s="42"/>
      <c r="P112" s="42"/>
      <c r="Q112" s="42"/>
      <c r="R112" s="42"/>
      <c r="S112" s="42"/>
      <c r="T112" s="78"/>
      <c r="AT112" s="24" t="s">
        <v>149</v>
      </c>
      <c r="AU112" s="24" t="s">
        <v>73</v>
      </c>
    </row>
    <row r="113" spans="2:65" s="13" customFormat="1" x14ac:dyDescent="0.3">
      <c r="B113" s="228"/>
      <c r="C113" s="229"/>
      <c r="D113" s="215" t="s">
        <v>151</v>
      </c>
      <c r="E113" s="230" t="s">
        <v>21</v>
      </c>
      <c r="F113" s="231" t="s">
        <v>180</v>
      </c>
      <c r="G113" s="229"/>
      <c r="H113" s="232">
        <v>30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AT113" s="238" t="s">
        <v>151</v>
      </c>
      <c r="AU113" s="238" t="s">
        <v>73</v>
      </c>
      <c r="AV113" s="13" t="s">
        <v>82</v>
      </c>
      <c r="AW113" s="13" t="s">
        <v>37</v>
      </c>
      <c r="AX113" s="13" t="s">
        <v>80</v>
      </c>
      <c r="AY113" s="238" t="s">
        <v>139</v>
      </c>
    </row>
    <row r="114" spans="2:65" s="1" customFormat="1" ht="174" customHeight="1" x14ac:dyDescent="0.3">
      <c r="B114" s="41"/>
      <c r="C114" s="203" t="s">
        <v>203</v>
      </c>
      <c r="D114" s="203" t="s">
        <v>142</v>
      </c>
      <c r="E114" s="204" t="s">
        <v>204</v>
      </c>
      <c r="F114" s="205" t="s">
        <v>205</v>
      </c>
      <c r="G114" s="206" t="s">
        <v>206</v>
      </c>
      <c r="H114" s="207">
        <v>0.23</v>
      </c>
      <c r="I114" s="369"/>
      <c r="J114" s="209">
        <f>ROUND(I114*H114,2)</f>
        <v>0</v>
      </c>
      <c r="K114" s="205" t="s">
        <v>146</v>
      </c>
      <c r="L114" s="380"/>
      <c r="M114" s="210" t="s">
        <v>21</v>
      </c>
      <c r="N114" s="211" t="s">
        <v>44</v>
      </c>
      <c r="O114" s="348"/>
      <c r="P114" s="212">
        <f>O114*H114</f>
        <v>0</v>
      </c>
      <c r="Q114" s="212">
        <v>0</v>
      </c>
      <c r="R114" s="212">
        <f>Q114*H114</f>
        <v>0</v>
      </c>
      <c r="S114" s="212">
        <v>0</v>
      </c>
      <c r="T114" s="213">
        <f>S114*H114</f>
        <v>0</v>
      </c>
      <c r="AR114" s="24" t="s">
        <v>147</v>
      </c>
      <c r="AT114" s="24" t="s">
        <v>142</v>
      </c>
      <c r="AU114" s="24" t="s">
        <v>82</v>
      </c>
      <c r="AY114" s="24" t="s">
        <v>139</v>
      </c>
      <c r="BE114" s="214">
        <f>IF(N114="základní",J114,0)</f>
        <v>0</v>
      </c>
      <c r="BF114" s="214">
        <f>IF(N114="snížená",J114,0)</f>
        <v>0</v>
      </c>
      <c r="BG114" s="214">
        <f>IF(N114="zákl. přenesená",J114,0)</f>
        <v>0</v>
      </c>
      <c r="BH114" s="214">
        <f>IF(N114="sníž. přenesená",J114,0)</f>
        <v>0</v>
      </c>
      <c r="BI114" s="214">
        <f>IF(N114="nulová",J114,0)</f>
        <v>0</v>
      </c>
      <c r="BJ114" s="24" t="s">
        <v>80</v>
      </c>
      <c r="BK114" s="214">
        <f>ROUND(I114*H114,2)</f>
        <v>0</v>
      </c>
      <c r="BL114" s="24" t="s">
        <v>147</v>
      </c>
      <c r="BM114" s="24" t="s">
        <v>207</v>
      </c>
    </row>
    <row r="115" spans="2:65" s="1" customFormat="1" ht="153" customHeight="1" x14ac:dyDescent="0.3">
      <c r="B115" s="41"/>
      <c r="C115" s="203" t="s">
        <v>223</v>
      </c>
      <c r="D115" s="203" t="s">
        <v>142</v>
      </c>
      <c r="E115" s="204" t="s">
        <v>236</v>
      </c>
      <c r="F115" s="205" t="s">
        <v>237</v>
      </c>
      <c r="G115" s="206" t="s">
        <v>220</v>
      </c>
      <c r="H115" s="207">
        <v>1.0740000000000001</v>
      </c>
      <c r="I115" s="208"/>
      <c r="J115" s="209">
        <f>ROUND(I115*H115,2)</f>
        <v>0</v>
      </c>
      <c r="K115" s="205" t="s">
        <v>146</v>
      </c>
      <c r="L115" s="61"/>
      <c r="M115" s="210" t="s">
        <v>21</v>
      </c>
      <c r="N115" s="211" t="s">
        <v>44</v>
      </c>
      <c r="O115" s="42"/>
      <c r="P115" s="212">
        <f>O115*H115</f>
        <v>0</v>
      </c>
      <c r="Q115" s="212">
        <v>0</v>
      </c>
      <c r="R115" s="212">
        <f>Q115*H115</f>
        <v>0</v>
      </c>
      <c r="S115" s="212">
        <v>0</v>
      </c>
      <c r="T115" s="213">
        <f>S115*H115</f>
        <v>0</v>
      </c>
      <c r="AR115" s="24" t="s">
        <v>147</v>
      </c>
      <c r="AT115" s="24" t="s">
        <v>142</v>
      </c>
      <c r="AU115" s="24" t="s">
        <v>73</v>
      </c>
      <c r="AY115" s="24" t="s">
        <v>139</v>
      </c>
      <c r="BE115" s="214">
        <f>IF(N115="základní",J115,0)</f>
        <v>0</v>
      </c>
      <c r="BF115" s="214">
        <f>IF(N115="snížená",J115,0)</f>
        <v>0</v>
      </c>
      <c r="BG115" s="214">
        <f>IF(N115="zákl. přenesená",J115,0)</f>
        <v>0</v>
      </c>
      <c r="BH115" s="214">
        <f>IF(N115="sníž. přenesená",J115,0)</f>
        <v>0</v>
      </c>
      <c r="BI115" s="214">
        <f>IF(N115="nulová",J115,0)</f>
        <v>0</v>
      </c>
      <c r="BJ115" s="24" t="s">
        <v>80</v>
      </c>
      <c r="BK115" s="214">
        <f>ROUND(I115*H115,2)</f>
        <v>0</v>
      </c>
      <c r="BL115" s="24" t="s">
        <v>147</v>
      </c>
      <c r="BM115" s="24" t="s">
        <v>472</v>
      </c>
    </row>
    <row r="116" spans="2:65" s="1" customFormat="1" ht="94.5" x14ac:dyDescent="0.3">
      <c r="B116" s="41"/>
      <c r="C116" s="63"/>
      <c r="D116" s="215" t="s">
        <v>149</v>
      </c>
      <c r="E116" s="63"/>
      <c r="F116" s="216" t="s">
        <v>227</v>
      </c>
      <c r="G116" s="63"/>
      <c r="H116" s="63"/>
      <c r="I116" s="172"/>
      <c r="J116" s="63"/>
      <c r="K116" s="63"/>
      <c r="L116" s="61"/>
      <c r="M116" s="217"/>
      <c r="N116" s="42"/>
      <c r="O116" s="42"/>
      <c r="P116" s="42"/>
      <c r="Q116" s="42"/>
      <c r="R116" s="42"/>
      <c r="S116" s="42"/>
      <c r="T116" s="78"/>
      <c r="AT116" s="24" t="s">
        <v>149</v>
      </c>
      <c r="AU116" s="24" t="s">
        <v>73</v>
      </c>
    </row>
    <row r="117" spans="2:65" s="12" customFormat="1" x14ac:dyDescent="0.3">
      <c r="B117" s="218"/>
      <c r="C117" s="219"/>
      <c r="D117" s="215" t="s">
        <v>151</v>
      </c>
      <c r="E117" s="220" t="s">
        <v>21</v>
      </c>
      <c r="F117" s="221" t="s">
        <v>239</v>
      </c>
      <c r="G117" s="219"/>
      <c r="H117" s="220" t="s">
        <v>21</v>
      </c>
      <c r="I117" s="222"/>
      <c r="J117" s="219"/>
      <c r="K117" s="219"/>
      <c r="L117" s="223"/>
      <c r="M117" s="224"/>
      <c r="N117" s="225"/>
      <c r="O117" s="225"/>
      <c r="P117" s="225"/>
      <c r="Q117" s="225"/>
      <c r="R117" s="225"/>
      <c r="S117" s="225"/>
      <c r="T117" s="226"/>
      <c r="AT117" s="227" t="s">
        <v>151</v>
      </c>
      <c r="AU117" s="227" t="s">
        <v>73</v>
      </c>
      <c r="AV117" s="12" t="s">
        <v>80</v>
      </c>
      <c r="AW117" s="12" t="s">
        <v>37</v>
      </c>
      <c r="AX117" s="12" t="s">
        <v>73</v>
      </c>
      <c r="AY117" s="227" t="s">
        <v>139</v>
      </c>
    </row>
    <row r="118" spans="2:65" s="13" customFormat="1" x14ac:dyDescent="0.3">
      <c r="B118" s="228"/>
      <c r="C118" s="229"/>
      <c r="D118" s="215" t="s">
        <v>151</v>
      </c>
      <c r="E118" s="230" t="s">
        <v>21</v>
      </c>
      <c r="F118" s="231" t="s">
        <v>473</v>
      </c>
      <c r="G118" s="229"/>
      <c r="H118" s="232">
        <v>1.0740000000000001</v>
      </c>
      <c r="I118" s="233"/>
      <c r="J118" s="229"/>
      <c r="K118" s="229"/>
      <c r="L118" s="234"/>
      <c r="M118" s="235"/>
      <c r="N118" s="236"/>
      <c r="O118" s="236"/>
      <c r="P118" s="236"/>
      <c r="Q118" s="236"/>
      <c r="R118" s="236"/>
      <c r="S118" s="236"/>
      <c r="T118" s="237"/>
      <c r="AT118" s="238" t="s">
        <v>151</v>
      </c>
      <c r="AU118" s="238" t="s">
        <v>73</v>
      </c>
      <c r="AV118" s="13" t="s">
        <v>82</v>
      </c>
      <c r="AW118" s="13" t="s">
        <v>37</v>
      </c>
      <c r="AX118" s="13" t="s">
        <v>80</v>
      </c>
      <c r="AY118" s="238" t="s">
        <v>139</v>
      </c>
    </row>
    <row r="119" spans="2:65" s="1" customFormat="1" ht="63.75" customHeight="1" x14ac:dyDescent="0.3">
      <c r="B119" s="41"/>
      <c r="C119" s="203" t="s">
        <v>229</v>
      </c>
      <c r="D119" s="203" t="s">
        <v>142</v>
      </c>
      <c r="E119" s="204" t="s">
        <v>230</v>
      </c>
      <c r="F119" s="205" t="s">
        <v>231</v>
      </c>
      <c r="G119" s="206" t="s">
        <v>220</v>
      </c>
      <c r="H119" s="207">
        <v>90.1</v>
      </c>
      <c r="I119" s="208"/>
      <c r="J119" s="209">
        <f>ROUND(I119*H119,2)</f>
        <v>0</v>
      </c>
      <c r="K119" s="205" t="s">
        <v>146</v>
      </c>
      <c r="L119" s="61"/>
      <c r="M119" s="210" t="s">
        <v>21</v>
      </c>
      <c r="N119" s="211" t="s">
        <v>44</v>
      </c>
      <c r="O119" s="42"/>
      <c r="P119" s="212">
        <f>O119*H119</f>
        <v>0</v>
      </c>
      <c r="Q119" s="212">
        <v>0</v>
      </c>
      <c r="R119" s="212">
        <f>Q119*H119</f>
        <v>0</v>
      </c>
      <c r="S119" s="212">
        <v>0</v>
      </c>
      <c r="T119" s="213">
        <f>S119*H119</f>
        <v>0</v>
      </c>
      <c r="AR119" s="24" t="s">
        <v>147</v>
      </c>
      <c r="AT119" s="24" t="s">
        <v>142</v>
      </c>
      <c r="AU119" s="24" t="s">
        <v>73</v>
      </c>
      <c r="AY119" s="24" t="s">
        <v>139</v>
      </c>
      <c r="BE119" s="214">
        <f>IF(N119="základní",J119,0)</f>
        <v>0</v>
      </c>
      <c r="BF119" s="214">
        <f>IF(N119="snížená",J119,0)</f>
        <v>0</v>
      </c>
      <c r="BG119" s="214">
        <f>IF(N119="zákl. přenesená",J119,0)</f>
        <v>0</v>
      </c>
      <c r="BH119" s="214">
        <f>IF(N119="sníž. přenesená",J119,0)</f>
        <v>0</v>
      </c>
      <c r="BI119" s="214">
        <f>IF(N119="nulová",J119,0)</f>
        <v>0</v>
      </c>
      <c r="BJ119" s="24" t="s">
        <v>80</v>
      </c>
      <c r="BK119" s="214">
        <f>ROUND(I119*H119,2)</f>
        <v>0</v>
      </c>
      <c r="BL119" s="24" t="s">
        <v>147</v>
      </c>
      <c r="BM119" s="24" t="s">
        <v>474</v>
      </c>
    </row>
    <row r="120" spans="2:65" s="1" customFormat="1" ht="54" x14ac:dyDescent="0.3">
      <c r="B120" s="41"/>
      <c r="C120" s="63"/>
      <c r="D120" s="215" t="s">
        <v>149</v>
      </c>
      <c r="E120" s="63"/>
      <c r="F120" s="216" t="s">
        <v>233</v>
      </c>
      <c r="G120" s="63"/>
      <c r="H120" s="63"/>
      <c r="I120" s="172"/>
      <c r="J120" s="63"/>
      <c r="K120" s="63"/>
      <c r="L120" s="61"/>
      <c r="M120" s="217"/>
      <c r="N120" s="42"/>
      <c r="O120" s="42"/>
      <c r="P120" s="42"/>
      <c r="Q120" s="42"/>
      <c r="R120" s="42"/>
      <c r="S120" s="42"/>
      <c r="T120" s="78"/>
      <c r="AT120" s="24" t="s">
        <v>149</v>
      </c>
      <c r="AU120" s="24" t="s">
        <v>73</v>
      </c>
    </row>
    <row r="121" spans="2:65" s="12" customFormat="1" x14ac:dyDescent="0.3">
      <c r="B121" s="218"/>
      <c r="C121" s="219"/>
      <c r="D121" s="215" t="s">
        <v>151</v>
      </c>
      <c r="E121" s="220" t="s">
        <v>21</v>
      </c>
      <c r="F121" s="221" t="s">
        <v>475</v>
      </c>
      <c r="G121" s="219"/>
      <c r="H121" s="220" t="s">
        <v>21</v>
      </c>
      <c r="I121" s="222"/>
      <c r="J121" s="219"/>
      <c r="K121" s="219"/>
      <c r="L121" s="223"/>
      <c r="M121" s="224"/>
      <c r="N121" s="225"/>
      <c r="O121" s="225"/>
      <c r="P121" s="225"/>
      <c r="Q121" s="225"/>
      <c r="R121" s="225"/>
      <c r="S121" s="225"/>
      <c r="T121" s="226"/>
      <c r="AT121" s="227" t="s">
        <v>151</v>
      </c>
      <c r="AU121" s="227" t="s">
        <v>73</v>
      </c>
      <c r="AV121" s="12" t="s">
        <v>80</v>
      </c>
      <c r="AW121" s="12" t="s">
        <v>37</v>
      </c>
      <c r="AX121" s="12" t="s">
        <v>73</v>
      </c>
      <c r="AY121" s="227" t="s">
        <v>139</v>
      </c>
    </row>
    <row r="122" spans="2:65" s="13" customFormat="1" x14ac:dyDescent="0.3">
      <c r="B122" s="228"/>
      <c r="C122" s="229"/>
      <c r="D122" s="215" t="s">
        <v>151</v>
      </c>
      <c r="E122" s="230" t="s">
        <v>21</v>
      </c>
      <c r="F122" s="231" t="s">
        <v>476</v>
      </c>
      <c r="G122" s="229"/>
      <c r="H122" s="232">
        <v>90.1</v>
      </c>
      <c r="I122" s="233"/>
      <c r="J122" s="229"/>
      <c r="K122" s="229"/>
      <c r="L122" s="234"/>
      <c r="M122" s="260"/>
      <c r="N122" s="261"/>
      <c r="O122" s="261"/>
      <c r="P122" s="261"/>
      <c r="Q122" s="261"/>
      <c r="R122" s="261"/>
      <c r="S122" s="261"/>
      <c r="T122" s="262"/>
      <c r="AT122" s="238" t="s">
        <v>151</v>
      </c>
      <c r="AU122" s="238" t="s">
        <v>73</v>
      </c>
      <c r="AV122" s="13" t="s">
        <v>82</v>
      </c>
      <c r="AW122" s="13" t="s">
        <v>37</v>
      </c>
      <c r="AX122" s="13" t="s">
        <v>80</v>
      </c>
      <c r="AY122" s="238" t="s">
        <v>139</v>
      </c>
    </row>
    <row r="123" spans="2:65" s="1" customFormat="1" ht="6.95" customHeight="1" x14ac:dyDescent="0.3">
      <c r="B123" s="56"/>
      <c r="C123" s="57"/>
      <c r="D123" s="57"/>
      <c r="E123" s="57"/>
      <c r="F123" s="57"/>
      <c r="G123" s="57"/>
      <c r="H123" s="57"/>
      <c r="I123" s="148"/>
      <c r="J123" s="57"/>
      <c r="K123" s="57"/>
      <c r="L123" s="61"/>
    </row>
    <row r="126" spans="2:65" ht="18" x14ac:dyDescent="0.3">
      <c r="F126" s="380" t="s">
        <v>720</v>
      </c>
    </row>
  </sheetData>
  <autoFilter ref="C81:K122"/>
  <mergeCells count="13">
    <mergeCell ref="E74:H74"/>
    <mergeCell ref="G1:H1"/>
    <mergeCell ref="L2:V2"/>
    <mergeCell ref="E49:H49"/>
    <mergeCell ref="E51:H51"/>
    <mergeCell ref="J55:J56"/>
    <mergeCell ref="E70:H70"/>
    <mergeCell ref="E72:H72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1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BR95"/>
  <sheetViews>
    <sheetView showGridLines="0" tabSelected="1" workbookViewId="0">
      <pane ySplit="1" topLeftCell="A67" activePane="bottomLeft" state="frozen"/>
      <selection pane="bottomLeft" activeCell="J73" sqref="J73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2" max="12" width="26.164062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21"/>
      <c r="C1" s="121"/>
      <c r="D1" s="122" t="s">
        <v>1</v>
      </c>
      <c r="E1" s="121"/>
      <c r="F1" s="123" t="s">
        <v>106</v>
      </c>
      <c r="G1" s="453" t="s">
        <v>107</v>
      </c>
      <c r="H1" s="453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AT2" s="24" t="s">
        <v>99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111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 x14ac:dyDescent="0.3">
      <c r="B7" s="28"/>
      <c r="C7" s="29"/>
      <c r="D7" s="29"/>
      <c r="E7" s="454" t="str">
        <f>'Rekapitulace zakázky'!K6</f>
        <v>Opravy železničního svršku v dopravně Mikulášovice d.n.</v>
      </c>
      <c r="F7" s="460"/>
      <c r="G7" s="460"/>
      <c r="H7" s="460"/>
      <c r="I7" s="126"/>
      <c r="J7" s="29"/>
      <c r="K7" s="31"/>
    </row>
    <row r="8" spans="1:70" ht="15" x14ac:dyDescent="0.3">
      <c r="B8" s="28"/>
      <c r="C8" s="29"/>
      <c r="D8" s="37" t="s">
        <v>112</v>
      </c>
      <c r="E8" s="29"/>
      <c r="F8" s="29"/>
      <c r="G8" s="29"/>
      <c r="H8" s="29"/>
      <c r="I8" s="126"/>
      <c r="J8" s="29"/>
      <c r="K8" s="31"/>
    </row>
    <row r="9" spans="1:70" s="1" customFormat="1" ht="16.5" customHeight="1" x14ac:dyDescent="0.3">
      <c r="B9" s="41"/>
      <c r="C9" s="42"/>
      <c r="D9" s="42"/>
      <c r="E9" s="454" t="s">
        <v>113</v>
      </c>
      <c r="F9" s="455"/>
      <c r="G9" s="455"/>
      <c r="H9" s="455"/>
      <c r="I9" s="127"/>
      <c r="J9" s="42"/>
      <c r="K9" s="45"/>
    </row>
    <row r="10" spans="1:70" s="1" customFormat="1" ht="15" x14ac:dyDescent="0.3">
      <c r="B10" s="41"/>
      <c r="C10" s="42"/>
      <c r="D10" s="37" t="s">
        <v>114</v>
      </c>
      <c r="E10" s="42"/>
      <c r="F10" s="42"/>
      <c r="G10" s="42"/>
      <c r="H10" s="42"/>
      <c r="I10" s="127"/>
      <c r="J10" s="42"/>
      <c r="K10" s="45"/>
    </row>
    <row r="11" spans="1:70" s="1" customFormat="1" ht="36.950000000000003" customHeight="1" x14ac:dyDescent="0.3">
      <c r="B11" s="41"/>
      <c r="C11" s="42"/>
      <c r="D11" s="42"/>
      <c r="E11" s="456" t="s">
        <v>477</v>
      </c>
      <c r="F11" s="455"/>
      <c r="G11" s="455"/>
      <c r="H11" s="455"/>
      <c r="I11" s="127"/>
      <c r="J11" s="42"/>
      <c r="K11" s="45"/>
    </row>
    <row r="12" spans="1:70" s="1" customFormat="1" x14ac:dyDescent="0.3">
      <c r="B12" s="41"/>
      <c r="C12" s="42"/>
      <c r="D12" s="42"/>
      <c r="E12" s="42"/>
      <c r="F12" s="42"/>
      <c r="G12" s="42"/>
      <c r="H12" s="42"/>
      <c r="I12" s="127"/>
      <c r="J12" s="42"/>
      <c r="K12" s="45"/>
    </row>
    <row r="13" spans="1:70" s="1" customFormat="1" ht="14.45" customHeight="1" x14ac:dyDescent="0.3">
      <c r="B13" s="41"/>
      <c r="C13" s="42"/>
      <c r="D13" s="37" t="s">
        <v>20</v>
      </c>
      <c r="E13" s="42"/>
      <c r="F13" s="35" t="s">
        <v>21</v>
      </c>
      <c r="G13" s="42"/>
      <c r="H13" s="42"/>
      <c r="I13" s="128" t="s">
        <v>22</v>
      </c>
      <c r="J13" s="35" t="s">
        <v>21</v>
      </c>
      <c r="K13" s="45"/>
    </row>
    <row r="14" spans="1:70" s="1" customFormat="1" ht="14.45" customHeight="1" x14ac:dyDescent="0.3">
      <c r="B14" s="41"/>
      <c r="C14" s="42"/>
      <c r="D14" s="37" t="s">
        <v>23</v>
      </c>
      <c r="E14" s="42"/>
      <c r="F14" s="35" t="s">
        <v>24</v>
      </c>
      <c r="G14" s="42"/>
      <c r="H14" s="42"/>
      <c r="I14" s="128" t="s">
        <v>25</v>
      </c>
      <c r="J14" s="129" t="str">
        <f>'Rekapitulace zakázky'!AN8</f>
        <v>25. 9. 2018</v>
      </c>
      <c r="K14" s="45"/>
    </row>
    <row r="15" spans="1:70" s="1" customFormat="1" ht="10.9" customHeight="1" x14ac:dyDescent="0.3">
      <c r="B15" s="41"/>
      <c r="C15" s="42"/>
      <c r="D15" s="42"/>
      <c r="E15" s="42"/>
      <c r="F15" s="42"/>
      <c r="G15" s="42"/>
      <c r="H15" s="42"/>
      <c r="I15" s="127"/>
      <c r="J15" s="42"/>
      <c r="K15" s="45"/>
    </row>
    <row r="16" spans="1:70" s="1" customFormat="1" ht="14.45" customHeight="1" x14ac:dyDescent="0.3">
      <c r="B16" s="41"/>
      <c r="C16" s="42"/>
      <c r="D16" s="37" t="s">
        <v>27</v>
      </c>
      <c r="E16" s="42"/>
      <c r="F16" s="42"/>
      <c r="G16" s="42"/>
      <c r="H16" s="42"/>
      <c r="I16" s="128" t="s">
        <v>28</v>
      </c>
      <c r="J16" s="35" t="s">
        <v>29</v>
      </c>
      <c r="K16" s="45"/>
    </row>
    <row r="17" spans="2:11" s="1" customFormat="1" ht="18" customHeight="1" x14ac:dyDescent="0.3">
      <c r="B17" s="41"/>
      <c r="C17" s="42"/>
      <c r="D17" s="42"/>
      <c r="E17" s="35" t="s">
        <v>30</v>
      </c>
      <c r="F17" s="42"/>
      <c r="G17" s="42"/>
      <c r="H17" s="42"/>
      <c r="I17" s="128" t="s">
        <v>31</v>
      </c>
      <c r="J17" s="35" t="s">
        <v>32</v>
      </c>
      <c r="K17" s="45"/>
    </row>
    <row r="18" spans="2:11" s="1" customFormat="1" ht="6.95" customHeight="1" x14ac:dyDescent="0.3">
      <c r="B18" s="41"/>
      <c r="C18" s="42"/>
      <c r="D18" s="42"/>
      <c r="E18" s="42"/>
      <c r="F18" s="42"/>
      <c r="G18" s="42"/>
      <c r="H18" s="42"/>
      <c r="I18" s="127"/>
      <c r="J18" s="42"/>
      <c r="K18" s="45"/>
    </row>
    <row r="19" spans="2:11" s="1" customFormat="1" ht="14.45" customHeight="1" x14ac:dyDescent="0.3">
      <c r="B19" s="41"/>
      <c r="C19" s="42"/>
      <c r="D19" s="37" t="s">
        <v>33</v>
      </c>
      <c r="E19" s="42"/>
      <c r="F19" s="42"/>
      <c r="G19" s="42"/>
      <c r="H19" s="42"/>
      <c r="I19" s="128" t="s">
        <v>28</v>
      </c>
      <c r="J19" s="35" t="str">
        <f>IF('Rekapitulace zakázky'!AN13="Vyplň údaj","",IF('Rekapitulace zakázky'!AN13="","",'Rekapitulace zakázky'!AN13))</f>
        <v/>
      </c>
      <c r="K19" s="45"/>
    </row>
    <row r="20" spans="2:11" s="1" customFormat="1" ht="18" customHeight="1" x14ac:dyDescent="0.3">
      <c r="B20" s="41"/>
      <c r="C20" s="42"/>
      <c r="D20" s="42"/>
      <c r="E20" s="35" t="str">
        <f>IF('Rekapitulace zakázky'!E14="Vyplň údaj","",IF('Rekapitulace zakázky'!E14="","",'Rekapitulace zakázky'!E14))</f>
        <v/>
      </c>
      <c r="F20" s="42"/>
      <c r="G20" s="42"/>
      <c r="H20" s="42"/>
      <c r="I20" s="128" t="s">
        <v>31</v>
      </c>
      <c r="J20" s="35" t="str">
        <f>IF('Rekapitulace zakázky'!AN14="Vyplň údaj","",IF('Rekapitulace zakázky'!AN14="","",'Rekapitulace zakázky'!AN14))</f>
        <v/>
      </c>
      <c r="K20" s="45"/>
    </row>
    <row r="21" spans="2:11" s="1" customFormat="1" ht="6.95" customHeight="1" x14ac:dyDescent="0.3">
      <c r="B21" s="41"/>
      <c r="C21" s="42"/>
      <c r="D21" s="42"/>
      <c r="E21" s="42"/>
      <c r="F21" s="42"/>
      <c r="G21" s="42"/>
      <c r="H21" s="42"/>
      <c r="I21" s="127"/>
      <c r="J21" s="42"/>
      <c r="K21" s="45"/>
    </row>
    <row r="22" spans="2:11" s="1" customFormat="1" ht="14.45" customHeight="1" x14ac:dyDescent="0.3">
      <c r="B22" s="41"/>
      <c r="C22" s="42"/>
      <c r="D22" s="37" t="s">
        <v>35</v>
      </c>
      <c r="E22" s="42"/>
      <c r="F22" s="42"/>
      <c r="G22" s="42"/>
      <c r="H22" s="42"/>
      <c r="I22" s="128" t="s">
        <v>28</v>
      </c>
      <c r="J22" s="35" t="str">
        <f>IF('Rekapitulace zakázky'!AN16="","",'Rekapitulace zakázky'!AN16)</f>
        <v/>
      </c>
      <c r="K22" s="45"/>
    </row>
    <row r="23" spans="2:11" s="1" customFormat="1" ht="18" customHeight="1" x14ac:dyDescent="0.3">
      <c r="B23" s="41"/>
      <c r="C23" s="42"/>
      <c r="D23" s="42"/>
      <c r="E23" s="35" t="str">
        <f>IF('Rekapitulace zakázky'!E17="","",'Rekapitulace zakázky'!E17)</f>
        <v xml:space="preserve"> </v>
      </c>
      <c r="F23" s="42"/>
      <c r="G23" s="42"/>
      <c r="H23" s="42"/>
      <c r="I23" s="128" t="s">
        <v>31</v>
      </c>
      <c r="J23" s="35" t="str">
        <f>IF('Rekapitulace zakázky'!AN17="","",'Rekapitulace zakázky'!AN17)</f>
        <v/>
      </c>
      <c r="K23" s="45"/>
    </row>
    <row r="24" spans="2:11" s="1" customFormat="1" ht="6.95" customHeight="1" x14ac:dyDescent="0.3">
      <c r="B24" s="41"/>
      <c r="C24" s="42"/>
      <c r="D24" s="42"/>
      <c r="E24" s="42"/>
      <c r="F24" s="42"/>
      <c r="G24" s="42"/>
      <c r="H24" s="42"/>
      <c r="I24" s="127"/>
      <c r="J24" s="42"/>
      <c r="K24" s="45"/>
    </row>
    <row r="25" spans="2:11" s="1" customFormat="1" ht="14.45" customHeight="1" x14ac:dyDescent="0.3">
      <c r="B25" s="41"/>
      <c r="C25" s="42"/>
      <c r="D25" s="37" t="s">
        <v>38</v>
      </c>
      <c r="E25" s="42"/>
      <c r="F25" s="42"/>
      <c r="G25" s="42"/>
      <c r="H25" s="42"/>
      <c r="I25" s="127"/>
      <c r="J25" s="42"/>
      <c r="K25" s="45"/>
    </row>
    <row r="26" spans="2:11" s="7" customFormat="1" ht="16.5" customHeight="1" x14ac:dyDescent="0.3">
      <c r="B26" s="130"/>
      <c r="C26" s="131"/>
      <c r="D26" s="131"/>
      <c r="E26" s="418" t="s">
        <v>21</v>
      </c>
      <c r="F26" s="418"/>
      <c r="G26" s="418"/>
      <c r="H26" s="418"/>
      <c r="I26" s="132"/>
      <c r="J26" s="131"/>
      <c r="K26" s="133"/>
    </row>
    <row r="27" spans="2:11" s="1" customFormat="1" ht="6.95" customHeight="1" x14ac:dyDescent="0.3">
      <c r="B27" s="41"/>
      <c r="C27" s="42"/>
      <c r="D27" s="42"/>
      <c r="E27" s="42"/>
      <c r="F27" s="42"/>
      <c r="G27" s="42"/>
      <c r="H27" s="42"/>
      <c r="I27" s="127"/>
      <c r="J27" s="42"/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25.35" customHeight="1" x14ac:dyDescent="0.3">
      <c r="B29" s="41"/>
      <c r="C29" s="42"/>
      <c r="D29" s="136" t="s">
        <v>39</v>
      </c>
      <c r="E29" s="42"/>
      <c r="F29" s="42"/>
      <c r="G29" s="42"/>
      <c r="H29" s="42"/>
      <c r="I29" s="127"/>
      <c r="J29" s="137">
        <f>ROUND(J84,2)</f>
        <v>0</v>
      </c>
      <c r="K29" s="45"/>
    </row>
    <row r="30" spans="2:11" s="1" customFormat="1" ht="6.95" customHeight="1" x14ac:dyDescent="0.3">
      <c r="B30" s="41"/>
      <c r="C30" s="42"/>
      <c r="D30" s="85"/>
      <c r="E30" s="85"/>
      <c r="F30" s="85"/>
      <c r="G30" s="85"/>
      <c r="H30" s="85"/>
      <c r="I30" s="134"/>
      <c r="J30" s="85"/>
      <c r="K30" s="135"/>
    </row>
    <row r="31" spans="2:11" s="1" customFormat="1" ht="14.45" customHeight="1" x14ac:dyDescent="0.3">
      <c r="B31" s="41"/>
      <c r="C31" s="42"/>
      <c r="D31" s="42"/>
      <c r="E31" s="42"/>
      <c r="F31" s="46" t="s">
        <v>41</v>
      </c>
      <c r="G31" s="42"/>
      <c r="H31" s="42"/>
      <c r="I31" s="138" t="s">
        <v>40</v>
      </c>
      <c r="J31" s="46" t="s">
        <v>42</v>
      </c>
      <c r="K31" s="45"/>
    </row>
    <row r="32" spans="2:11" s="1" customFormat="1" ht="14.45" customHeight="1" x14ac:dyDescent="0.3">
      <c r="B32" s="41"/>
      <c r="C32" s="42"/>
      <c r="D32" s="49" t="s">
        <v>43</v>
      </c>
      <c r="E32" s="49" t="s">
        <v>44</v>
      </c>
      <c r="F32" s="139">
        <f>ROUND(SUM(BE84:BE94), 2)</f>
        <v>252720</v>
      </c>
      <c r="G32" s="42"/>
      <c r="H32" s="42"/>
      <c r="I32" s="140">
        <v>0.21</v>
      </c>
      <c r="J32" s="139">
        <f>ROUND(ROUND((SUM(BE84:BE94)), 2)*I32, 2)</f>
        <v>53071.199999999997</v>
      </c>
      <c r="K32" s="45"/>
    </row>
    <row r="33" spans="2:11" s="1" customFormat="1" ht="14.45" customHeight="1" x14ac:dyDescent="0.3">
      <c r="B33" s="41"/>
      <c r="C33" s="42"/>
      <c r="D33" s="42"/>
      <c r="E33" s="49" t="s">
        <v>45</v>
      </c>
      <c r="F33" s="139">
        <f>ROUND(SUM(BF84:BF94), 2)</f>
        <v>0</v>
      </c>
      <c r="G33" s="42"/>
      <c r="H33" s="42"/>
      <c r="I33" s="140">
        <v>0.15</v>
      </c>
      <c r="J33" s="139">
        <f>ROUND(ROUND((SUM(BF84:BF94)), 2)*I33, 2)</f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46</v>
      </c>
      <c r="F34" s="139">
        <f>ROUND(SUM(BG84:BG94), 2)</f>
        <v>0</v>
      </c>
      <c r="G34" s="42"/>
      <c r="H34" s="42"/>
      <c r="I34" s="140">
        <v>0.21</v>
      </c>
      <c r="J34" s="139">
        <v>0</v>
      </c>
      <c r="K34" s="45"/>
    </row>
    <row r="35" spans="2:11" s="1" customFormat="1" ht="14.45" hidden="1" customHeight="1" x14ac:dyDescent="0.3">
      <c r="B35" s="41"/>
      <c r="C35" s="42"/>
      <c r="D35" s="42"/>
      <c r="E35" s="49" t="s">
        <v>47</v>
      </c>
      <c r="F35" s="139">
        <f>ROUND(SUM(BH84:BH94), 2)</f>
        <v>0</v>
      </c>
      <c r="G35" s="42"/>
      <c r="H35" s="42"/>
      <c r="I35" s="140">
        <v>0.15</v>
      </c>
      <c r="J35" s="139">
        <v>0</v>
      </c>
      <c r="K35" s="45"/>
    </row>
    <row r="36" spans="2:11" s="1" customFormat="1" ht="14.45" hidden="1" customHeight="1" x14ac:dyDescent="0.3">
      <c r="B36" s="41"/>
      <c r="C36" s="42"/>
      <c r="D36" s="42"/>
      <c r="E36" s="49" t="s">
        <v>48</v>
      </c>
      <c r="F36" s="139">
        <f>ROUND(SUM(BI84:BI94), 2)</f>
        <v>0</v>
      </c>
      <c r="G36" s="42"/>
      <c r="H36" s="42"/>
      <c r="I36" s="140">
        <v>0</v>
      </c>
      <c r="J36" s="139">
        <v>0</v>
      </c>
      <c r="K36" s="45"/>
    </row>
    <row r="37" spans="2:11" s="1" customFormat="1" ht="6.95" customHeight="1" x14ac:dyDescent="0.3">
      <c r="B37" s="41"/>
      <c r="C37" s="42"/>
      <c r="D37" s="42"/>
      <c r="E37" s="42"/>
      <c r="F37" s="42"/>
      <c r="G37" s="42"/>
      <c r="H37" s="42"/>
      <c r="I37" s="127"/>
      <c r="J37" s="42"/>
      <c r="K37" s="45"/>
    </row>
    <row r="38" spans="2:11" s="1" customFormat="1" ht="25.35" customHeight="1" x14ac:dyDescent="0.3">
      <c r="B38" s="41"/>
      <c r="C38" s="141"/>
      <c r="D38" s="142" t="s">
        <v>49</v>
      </c>
      <c r="E38" s="79"/>
      <c r="F38" s="79"/>
      <c r="G38" s="143" t="s">
        <v>50</v>
      </c>
      <c r="H38" s="144" t="s">
        <v>51</v>
      </c>
      <c r="I38" s="145"/>
      <c r="J38" s="146">
        <f>SUM(J29:J36)</f>
        <v>53071.199999999997</v>
      </c>
      <c r="K38" s="147"/>
    </row>
    <row r="39" spans="2:11" s="1" customFormat="1" ht="14.45" customHeight="1" x14ac:dyDescent="0.3">
      <c r="B39" s="56"/>
      <c r="C39" s="57"/>
      <c r="D39" s="57"/>
      <c r="E39" s="57"/>
      <c r="F39" s="57"/>
      <c r="G39" s="57"/>
      <c r="H39" s="57"/>
      <c r="I39" s="148"/>
      <c r="J39" s="57"/>
      <c r="K39" s="58"/>
    </row>
    <row r="43" spans="2:11" s="1" customFormat="1" ht="6.95" customHeight="1" x14ac:dyDescent="0.3">
      <c r="B43" s="149"/>
      <c r="C43" s="150"/>
      <c r="D43" s="150"/>
      <c r="E43" s="150"/>
      <c r="F43" s="150"/>
      <c r="G43" s="150"/>
      <c r="H43" s="150"/>
      <c r="I43" s="151"/>
      <c r="J43" s="150"/>
      <c r="K43" s="152"/>
    </row>
    <row r="44" spans="2:11" s="1" customFormat="1" ht="36.950000000000003" customHeight="1" x14ac:dyDescent="0.3">
      <c r="B44" s="41"/>
      <c r="C44" s="30" t="s">
        <v>116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6.95" customHeight="1" x14ac:dyDescent="0.3">
      <c r="B45" s="41"/>
      <c r="C45" s="42"/>
      <c r="D45" s="42"/>
      <c r="E45" s="42"/>
      <c r="F45" s="42"/>
      <c r="G45" s="42"/>
      <c r="H45" s="42"/>
      <c r="I45" s="127"/>
      <c r="J45" s="42"/>
      <c r="K45" s="45"/>
    </row>
    <row r="46" spans="2:11" s="1" customFormat="1" ht="14.45" customHeight="1" x14ac:dyDescent="0.3">
      <c r="B46" s="41"/>
      <c r="C46" s="37" t="s">
        <v>18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6.5" customHeight="1" x14ac:dyDescent="0.3">
      <c r="B47" s="41"/>
      <c r="C47" s="42"/>
      <c r="D47" s="42"/>
      <c r="E47" s="454" t="str">
        <f>E7</f>
        <v>Opravy železničního svršku v dopravně Mikulášovice d.n.</v>
      </c>
      <c r="F47" s="460"/>
      <c r="G47" s="460"/>
      <c r="H47" s="460"/>
      <c r="I47" s="127"/>
      <c r="J47" s="42"/>
      <c r="K47" s="45"/>
    </row>
    <row r="48" spans="2:11" ht="15" x14ac:dyDescent="0.3">
      <c r="B48" s="28"/>
      <c r="C48" s="37" t="s">
        <v>112</v>
      </c>
      <c r="D48" s="29"/>
      <c r="E48" s="29"/>
      <c r="F48" s="29"/>
      <c r="G48" s="29"/>
      <c r="H48" s="29"/>
      <c r="I48" s="126"/>
      <c r="J48" s="29"/>
      <c r="K48" s="31"/>
    </row>
    <row r="49" spans="2:47" s="1" customFormat="1" ht="16.5" customHeight="1" x14ac:dyDescent="0.3">
      <c r="B49" s="41"/>
      <c r="C49" s="42"/>
      <c r="D49" s="42"/>
      <c r="E49" s="454" t="s">
        <v>113</v>
      </c>
      <c r="F49" s="455"/>
      <c r="G49" s="455"/>
      <c r="H49" s="455"/>
      <c r="I49" s="127"/>
      <c r="J49" s="42"/>
      <c r="K49" s="45"/>
    </row>
    <row r="50" spans="2:47" s="1" customFormat="1" ht="14.45" customHeight="1" x14ac:dyDescent="0.3">
      <c r="B50" s="41"/>
      <c r="C50" s="37" t="s">
        <v>114</v>
      </c>
      <c r="D50" s="42"/>
      <c r="E50" s="42"/>
      <c r="F50" s="42"/>
      <c r="G50" s="42"/>
      <c r="H50" s="42"/>
      <c r="I50" s="127"/>
      <c r="J50" s="42"/>
      <c r="K50" s="45"/>
    </row>
    <row r="51" spans="2:47" s="1" customFormat="1" ht="17.25" customHeight="1" x14ac:dyDescent="0.3">
      <c r="B51" s="41"/>
      <c r="C51" s="42"/>
      <c r="D51" s="42"/>
      <c r="E51" s="456" t="str">
        <f>E11</f>
        <v>SO 05 - SO 05 - Panelová plocha</v>
      </c>
      <c r="F51" s="455"/>
      <c r="G51" s="455"/>
      <c r="H51" s="455"/>
      <c r="I51" s="127"/>
      <c r="J51" s="42"/>
      <c r="K51" s="45"/>
    </row>
    <row r="52" spans="2:47" s="1" customFormat="1" ht="6.95" customHeight="1" x14ac:dyDescent="0.3">
      <c r="B52" s="41"/>
      <c r="C52" s="42"/>
      <c r="D52" s="42"/>
      <c r="E52" s="42"/>
      <c r="F52" s="42"/>
      <c r="G52" s="42"/>
      <c r="H52" s="42"/>
      <c r="I52" s="127"/>
      <c r="J52" s="42"/>
      <c r="K52" s="45"/>
    </row>
    <row r="53" spans="2:47" s="1" customFormat="1" ht="18" customHeight="1" x14ac:dyDescent="0.3">
      <c r="B53" s="41"/>
      <c r="C53" s="37" t="s">
        <v>23</v>
      </c>
      <c r="D53" s="42"/>
      <c r="E53" s="42"/>
      <c r="F53" s="35" t="str">
        <f>F14</f>
        <v>dopravna Mikulášovice d.n.</v>
      </c>
      <c r="G53" s="42"/>
      <c r="H53" s="42"/>
      <c r="I53" s="128" t="s">
        <v>25</v>
      </c>
      <c r="J53" s="129" t="str">
        <f>IF(J14="","",J14)</f>
        <v>25. 9. 2018</v>
      </c>
      <c r="K53" s="45"/>
    </row>
    <row r="54" spans="2:47" s="1" customFormat="1" ht="6.95" customHeight="1" x14ac:dyDescent="0.3">
      <c r="B54" s="41"/>
      <c r="C54" s="42"/>
      <c r="D54" s="42"/>
      <c r="E54" s="42"/>
      <c r="F54" s="42"/>
      <c r="G54" s="42"/>
      <c r="H54" s="42"/>
      <c r="I54" s="127"/>
      <c r="J54" s="42"/>
      <c r="K54" s="45"/>
    </row>
    <row r="55" spans="2:47" s="1" customFormat="1" ht="15" x14ac:dyDescent="0.3">
      <c r="B55" s="41"/>
      <c r="C55" s="37" t="s">
        <v>27</v>
      </c>
      <c r="D55" s="42"/>
      <c r="E55" s="42"/>
      <c r="F55" s="35" t="str">
        <f>E17</f>
        <v>SŽDC s.o., OŘ Ústí n.L., ST Ústí n.L.</v>
      </c>
      <c r="G55" s="42"/>
      <c r="H55" s="42"/>
      <c r="I55" s="128" t="s">
        <v>35</v>
      </c>
      <c r="J55" s="418" t="str">
        <f>E23</f>
        <v xml:space="preserve"> </v>
      </c>
      <c r="K55" s="45"/>
    </row>
    <row r="56" spans="2:47" s="1" customFormat="1" ht="14.45" customHeight="1" x14ac:dyDescent="0.3">
      <c r="B56" s="41"/>
      <c r="C56" s="37" t="s">
        <v>33</v>
      </c>
      <c r="D56" s="42"/>
      <c r="E56" s="42"/>
      <c r="F56" s="35" t="str">
        <f>IF(E20="","",E20)</f>
        <v/>
      </c>
      <c r="G56" s="42"/>
      <c r="H56" s="42"/>
      <c r="I56" s="127"/>
      <c r="J56" s="457"/>
      <c r="K56" s="45"/>
    </row>
    <row r="57" spans="2:47" s="1" customFormat="1" ht="10.35" customHeight="1" x14ac:dyDescent="0.3">
      <c r="B57" s="41"/>
      <c r="C57" s="42"/>
      <c r="D57" s="42"/>
      <c r="E57" s="42"/>
      <c r="F57" s="42"/>
      <c r="G57" s="42"/>
      <c r="H57" s="42"/>
      <c r="I57" s="127"/>
      <c r="J57" s="42"/>
      <c r="K57" s="45"/>
    </row>
    <row r="58" spans="2:47" s="1" customFormat="1" ht="29.25" customHeight="1" x14ac:dyDescent="0.3">
      <c r="B58" s="41"/>
      <c r="C58" s="153" t="s">
        <v>117</v>
      </c>
      <c r="D58" s="141"/>
      <c r="E58" s="141"/>
      <c r="F58" s="141"/>
      <c r="G58" s="141"/>
      <c r="H58" s="141"/>
      <c r="I58" s="154"/>
      <c r="J58" s="155" t="s">
        <v>118</v>
      </c>
      <c r="K58" s="156"/>
    </row>
    <row r="59" spans="2:47" s="1" customFormat="1" ht="10.35" customHeight="1" x14ac:dyDescent="0.3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29.25" customHeight="1" x14ac:dyDescent="0.3">
      <c r="B60" s="41"/>
      <c r="C60" s="157" t="s">
        <v>119</v>
      </c>
      <c r="D60" s="42"/>
      <c r="E60" s="42"/>
      <c r="F60" s="42"/>
      <c r="G60" s="42"/>
      <c r="H60" s="42"/>
      <c r="I60" s="127"/>
      <c r="J60" s="137">
        <f>J84</f>
        <v>0</v>
      </c>
      <c r="K60" s="45"/>
      <c r="AU60" s="24" t="s">
        <v>120</v>
      </c>
    </row>
    <row r="61" spans="2:47" s="8" customFormat="1" ht="24.95" customHeight="1" x14ac:dyDescent="0.3">
      <c r="B61" s="158"/>
      <c r="C61" s="159"/>
      <c r="D61" s="160" t="s">
        <v>121</v>
      </c>
      <c r="E61" s="161"/>
      <c r="F61" s="161"/>
      <c r="G61" s="161"/>
      <c r="H61" s="161"/>
      <c r="I61" s="162"/>
      <c r="J61" s="163">
        <f>J85</f>
        <v>252720</v>
      </c>
      <c r="K61" s="164"/>
    </row>
    <row r="62" spans="2:47" s="9" customFormat="1" ht="19.899999999999999" customHeight="1" x14ac:dyDescent="0.3">
      <c r="B62" s="165"/>
      <c r="C62" s="166"/>
      <c r="D62" s="167" t="s">
        <v>122</v>
      </c>
      <c r="E62" s="168"/>
      <c r="F62" s="168"/>
      <c r="G62" s="168"/>
      <c r="H62" s="168"/>
      <c r="I62" s="169"/>
      <c r="J62" s="170">
        <f>J86</f>
        <v>252720</v>
      </c>
      <c r="K62" s="171"/>
    </row>
    <row r="63" spans="2:47" s="1" customFormat="1" ht="21.75" customHeight="1" x14ac:dyDescent="0.3">
      <c r="B63" s="41"/>
      <c r="C63" s="42"/>
      <c r="D63" s="42"/>
      <c r="E63" s="42"/>
      <c r="F63" s="42"/>
      <c r="G63" s="42"/>
      <c r="H63" s="42"/>
      <c r="I63" s="127"/>
      <c r="J63" s="42"/>
      <c r="K63" s="45"/>
    </row>
    <row r="64" spans="2:47" s="1" customFormat="1" ht="6.95" customHeight="1" x14ac:dyDescent="0.3">
      <c r="B64" s="56"/>
      <c r="C64" s="57"/>
      <c r="D64" s="57"/>
      <c r="E64" s="57"/>
      <c r="F64" s="57"/>
      <c r="G64" s="57"/>
      <c r="H64" s="57"/>
      <c r="I64" s="148"/>
      <c r="J64" s="57"/>
      <c r="K64" s="58"/>
    </row>
    <row r="68" spans="2:12" s="1" customFormat="1" ht="6.95" customHeight="1" x14ac:dyDescent="0.3">
      <c r="B68" s="59"/>
      <c r="C68" s="60"/>
      <c r="D68" s="60"/>
      <c r="E68" s="60"/>
      <c r="F68" s="60"/>
      <c r="G68" s="60"/>
      <c r="H68" s="60"/>
      <c r="I68" s="151"/>
      <c r="J68" s="60"/>
      <c r="K68" s="60"/>
      <c r="L68" s="61"/>
    </row>
    <row r="69" spans="2:12" s="1" customFormat="1" ht="36.950000000000003" customHeight="1" x14ac:dyDescent="0.3">
      <c r="B69" s="41"/>
      <c r="C69" s="62" t="s">
        <v>123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12" s="1" customFormat="1" ht="6.95" customHeight="1" x14ac:dyDescent="0.3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12" s="1" customFormat="1" ht="14.45" customHeight="1" x14ac:dyDescent="0.3">
      <c r="B71" s="41"/>
      <c r="C71" s="65" t="s">
        <v>18</v>
      </c>
      <c r="D71" s="63"/>
      <c r="E71" s="63"/>
      <c r="F71" s="63"/>
      <c r="G71" s="63"/>
      <c r="H71" s="63"/>
      <c r="I71" s="172"/>
      <c r="J71" s="63"/>
      <c r="K71" s="63"/>
      <c r="L71" s="61"/>
    </row>
    <row r="72" spans="2:12" s="1" customFormat="1" ht="16.5" customHeight="1" x14ac:dyDescent="0.3">
      <c r="B72" s="41"/>
      <c r="C72" s="63"/>
      <c r="D72" s="63"/>
      <c r="E72" s="458" t="str">
        <f>E7</f>
        <v>Opravy železničního svršku v dopravně Mikulášovice d.n.</v>
      </c>
      <c r="F72" s="459"/>
      <c r="G72" s="459"/>
      <c r="H72" s="459"/>
      <c r="I72" s="172"/>
      <c r="J72" s="63"/>
      <c r="K72" s="63"/>
      <c r="L72" s="61"/>
    </row>
    <row r="73" spans="2:12" ht="18" x14ac:dyDescent="0.35">
      <c r="B73" s="28"/>
      <c r="C73" s="65" t="s">
        <v>112</v>
      </c>
      <c r="D73" s="173"/>
      <c r="E73" s="173"/>
      <c r="F73" s="173"/>
      <c r="G73" s="173"/>
      <c r="H73" s="173"/>
      <c r="J73" s="368"/>
      <c r="K73" s="240"/>
      <c r="L73" s="351"/>
    </row>
    <row r="74" spans="2:12" s="1" customFormat="1" ht="16.5" customHeight="1" x14ac:dyDescent="0.3">
      <c r="B74" s="41"/>
      <c r="C74" s="63"/>
      <c r="D74" s="63"/>
      <c r="E74" s="458" t="s">
        <v>113</v>
      </c>
      <c r="F74" s="452"/>
      <c r="G74" s="452"/>
      <c r="H74" s="452"/>
      <c r="I74" s="172"/>
      <c r="J74" s="63"/>
      <c r="K74" s="63"/>
      <c r="L74" s="61"/>
    </row>
    <row r="75" spans="2:12" s="1" customFormat="1" ht="14.45" customHeight="1" x14ac:dyDescent="0.3">
      <c r="B75" s="41"/>
      <c r="C75" s="65" t="s">
        <v>114</v>
      </c>
      <c r="D75" s="63"/>
      <c r="E75" s="63"/>
      <c r="F75" s="63"/>
      <c r="G75" s="63"/>
      <c r="H75" s="63"/>
      <c r="I75" s="172"/>
      <c r="J75" s="63"/>
      <c r="K75" s="63"/>
      <c r="L75" s="61"/>
    </row>
    <row r="76" spans="2:12" s="1" customFormat="1" ht="17.25" customHeight="1" x14ac:dyDescent="0.3">
      <c r="B76" s="41"/>
      <c r="C76" s="63"/>
      <c r="D76" s="63"/>
      <c r="E76" s="433" t="str">
        <f>E11</f>
        <v>SO 05 - SO 05 - Panelová plocha</v>
      </c>
      <c r="F76" s="452"/>
      <c r="G76" s="452"/>
      <c r="H76" s="452"/>
      <c r="I76" s="172"/>
      <c r="J76" s="63"/>
      <c r="K76" s="63"/>
      <c r="L76" s="61"/>
    </row>
    <row r="77" spans="2:12" s="1" customFormat="1" ht="6.95" customHeight="1" x14ac:dyDescent="0.3">
      <c r="B77" s="41"/>
      <c r="C77" s="63"/>
      <c r="D77" s="63"/>
      <c r="E77" s="63"/>
      <c r="F77" s="63"/>
      <c r="G77" s="63"/>
      <c r="H77" s="63"/>
      <c r="I77" s="172"/>
      <c r="J77" s="63"/>
      <c r="K77" s="63"/>
      <c r="L77" s="61"/>
    </row>
    <row r="78" spans="2:12" s="1" customFormat="1" ht="18" customHeight="1" x14ac:dyDescent="0.3">
      <c r="B78" s="41"/>
      <c r="C78" s="65" t="s">
        <v>23</v>
      </c>
      <c r="D78" s="63"/>
      <c r="E78" s="63"/>
      <c r="F78" s="175" t="str">
        <f>F14</f>
        <v>dopravna Mikulášovice d.n.</v>
      </c>
      <c r="G78" s="63"/>
      <c r="H78" s="63"/>
      <c r="I78" s="176" t="s">
        <v>25</v>
      </c>
      <c r="J78" s="73" t="str">
        <f>IF(J14="","",J14)</f>
        <v>25. 9. 2018</v>
      </c>
      <c r="K78" s="63"/>
      <c r="L78" s="61"/>
    </row>
    <row r="79" spans="2:12" s="1" customFormat="1" ht="6.95" customHeight="1" x14ac:dyDescent="0.3">
      <c r="B79" s="41"/>
      <c r="C79" s="63"/>
      <c r="D79" s="63"/>
      <c r="E79" s="63"/>
      <c r="F79" s="63"/>
      <c r="G79" s="63"/>
      <c r="H79" s="63"/>
      <c r="I79" s="172"/>
      <c r="J79" s="63"/>
      <c r="K79" s="63"/>
      <c r="L79" s="61"/>
    </row>
    <row r="80" spans="2:12" s="1" customFormat="1" ht="15" x14ac:dyDescent="0.3">
      <c r="B80" s="41"/>
      <c r="C80" s="65" t="s">
        <v>27</v>
      </c>
      <c r="D80" s="63"/>
      <c r="E80" s="63"/>
      <c r="F80" s="175" t="str">
        <f>E17</f>
        <v>SŽDC s.o., OŘ Ústí n.L., ST Ústí n.L.</v>
      </c>
      <c r="G80" s="63"/>
      <c r="H80" s="63"/>
      <c r="I80" s="176" t="s">
        <v>35</v>
      </c>
      <c r="J80" s="175" t="str">
        <f>E23</f>
        <v xml:space="preserve"> </v>
      </c>
      <c r="K80" s="63"/>
      <c r="L80" s="61"/>
    </row>
    <row r="81" spans="2:65" s="1" customFormat="1" ht="14.45" customHeight="1" x14ac:dyDescent="0.3">
      <c r="B81" s="41"/>
      <c r="C81" s="65" t="s">
        <v>33</v>
      </c>
      <c r="D81" s="63"/>
      <c r="E81" s="63"/>
      <c r="F81" s="175" t="str">
        <f>IF(E20="","",E20)</f>
        <v/>
      </c>
      <c r="G81" s="63"/>
      <c r="H81" s="63"/>
      <c r="I81" s="172"/>
      <c r="J81" s="63"/>
      <c r="K81" s="63"/>
      <c r="L81" s="61"/>
    </row>
    <row r="82" spans="2:65" s="1" customFormat="1" ht="10.35" customHeight="1" x14ac:dyDescent="0.3">
      <c r="B82" s="41"/>
      <c r="C82" s="63"/>
      <c r="D82" s="63"/>
      <c r="E82" s="63"/>
      <c r="F82" s="63"/>
      <c r="G82" s="63"/>
      <c r="H82" s="63"/>
      <c r="I82" s="172"/>
      <c r="J82" s="63"/>
      <c r="K82" s="63"/>
      <c r="L82" s="61"/>
    </row>
    <row r="83" spans="2:65" s="10" customFormat="1" ht="29.25" customHeight="1" x14ac:dyDescent="0.3">
      <c r="B83" s="177"/>
      <c r="C83" s="178" t="s">
        <v>124</v>
      </c>
      <c r="D83" s="179" t="s">
        <v>58</v>
      </c>
      <c r="E83" s="179" t="s">
        <v>54</v>
      </c>
      <c r="F83" s="179" t="s">
        <v>125</v>
      </c>
      <c r="G83" s="179" t="s">
        <v>126</v>
      </c>
      <c r="H83" s="179" t="s">
        <v>127</v>
      </c>
      <c r="I83" s="180" t="s">
        <v>128</v>
      </c>
      <c r="J83" s="179" t="s">
        <v>118</v>
      </c>
      <c r="K83" s="181" t="s">
        <v>129</v>
      </c>
      <c r="L83" s="182"/>
      <c r="M83" s="81" t="s">
        <v>130</v>
      </c>
      <c r="N83" s="82" t="s">
        <v>43</v>
      </c>
      <c r="O83" s="82" t="s">
        <v>131</v>
      </c>
      <c r="P83" s="82" t="s">
        <v>132</v>
      </c>
      <c r="Q83" s="82" t="s">
        <v>133</v>
      </c>
      <c r="R83" s="82" t="s">
        <v>134</v>
      </c>
      <c r="S83" s="82" t="s">
        <v>135</v>
      </c>
      <c r="T83" s="83" t="s">
        <v>136</v>
      </c>
    </row>
    <row r="84" spans="2:65" s="1" customFormat="1" ht="29.25" customHeight="1" x14ac:dyDescent="0.3">
      <c r="B84" s="41"/>
      <c r="C84" s="87" t="s">
        <v>119</v>
      </c>
      <c r="D84" s="63"/>
      <c r="E84" s="63"/>
      <c r="F84" s="63"/>
      <c r="G84" s="63"/>
      <c r="H84" s="63"/>
      <c r="I84" s="172"/>
      <c r="J84" s="387"/>
      <c r="K84" s="385"/>
      <c r="L84" s="386"/>
      <c r="M84" s="84"/>
      <c r="N84" s="85"/>
      <c r="O84" s="85"/>
      <c r="P84" s="184">
        <f>P85</f>
        <v>0</v>
      </c>
      <c r="Q84" s="85"/>
      <c r="R84" s="184">
        <f>R85</f>
        <v>97.2</v>
      </c>
      <c r="S84" s="85"/>
      <c r="T84" s="185">
        <f>T85</f>
        <v>0</v>
      </c>
      <c r="AT84" s="24" t="s">
        <v>72</v>
      </c>
      <c r="AU84" s="24" t="s">
        <v>120</v>
      </c>
      <c r="BK84" s="186">
        <f>BK85</f>
        <v>252720</v>
      </c>
    </row>
    <row r="85" spans="2:65" s="11" customFormat="1" ht="37.35" customHeight="1" x14ac:dyDescent="0.35">
      <c r="B85" s="187"/>
      <c r="C85" s="188"/>
      <c r="D85" s="189" t="s">
        <v>72</v>
      </c>
      <c r="E85" s="190" t="s">
        <v>137</v>
      </c>
      <c r="F85" s="190" t="s">
        <v>138</v>
      </c>
      <c r="G85" s="188"/>
      <c r="H85" s="188"/>
      <c r="I85" s="191"/>
      <c r="J85" s="192">
        <f>BK85</f>
        <v>252720</v>
      </c>
      <c r="K85" s="188"/>
      <c r="L85" s="193"/>
      <c r="M85" s="194"/>
      <c r="N85" s="195"/>
      <c r="O85" s="195"/>
      <c r="P85" s="196">
        <f>P86</f>
        <v>0</v>
      </c>
      <c r="Q85" s="195"/>
      <c r="R85" s="196">
        <f>R86</f>
        <v>97.2</v>
      </c>
      <c r="S85" s="195"/>
      <c r="T85" s="197">
        <f>T86</f>
        <v>0</v>
      </c>
      <c r="AR85" s="198" t="s">
        <v>80</v>
      </c>
      <c r="AT85" s="199" t="s">
        <v>72</v>
      </c>
      <c r="AU85" s="199" t="s">
        <v>73</v>
      </c>
      <c r="AY85" s="198" t="s">
        <v>139</v>
      </c>
      <c r="BK85" s="200">
        <f>BK86</f>
        <v>252720</v>
      </c>
    </row>
    <row r="86" spans="2:65" s="11" customFormat="1" ht="19.899999999999999" customHeight="1" x14ac:dyDescent="0.3">
      <c r="B86" s="187"/>
      <c r="C86" s="188"/>
      <c r="D86" s="189" t="s">
        <v>72</v>
      </c>
      <c r="E86" s="201" t="s">
        <v>140</v>
      </c>
      <c r="F86" s="201" t="s">
        <v>141</v>
      </c>
      <c r="G86" s="188"/>
      <c r="H86" s="188"/>
      <c r="I86" s="191"/>
      <c r="J86" s="202">
        <f>BK86</f>
        <v>252720</v>
      </c>
      <c r="K86" s="188"/>
      <c r="L86" s="193"/>
      <c r="M86" s="194"/>
      <c r="N86" s="195"/>
      <c r="O86" s="195"/>
      <c r="P86" s="196">
        <f>SUM(P87:P94)</f>
        <v>0</v>
      </c>
      <c r="Q86" s="195"/>
      <c r="R86" s="196">
        <f>SUM(R87:R94)</f>
        <v>97.2</v>
      </c>
      <c r="S86" s="195"/>
      <c r="T86" s="197">
        <f>SUM(T87:T94)</f>
        <v>0</v>
      </c>
      <c r="AR86" s="198" t="s">
        <v>80</v>
      </c>
      <c r="AT86" s="199" t="s">
        <v>72</v>
      </c>
      <c r="AU86" s="199" t="s">
        <v>80</v>
      </c>
      <c r="AY86" s="198" t="s">
        <v>139</v>
      </c>
      <c r="BK86" s="200">
        <f>SUM(BK87:BK94)</f>
        <v>252720</v>
      </c>
    </row>
    <row r="87" spans="2:65" s="1" customFormat="1" ht="117" customHeight="1" x14ac:dyDescent="0.3">
      <c r="B87" s="41"/>
      <c r="C87" s="203" t="s">
        <v>80</v>
      </c>
      <c r="D87" s="203" t="s">
        <v>142</v>
      </c>
      <c r="E87" s="204" t="s">
        <v>478</v>
      </c>
      <c r="F87" s="205" t="s">
        <v>479</v>
      </c>
      <c r="G87" s="206" t="s">
        <v>395</v>
      </c>
      <c r="H87" s="207">
        <v>270</v>
      </c>
      <c r="I87" s="369"/>
      <c r="J87" s="209">
        <f>ROUND(I87*H87,2)</f>
        <v>0</v>
      </c>
      <c r="K87" s="205" t="s">
        <v>146</v>
      </c>
      <c r="L87" s="380" t="s">
        <v>726</v>
      </c>
      <c r="M87" s="210" t="s">
        <v>21</v>
      </c>
      <c r="N87" s="211" t="s">
        <v>44</v>
      </c>
      <c r="O87" s="42"/>
      <c r="P87" s="212">
        <f>O87*H87</f>
        <v>0</v>
      </c>
      <c r="Q87" s="212">
        <v>0</v>
      </c>
      <c r="R87" s="212">
        <f>Q87*H87</f>
        <v>0</v>
      </c>
      <c r="S87" s="212">
        <v>0</v>
      </c>
      <c r="T87" s="213">
        <f>S87*H87</f>
        <v>0</v>
      </c>
      <c r="AR87" s="24" t="s">
        <v>147</v>
      </c>
      <c r="AT87" s="24" t="s">
        <v>142</v>
      </c>
      <c r="AU87" s="24" t="s">
        <v>82</v>
      </c>
      <c r="AY87" s="24" t="s">
        <v>139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80</v>
      </c>
      <c r="BK87" s="214">
        <f>ROUND(I87*H87,2)</f>
        <v>0</v>
      </c>
      <c r="BL87" s="24" t="s">
        <v>147</v>
      </c>
      <c r="BM87" s="24" t="s">
        <v>480</v>
      </c>
    </row>
    <row r="88" spans="2:65" s="1" customFormat="1" ht="40.5" x14ac:dyDescent="0.3">
      <c r="B88" s="41"/>
      <c r="C88" s="63"/>
      <c r="D88" s="215" t="s">
        <v>149</v>
      </c>
      <c r="E88" s="63"/>
      <c r="F88" s="216" t="s">
        <v>481</v>
      </c>
      <c r="G88" s="63"/>
      <c r="H88" s="63"/>
      <c r="I88" s="172"/>
      <c r="J88" s="63"/>
      <c r="K88" s="63"/>
      <c r="L88" s="61"/>
      <c r="M88" s="217"/>
      <c r="N88" s="42"/>
      <c r="O88" s="42"/>
      <c r="P88" s="42"/>
      <c r="Q88" s="42"/>
      <c r="R88" s="42"/>
      <c r="S88" s="42"/>
      <c r="T88" s="78"/>
      <c r="AT88" s="24" t="s">
        <v>149</v>
      </c>
      <c r="AU88" s="24" t="s">
        <v>82</v>
      </c>
    </row>
    <row r="89" spans="2:65" s="13" customFormat="1" x14ac:dyDescent="0.3">
      <c r="B89" s="228"/>
      <c r="C89" s="229"/>
      <c r="D89" s="215" t="s">
        <v>151</v>
      </c>
      <c r="E89" s="230" t="s">
        <v>21</v>
      </c>
      <c r="F89" s="231" t="s">
        <v>482</v>
      </c>
      <c r="G89" s="229"/>
      <c r="H89" s="232">
        <v>270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151</v>
      </c>
      <c r="AU89" s="238" t="s">
        <v>82</v>
      </c>
      <c r="AV89" s="13" t="s">
        <v>82</v>
      </c>
      <c r="AW89" s="13" t="s">
        <v>37</v>
      </c>
      <c r="AX89" s="13" t="s">
        <v>80</v>
      </c>
      <c r="AY89" s="238" t="s">
        <v>139</v>
      </c>
    </row>
    <row r="90" spans="2:65" s="1" customFormat="1" ht="16.5" customHeight="1" x14ac:dyDescent="0.3">
      <c r="B90" s="41"/>
      <c r="C90" s="250" t="s">
        <v>82</v>
      </c>
      <c r="D90" s="250" t="s">
        <v>199</v>
      </c>
      <c r="E90" s="251" t="s">
        <v>483</v>
      </c>
      <c r="F90" s="252" t="s">
        <v>484</v>
      </c>
      <c r="G90" s="253" t="s">
        <v>145</v>
      </c>
      <c r="H90" s="254">
        <v>60</v>
      </c>
      <c r="I90" s="382">
        <v>4212</v>
      </c>
      <c r="J90" s="256">
        <f>ROUND(I90*H90,2)</f>
        <v>252720</v>
      </c>
      <c r="K90" s="252" t="s">
        <v>146</v>
      </c>
      <c r="L90" s="358" t="s">
        <v>719</v>
      </c>
      <c r="M90" s="258" t="s">
        <v>21</v>
      </c>
      <c r="N90" s="259" t="s">
        <v>44</v>
      </c>
      <c r="O90" s="42"/>
      <c r="P90" s="212">
        <f>O90*H90</f>
        <v>0</v>
      </c>
      <c r="Q90" s="212">
        <v>1.62</v>
      </c>
      <c r="R90" s="212">
        <f>Q90*H90</f>
        <v>97.2</v>
      </c>
      <c r="S90" s="212">
        <v>0</v>
      </c>
      <c r="T90" s="213">
        <f>S90*H90</f>
        <v>0</v>
      </c>
      <c r="AR90" s="24" t="s">
        <v>192</v>
      </c>
      <c r="AT90" s="24" t="s">
        <v>199</v>
      </c>
      <c r="AU90" s="24" t="s">
        <v>82</v>
      </c>
      <c r="AY90" s="24" t="s">
        <v>139</v>
      </c>
      <c r="BE90" s="214">
        <f>IF(N90="základní",J90,0)</f>
        <v>252720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80</v>
      </c>
      <c r="BK90" s="214">
        <f>ROUND(I90*H90,2)</f>
        <v>252720</v>
      </c>
      <c r="BL90" s="24" t="s">
        <v>147</v>
      </c>
      <c r="BM90" s="24" t="s">
        <v>485</v>
      </c>
    </row>
    <row r="91" spans="2:65" s="13" customFormat="1" x14ac:dyDescent="0.3">
      <c r="B91" s="228"/>
      <c r="C91" s="229"/>
      <c r="D91" s="215" t="s">
        <v>151</v>
      </c>
      <c r="E91" s="230" t="s">
        <v>21</v>
      </c>
      <c r="F91" s="231" t="s">
        <v>486</v>
      </c>
      <c r="G91" s="229"/>
      <c r="H91" s="232">
        <v>60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AT91" s="238" t="s">
        <v>151</v>
      </c>
      <c r="AU91" s="238" t="s">
        <v>82</v>
      </c>
      <c r="AV91" s="13" t="s">
        <v>82</v>
      </c>
      <c r="AW91" s="13" t="s">
        <v>37</v>
      </c>
      <c r="AX91" s="13" t="s">
        <v>80</v>
      </c>
      <c r="AY91" s="238" t="s">
        <v>139</v>
      </c>
    </row>
    <row r="92" spans="2:65" s="1" customFormat="1" ht="162" customHeight="1" x14ac:dyDescent="0.3">
      <c r="B92" s="41"/>
      <c r="C92" s="203" t="s">
        <v>159</v>
      </c>
      <c r="D92" s="203" t="s">
        <v>142</v>
      </c>
      <c r="E92" s="204" t="s">
        <v>487</v>
      </c>
      <c r="F92" s="205" t="s">
        <v>488</v>
      </c>
      <c r="G92" s="206" t="s">
        <v>220</v>
      </c>
      <c r="H92" s="207">
        <v>97.2</v>
      </c>
      <c r="I92" s="208"/>
      <c r="J92" s="209">
        <f>ROUND(I92*H92,2)</f>
        <v>0</v>
      </c>
      <c r="K92" s="205" t="s">
        <v>146</v>
      </c>
      <c r="L92" s="61"/>
      <c r="M92" s="210" t="s">
        <v>21</v>
      </c>
      <c r="N92" s="211" t="s">
        <v>44</v>
      </c>
      <c r="O92" s="42"/>
      <c r="P92" s="212">
        <f>O92*H92</f>
        <v>0</v>
      </c>
      <c r="Q92" s="212">
        <v>0</v>
      </c>
      <c r="R92" s="212">
        <f>Q92*H92</f>
        <v>0</v>
      </c>
      <c r="S92" s="212">
        <v>0</v>
      </c>
      <c r="T92" s="213">
        <f>S92*H92</f>
        <v>0</v>
      </c>
      <c r="AR92" s="24" t="s">
        <v>147</v>
      </c>
      <c r="AT92" s="24" t="s">
        <v>142</v>
      </c>
      <c r="AU92" s="24" t="s">
        <v>82</v>
      </c>
      <c r="AY92" s="24" t="s">
        <v>139</v>
      </c>
      <c r="BE92" s="214">
        <f>IF(N92="základní",J92,0)</f>
        <v>0</v>
      </c>
      <c r="BF92" s="214">
        <f>IF(N92="snížená",J92,0)</f>
        <v>0</v>
      </c>
      <c r="BG92" s="214">
        <f>IF(N92="zákl. přenesená",J92,0)</f>
        <v>0</v>
      </c>
      <c r="BH92" s="214">
        <f>IF(N92="sníž. přenesená",J92,0)</f>
        <v>0</v>
      </c>
      <c r="BI92" s="214">
        <f>IF(N92="nulová",J92,0)</f>
        <v>0</v>
      </c>
      <c r="BJ92" s="24" t="s">
        <v>80</v>
      </c>
      <c r="BK92" s="214">
        <f>ROUND(I92*H92,2)</f>
        <v>0</v>
      </c>
      <c r="BL92" s="24" t="s">
        <v>147</v>
      </c>
      <c r="BM92" s="24" t="s">
        <v>489</v>
      </c>
    </row>
    <row r="93" spans="2:65" s="1" customFormat="1" ht="94.5" x14ac:dyDescent="0.3">
      <c r="B93" s="41"/>
      <c r="C93" s="63"/>
      <c r="D93" s="215" t="s">
        <v>149</v>
      </c>
      <c r="E93" s="63"/>
      <c r="F93" s="216" t="s">
        <v>227</v>
      </c>
      <c r="G93" s="63"/>
      <c r="H93" s="63"/>
      <c r="I93" s="172"/>
      <c r="J93" s="63"/>
      <c r="K93" s="63"/>
      <c r="L93" s="61"/>
      <c r="M93" s="217"/>
      <c r="N93" s="42"/>
      <c r="O93" s="42"/>
      <c r="P93" s="42"/>
      <c r="Q93" s="42"/>
      <c r="R93" s="42"/>
      <c r="S93" s="42"/>
      <c r="T93" s="78"/>
      <c r="AT93" s="24" t="s">
        <v>149</v>
      </c>
      <c r="AU93" s="24" t="s">
        <v>82</v>
      </c>
    </row>
    <row r="94" spans="2:65" s="13" customFormat="1" x14ac:dyDescent="0.3">
      <c r="B94" s="228"/>
      <c r="C94" s="229"/>
      <c r="D94" s="215" t="s">
        <v>151</v>
      </c>
      <c r="E94" s="230" t="s">
        <v>21</v>
      </c>
      <c r="F94" s="231" t="s">
        <v>490</v>
      </c>
      <c r="G94" s="229"/>
      <c r="H94" s="232">
        <v>97.2</v>
      </c>
      <c r="I94" s="233"/>
      <c r="J94" s="229"/>
      <c r="K94" s="229"/>
      <c r="L94" s="234"/>
      <c r="M94" s="260"/>
      <c r="N94" s="261"/>
      <c r="O94" s="261"/>
      <c r="P94" s="261"/>
      <c r="Q94" s="261"/>
      <c r="R94" s="261"/>
      <c r="S94" s="261"/>
      <c r="T94" s="262"/>
      <c r="AT94" s="238" t="s">
        <v>151</v>
      </c>
      <c r="AU94" s="238" t="s">
        <v>82</v>
      </c>
      <c r="AV94" s="13" t="s">
        <v>82</v>
      </c>
      <c r="AW94" s="13" t="s">
        <v>37</v>
      </c>
      <c r="AX94" s="13" t="s">
        <v>80</v>
      </c>
      <c r="AY94" s="238" t="s">
        <v>139</v>
      </c>
    </row>
    <row r="95" spans="2:65" s="1" customFormat="1" ht="6.95" customHeight="1" x14ac:dyDescent="0.3">
      <c r="B95" s="56"/>
      <c r="C95" s="57"/>
      <c r="D95" s="57"/>
      <c r="E95" s="57"/>
      <c r="F95" s="57"/>
      <c r="G95" s="57"/>
      <c r="H95" s="57"/>
      <c r="I95" s="148"/>
      <c r="J95" s="57"/>
      <c r="K95" s="57"/>
      <c r="L95" s="61"/>
    </row>
  </sheetData>
  <autoFilter ref="C83:K94"/>
  <mergeCells count="13">
    <mergeCell ref="E76:H76"/>
    <mergeCell ref="G1:H1"/>
    <mergeCell ref="L2:V2"/>
    <mergeCell ref="E49:H49"/>
    <mergeCell ref="E51:H51"/>
    <mergeCell ref="J55:J56"/>
    <mergeCell ref="E72:H72"/>
    <mergeCell ref="E74:H74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3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A1:BR105"/>
  <sheetViews>
    <sheetView showGridLines="0" workbookViewId="0">
      <pane ySplit="1" topLeftCell="A38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21"/>
      <c r="C1" s="121"/>
      <c r="D1" s="122" t="s">
        <v>1</v>
      </c>
      <c r="E1" s="121"/>
      <c r="F1" s="123" t="s">
        <v>106</v>
      </c>
      <c r="G1" s="453" t="s">
        <v>107</v>
      </c>
      <c r="H1" s="453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AT2" s="24" t="s">
        <v>102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111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 x14ac:dyDescent="0.3">
      <c r="B7" s="28"/>
      <c r="C7" s="29"/>
      <c r="D7" s="29"/>
      <c r="E7" s="454" t="str">
        <f>'Rekapitulace zakázky'!K6</f>
        <v>Opravy železničního svršku v dopravně Mikulášovice d.n.</v>
      </c>
      <c r="F7" s="460"/>
      <c r="G7" s="460"/>
      <c r="H7" s="460"/>
      <c r="I7" s="126"/>
      <c r="J7" s="29"/>
      <c r="K7" s="31"/>
    </row>
    <row r="8" spans="1:70" s="1" customFormat="1" ht="15" x14ac:dyDescent="0.3">
      <c r="B8" s="41"/>
      <c r="C8" s="42"/>
      <c r="D8" s="37" t="s">
        <v>112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 x14ac:dyDescent="0.3">
      <c r="B9" s="41"/>
      <c r="C9" s="42"/>
      <c r="D9" s="42"/>
      <c r="E9" s="456" t="s">
        <v>491</v>
      </c>
      <c r="F9" s="455"/>
      <c r="G9" s="455"/>
      <c r="H9" s="455"/>
      <c r="I9" s="127"/>
      <c r="J9" s="42"/>
      <c r="K9" s="45"/>
    </row>
    <row r="10" spans="1:70" s="1" customFormat="1" x14ac:dyDescent="0.3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 x14ac:dyDescent="0.3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 x14ac:dyDescent="0.3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zakázky'!AN8</f>
        <v>25. 9. 2018</v>
      </c>
      <c r="K12" s="45"/>
    </row>
    <row r="13" spans="1:70" s="1" customFormat="1" ht="10.9" customHeight="1" x14ac:dyDescent="0.3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 x14ac:dyDescent="0.3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29</v>
      </c>
      <c r="K14" s="45"/>
    </row>
    <row r="15" spans="1:70" s="1" customFormat="1" ht="18" customHeight="1" x14ac:dyDescent="0.3">
      <c r="B15" s="41"/>
      <c r="C15" s="42"/>
      <c r="D15" s="42"/>
      <c r="E15" s="35" t="s">
        <v>30</v>
      </c>
      <c r="F15" s="42"/>
      <c r="G15" s="42"/>
      <c r="H15" s="42"/>
      <c r="I15" s="128" t="s">
        <v>31</v>
      </c>
      <c r="J15" s="35" t="s">
        <v>32</v>
      </c>
      <c r="K15" s="45"/>
    </row>
    <row r="16" spans="1:70" s="1" customFormat="1" ht="6.95" customHeight="1" x14ac:dyDescent="0.3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 x14ac:dyDescent="0.3">
      <c r="B17" s="41"/>
      <c r="C17" s="42"/>
      <c r="D17" s="37" t="s">
        <v>33</v>
      </c>
      <c r="E17" s="42"/>
      <c r="F17" s="42"/>
      <c r="G17" s="42"/>
      <c r="H17" s="42"/>
      <c r="I17" s="128" t="s">
        <v>28</v>
      </c>
      <c r="J17" s="35" t="str">
        <f>IF('Rekapitulace zakázky'!AN13="Vyplň údaj","",IF('Rekapitulace zakázky'!AN13="","",'Rekapitulace zakázky'!AN13))</f>
        <v/>
      </c>
      <c r="K17" s="45"/>
    </row>
    <row r="18" spans="2:11" s="1" customFormat="1" ht="18" customHeight="1" x14ac:dyDescent="0.3">
      <c r="B18" s="41"/>
      <c r="C18" s="42"/>
      <c r="D18" s="42"/>
      <c r="E18" s="35" t="str">
        <f>IF('Rekapitulace zakázky'!E14="Vyplň údaj","",IF('Rekapitulace zakázky'!E14="","",'Rekapitulace zakázky'!E14))</f>
        <v/>
      </c>
      <c r="F18" s="42"/>
      <c r="G18" s="42"/>
      <c r="H18" s="42"/>
      <c r="I18" s="128" t="s">
        <v>31</v>
      </c>
      <c r="J18" s="35" t="str">
        <f>IF('Rekapitulace zakázky'!AN14="Vyplň údaj","",IF('Rekapitulace zakázky'!AN14="","",'Rekapitulace zakázky'!AN14))</f>
        <v/>
      </c>
      <c r="K18" s="45"/>
    </row>
    <row r="19" spans="2:11" s="1" customFormat="1" ht="6.95" customHeight="1" x14ac:dyDescent="0.3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 x14ac:dyDescent="0.3">
      <c r="B20" s="41"/>
      <c r="C20" s="42"/>
      <c r="D20" s="37" t="s">
        <v>35</v>
      </c>
      <c r="E20" s="42"/>
      <c r="F20" s="42"/>
      <c r="G20" s="42"/>
      <c r="H20" s="42"/>
      <c r="I20" s="128" t="s">
        <v>28</v>
      </c>
      <c r="J20" s="35" t="str">
        <f>IF('Rekapitulace zakázky'!AN16="","",'Rekapitulace zakázky'!AN16)</f>
        <v/>
      </c>
      <c r="K20" s="45"/>
    </row>
    <row r="21" spans="2:11" s="1" customFormat="1" ht="18" customHeight="1" x14ac:dyDescent="0.3">
      <c r="B21" s="41"/>
      <c r="C21" s="42"/>
      <c r="D21" s="42"/>
      <c r="E21" s="35" t="str">
        <f>IF('Rekapitulace zakázky'!E17="","",'Rekapitulace zakázky'!E17)</f>
        <v xml:space="preserve"> </v>
      </c>
      <c r="F21" s="42"/>
      <c r="G21" s="42"/>
      <c r="H21" s="42"/>
      <c r="I21" s="128" t="s">
        <v>31</v>
      </c>
      <c r="J21" s="35" t="str">
        <f>IF('Rekapitulace zakázky'!AN17="","",'Rekapitulace zakázky'!AN17)</f>
        <v/>
      </c>
      <c r="K21" s="45"/>
    </row>
    <row r="22" spans="2:11" s="1" customFormat="1" ht="6.95" customHeight="1" x14ac:dyDescent="0.3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 x14ac:dyDescent="0.3">
      <c r="B23" s="41"/>
      <c r="C23" s="42"/>
      <c r="D23" s="37" t="s">
        <v>38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 x14ac:dyDescent="0.3">
      <c r="B24" s="130"/>
      <c r="C24" s="131"/>
      <c r="D24" s="131"/>
      <c r="E24" s="418" t="s">
        <v>21</v>
      </c>
      <c r="F24" s="418"/>
      <c r="G24" s="418"/>
      <c r="H24" s="418"/>
      <c r="I24" s="132"/>
      <c r="J24" s="131"/>
      <c r="K24" s="133"/>
    </row>
    <row r="25" spans="2:11" s="1" customFormat="1" ht="6.95" customHeight="1" x14ac:dyDescent="0.3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 x14ac:dyDescent="0.3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 x14ac:dyDescent="0.3">
      <c r="B27" s="41"/>
      <c r="C27" s="42"/>
      <c r="D27" s="136" t="s">
        <v>39</v>
      </c>
      <c r="E27" s="42"/>
      <c r="F27" s="42"/>
      <c r="G27" s="42"/>
      <c r="H27" s="42"/>
      <c r="I27" s="127"/>
      <c r="J27" s="137">
        <f>ROUND(J78,2)</f>
        <v>0</v>
      </c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 x14ac:dyDescent="0.3">
      <c r="B29" s="41"/>
      <c r="C29" s="42"/>
      <c r="D29" s="42"/>
      <c r="E29" s="42"/>
      <c r="F29" s="46" t="s">
        <v>41</v>
      </c>
      <c r="G29" s="42"/>
      <c r="H29" s="42"/>
      <c r="I29" s="138" t="s">
        <v>40</v>
      </c>
      <c r="J29" s="46" t="s">
        <v>42</v>
      </c>
      <c r="K29" s="45"/>
    </row>
    <row r="30" spans="2:11" s="1" customFormat="1" ht="14.45" customHeight="1" x14ac:dyDescent="0.3">
      <c r="B30" s="41"/>
      <c r="C30" s="42"/>
      <c r="D30" s="49" t="s">
        <v>43</v>
      </c>
      <c r="E30" s="49" t="s">
        <v>44</v>
      </c>
      <c r="F30" s="139">
        <f>ROUND(SUM(BE78:BE104), 2)</f>
        <v>0</v>
      </c>
      <c r="G30" s="42"/>
      <c r="H30" s="42"/>
      <c r="I30" s="140">
        <v>0.21</v>
      </c>
      <c r="J30" s="139">
        <f>ROUND(ROUND((SUM(BE78:BE104)), 2)*I30, 2)</f>
        <v>0</v>
      </c>
      <c r="K30" s="45"/>
    </row>
    <row r="31" spans="2:11" s="1" customFormat="1" ht="14.45" customHeight="1" x14ac:dyDescent="0.3">
      <c r="B31" s="41"/>
      <c r="C31" s="42"/>
      <c r="D31" s="42"/>
      <c r="E31" s="49" t="s">
        <v>45</v>
      </c>
      <c r="F31" s="139">
        <f>ROUND(SUM(BF78:BF104), 2)</f>
        <v>0</v>
      </c>
      <c r="G31" s="42"/>
      <c r="H31" s="42"/>
      <c r="I31" s="140">
        <v>0.15</v>
      </c>
      <c r="J31" s="139">
        <f>ROUND(ROUND((SUM(BF78:BF104)), 2)*I31, 2)</f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46</v>
      </c>
      <c r="F32" s="139">
        <f>ROUND(SUM(BG78:BG104),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 x14ac:dyDescent="0.3">
      <c r="B33" s="41"/>
      <c r="C33" s="42"/>
      <c r="D33" s="42"/>
      <c r="E33" s="49" t="s">
        <v>47</v>
      </c>
      <c r="F33" s="139">
        <f>ROUND(SUM(BH78:BH104),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48</v>
      </c>
      <c r="F34" s="139">
        <f>ROUND(SUM(BI78:BI104),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 x14ac:dyDescent="0.3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 x14ac:dyDescent="0.3">
      <c r="B36" s="41"/>
      <c r="C36" s="141"/>
      <c r="D36" s="142" t="s">
        <v>49</v>
      </c>
      <c r="E36" s="79"/>
      <c r="F36" s="79"/>
      <c r="G36" s="143" t="s">
        <v>50</v>
      </c>
      <c r="H36" s="144" t="s">
        <v>51</v>
      </c>
      <c r="I36" s="145"/>
      <c r="J36" s="146">
        <f>SUM(J27:J34)</f>
        <v>0</v>
      </c>
      <c r="K36" s="147"/>
    </row>
    <row r="37" spans="2:11" s="1" customFormat="1" ht="14.45" customHeight="1" x14ac:dyDescent="0.3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 x14ac:dyDescent="0.3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 x14ac:dyDescent="0.3">
      <c r="B42" s="41"/>
      <c r="C42" s="30" t="s">
        <v>116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 x14ac:dyDescent="0.3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 x14ac:dyDescent="0.3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 x14ac:dyDescent="0.3">
      <c r="B45" s="41"/>
      <c r="C45" s="42"/>
      <c r="D45" s="42"/>
      <c r="E45" s="454" t="str">
        <f>E7</f>
        <v>Opravy železničního svršku v dopravně Mikulášovice d.n.</v>
      </c>
      <c r="F45" s="460"/>
      <c r="G45" s="460"/>
      <c r="H45" s="460"/>
      <c r="I45" s="127"/>
      <c r="J45" s="42"/>
      <c r="K45" s="45"/>
    </row>
    <row r="46" spans="2:11" s="1" customFormat="1" ht="14.45" customHeight="1" x14ac:dyDescent="0.3">
      <c r="B46" s="41"/>
      <c r="C46" s="37" t="s">
        <v>112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 x14ac:dyDescent="0.3">
      <c r="B47" s="41"/>
      <c r="C47" s="42"/>
      <c r="D47" s="42"/>
      <c r="E47" s="456" t="str">
        <f>E9</f>
        <v>02 - Materiál dodávaný objednatelem - NEOCEŇOVAT</v>
      </c>
      <c r="F47" s="455"/>
      <c r="G47" s="455"/>
      <c r="H47" s="455"/>
      <c r="I47" s="127"/>
      <c r="J47" s="42"/>
      <c r="K47" s="45"/>
    </row>
    <row r="48" spans="2:11" s="1" customFormat="1" ht="6.95" customHeight="1" x14ac:dyDescent="0.3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 x14ac:dyDescent="0.3">
      <c r="B49" s="41"/>
      <c r="C49" s="37" t="s">
        <v>23</v>
      </c>
      <c r="D49" s="42"/>
      <c r="E49" s="42"/>
      <c r="F49" s="35" t="str">
        <f>F12</f>
        <v>dopravna Mikulášovice d.n.</v>
      </c>
      <c r="G49" s="42"/>
      <c r="H49" s="42"/>
      <c r="I49" s="128" t="s">
        <v>25</v>
      </c>
      <c r="J49" s="129" t="str">
        <f>IF(J12="","",J12)</f>
        <v>25. 9. 2018</v>
      </c>
      <c r="K49" s="45"/>
    </row>
    <row r="50" spans="2:47" s="1" customFormat="1" ht="6.95" customHeight="1" x14ac:dyDescent="0.3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 x14ac:dyDescent="0.3">
      <c r="B51" s="41"/>
      <c r="C51" s="37" t="s">
        <v>27</v>
      </c>
      <c r="D51" s="42"/>
      <c r="E51" s="42"/>
      <c r="F51" s="35" t="str">
        <f>E15</f>
        <v>SŽDC s.o., OŘ Ústí n.L., ST Ústí n.L.</v>
      </c>
      <c r="G51" s="42"/>
      <c r="H51" s="42"/>
      <c r="I51" s="128" t="s">
        <v>35</v>
      </c>
      <c r="J51" s="418" t="str">
        <f>E21</f>
        <v xml:space="preserve"> </v>
      </c>
      <c r="K51" s="45"/>
    </row>
    <row r="52" spans="2:47" s="1" customFormat="1" ht="14.45" customHeight="1" x14ac:dyDescent="0.3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27"/>
      <c r="J52" s="457"/>
      <c r="K52" s="45"/>
    </row>
    <row r="53" spans="2:47" s="1" customFormat="1" ht="10.35" customHeight="1" x14ac:dyDescent="0.3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 x14ac:dyDescent="0.3">
      <c r="B54" s="41"/>
      <c r="C54" s="153" t="s">
        <v>117</v>
      </c>
      <c r="D54" s="141"/>
      <c r="E54" s="141"/>
      <c r="F54" s="141"/>
      <c r="G54" s="141"/>
      <c r="H54" s="141"/>
      <c r="I54" s="154"/>
      <c r="J54" s="155" t="s">
        <v>118</v>
      </c>
      <c r="K54" s="156"/>
    </row>
    <row r="55" spans="2:47" s="1" customFormat="1" ht="10.35" customHeight="1" x14ac:dyDescent="0.3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 x14ac:dyDescent="0.3">
      <c r="B56" s="41"/>
      <c r="C56" s="157" t="s">
        <v>119</v>
      </c>
      <c r="D56" s="42"/>
      <c r="E56" s="42"/>
      <c r="F56" s="42"/>
      <c r="G56" s="42"/>
      <c r="H56" s="42"/>
      <c r="I56" s="127"/>
      <c r="J56" s="137">
        <f>J78</f>
        <v>0</v>
      </c>
      <c r="K56" s="45"/>
      <c r="AU56" s="24" t="s">
        <v>120</v>
      </c>
    </row>
    <row r="57" spans="2:47" s="8" customFormat="1" ht="24.95" customHeight="1" x14ac:dyDescent="0.3">
      <c r="B57" s="158"/>
      <c r="C57" s="159"/>
      <c r="D57" s="160" t="s">
        <v>121</v>
      </c>
      <c r="E57" s="161"/>
      <c r="F57" s="161"/>
      <c r="G57" s="161"/>
      <c r="H57" s="161"/>
      <c r="I57" s="162"/>
      <c r="J57" s="163">
        <f>J79</f>
        <v>0</v>
      </c>
      <c r="K57" s="164"/>
    </row>
    <row r="58" spans="2:47" s="9" customFormat="1" ht="19.899999999999999" customHeight="1" x14ac:dyDescent="0.3">
      <c r="B58" s="165"/>
      <c r="C58" s="166"/>
      <c r="D58" s="167" t="s">
        <v>122</v>
      </c>
      <c r="E58" s="168"/>
      <c r="F58" s="168"/>
      <c r="G58" s="168"/>
      <c r="H58" s="168"/>
      <c r="I58" s="169"/>
      <c r="J58" s="170">
        <f>J80</f>
        <v>0</v>
      </c>
      <c r="K58" s="171"/>
    </row>
    <row r="59" spans="2:47" s="1" customFormat="1" ht="21.75" customHeight="1" x14ac:dyDescent="0.3">
      <c r="B59" s="41"/>
      <c r="C59" s="42"/>
      <c r="D59" s="42"/>
      <c r="E59" s="42"/>
      <c r="F59" s="42"/>
      <c r="G59" s="42"/>
      <c r="H59" s="42"/>
      <c r="I59" s="127"/>
      <c r="J59" s="42"/>
      <c r="K59" s="45"/>
    </row>
    <row r="60" spans="2:47" s="1" customFormat="1" ht="6.95" customHeight="1" x14ac:dyDescent="0.3">
      <c r="B60" s="56"/>
      <c r="C60" s="57"/>
      <c r="D60" s="57"/>
      <c r="E60" s="57"/>
      <c r="F60" s="57"/>
      <c r="G60" s="57"/>
      <c r="H60" s="57"/>
      <c r="I60" s="148"/>
      <c r="J60" s="57"/>
      <c r="K60" s="58"/>
    </row>
    <row r="64" spans="2:47" s="1" customFormat="1" ht="6.95" customHeight="1" x14ac:dyDescent="0.3">
      <c r="B64" s="59"/>
      <c r="C64" s="60"/>
      <c r="D64" s="60"/>
      <c r="E64" s="60"/>
      <c r="F64" s="60"/>
      <c r="G64" s="60"/>
      <c r="H64" s="60"/>
      <c r="I64" s="151"/>
      <c r="J64" s="60"/>
      <c r="K64" s="60"/>
      <c r="L64" s="61"/>
    </row>
    <row r="65" spans="2:63" s="1" customFormat="1" ht="36.950000000000003" customHeight="1" x14ac:dyDescent="0.3">
      <c r="B65" s="41"/>
      <c r="C65" s="62" t="s">
        <v>123</v>
      </c>
      <c r="D65" s="63"/>
      <c r="E65" s="63"/>
      <c r="F65" s="63"/>
      <c r="G65" s="63"/>
      <c r="H65" s="63"/>
      <c r="I65" s="172"/>
      <c r="J65" s="63"/>
      <c r="K65" s="63"/>
      <c r="L65" s="61"/>
    </row>
    <row r="66" spans="2:63" s="1" customFormat="1" ht="6.95" customHeight="1" x14ac:dyDescent="0.3">
      <c r="B66" s="41"/>
      <c r="C66" s="63"/>
      <c r="D66" s="63"/>
      <c r="E66" s="63"/>
      <c r="F66" s="63"/>
      <c r="G66" s="63"/>
      <c r="H66" s="63"/>
      <c r="I66" s="172"/>
      <c r="J66" s="63"/>
      <c r="K66" s="63"/>
      <c r="L66" s="61"/>
    </row>
    <row r="67" spans="2:63" s="1" customFormat="1" ht="14.45" customHeight="1" x14ac:dyDescent="0.3">
      <c r="B67" s="41"/>
      <c r="C67" s="65" t="s">
        <v>18</v>
      </c>
      <c r="D67" s="63"/>
      <c r="E67" s="63"/>
      <c r="F67" s="63"/>
      <c r="G67" s="63"/>
      <c r="H67" s="63"/>
      <c r="I67" s="172"/>
      <c r="J67" s="63"/>
      <c r="K67" s="63"/>
      <c r="L67" s="61"/>
    </row>
    <row r="68" spans="2:63" s="1" customFormat="1" ht="16.5" customHeight="1" x14ac:dyDescent="0.3">
      <c r="B68" s="41"/>
      <c r="C68" s="63"/>
      <c r="D68" s="63"/>
      <c r="E68" s="458" t="str">
        <f>E7</f>
        <v>Opravy železničního svršku v dopravně Mikulášovice d.n.</v>
      </c>
      <c r="F68" s="459"/>
      <c r="G68" s="459"/>
      <c r="H68" s="459"/>
      <c r="I68" s="172"/>
      <c r="J68" s="63"/>
      <c r="K68" s="63"/>
      <c r="L68" s="61"/>
    </row>
    <row r="69" spans="2:63" s="1" customFormat="1" ht="14.45" customHeight="1" x14ac:dyDescent="0.3">
      <c r="B69" s="41"/>
      <c r="C69" s="65" t="s">
        <v>112</v>
      </c>
      <c r="D69" s="63"/>
      <c r="E69" s="63"/>
      <c r="F69" s="63"/>
      <c r="G69" s="63"/>
      <c r="H69" s="63"/>
      <c r="I69" s="172"/>
      <c r="J69" s="63"/>
      <c r="K69" s="63"/>
      <c r="L69" s="61"/>
    </row>
    <row r="70" spans="2:63" s="1" customFormat="1" ht="17.25" customHeight="1" x14ac:dyDescent="0.3">
      <c r="B70" s="41"/>
      <c r="C70" s="63"/>
      <c r="D70" s="63"/>
      <c r="E70" s="433" t="str">
        <f>E9</f>
        <v>02 - Materiál dodávaný objednatelem - NEOCEŇOVAT</v>
      </c>
      <c r="F70" s="452"/>
      <c r="G70" s="452"/>
      <c r="H70" s="452"/>
      <c r="I70" s="172"/>
      <c r="J70" s="63"/>
      <c r="K70" s="63"/>
      <c r="L70" s="61"/>
    </row>
    <row r="71" spans="2:63" s="1" customFormat="1" ht="6.95" customHeight="1" x14ac:dyDescent="0.3">
      <c r="B71" s="41"/>
      <c r="C71" s="63"/>
      <c r="D71" s="63"/>
      <c r="E71" s="63"/>
      <c r="F71" s="63"/>
      <c r="G71" s="63"/>
      <c r="H71" s="63"/>
      <c r="I71" s="172"/>
      <c r="J71" s="63"/>
      <c r="K71" s="63"/>
      <c r="L71" s="61"/>
    </row>
    <row r="72" spans="2:63" s="1" customFormat="1" ht="18" customHeight="1" x14ac:dyDescent="0.3">
      <c r="B72" s="41"/>
      <c r="C72" s="65" t="s">
        <v>23</v>
      </c>
      <c r="D72" s="63"/>
      <c r="E72" s="63"/>
      <c r="F72" s="175" t="str">
        <f>F12</f>
        <v>dopravna Mikulášovice d.n.</v>
      </c>
      <c r="G72" s="63"/>
      <c r="H72" s="63"/>
      <c r="I72" s="176" t="s">
        <v>25</v>
      </c>
      <c r="J72" s="73" t="str">
        <f>IF(J12="","",J12)</f>
        <v>25. 9. 2018</v>
      </c>
      <c r="K72" s="63"/>
      <c r="L72" s="61"/>
    </row>
    <row r="73" spans="2:63" s="1" customFormat="1" ht="6.95" customHeight="1" x14ac:dyDescent="0.3">
      <c r="B73" s="41"/>
      <c r="C73" s="63"/>
      <c r="D73" s="63"/>
      <c r="E73" s="63"/>
      <c r="F73" s="63"/>
      <c r="G73" s="63"/>
      <c r="H73" s="63"/>
      <c r="I73" s="172"/>
      <c r="J73" s="63"/>
      <c r="K73" s="63"/>
      <c r="L73" s="61"/>
    </row>
    <row r="74" spans="2:63" s="1" customFormat="1" ht="15" x14ac:dyDescent="0.3">
      <c r="B74" s="41"/>
      <c r="C74" s="65" t="s">
        <v>27</v>
      </c>
      <c r="D74" s="63"/>
      <c r="E74" s="63"/>
      <c r="F74" s="175" t="str">
        <f>E15</f>
        <v>SŽDC s.o., OŘ Ústí n.L., ST Ústí n.L.</v>
      </c>
      <c r="G74" s="63"/>
      <c r="H74" s="63"/>
      <c r="I74" s="176" t="s">
        <v>35</v>
      </c>
      <c r="J74" s="175" t="str">
        <f>E21</f>
        <v xml:space="preserve"> </v>
      </c>
      <c r="K74" s="63"/>
      <c r="L74" s="61"/>
    </row>
    <row r="75" spans="2:63" s="1" customFormat="1" ht="14.45" customHeight="1" x14ac:dyDescent="0.3">
      <c r="B75" s="41"/>
      <c r="C75" s="65" t="s">
        <v>33</v>
      </c>
      <c r="D75" s="63"/>
      <c r="E75" s="63"/>
      <c r="F75" s="175" t="str">
        <f>IF(E18="","",E18)</f>
        <v/>
      </c>
      <c r="G75" s="63"/>
      <c r="H75" s="63"/>
      <c r="I75" s="172"/>
      <c r="J75" s="63"/>
      <c r="K75" s="63"/>
      <c r="L75" s="61"/>
    </row>
    <row r="76" spans="2:63" s="1" customFormat="1" ht="10.35" customHeight="1" x14ac:dyDescent="0.3">
      <c r="B76" s="41"/>
      <c r="C76" s="63"/>
      <c r="D76" s="63"/>
      <c r="E76" s="63"/>
      <c r="F76" s="63"/>
      <c r="G76" s="63"/>
      <c r="H76" s="63"/>
      <c r="I76" s="172"/>
      <c r="J76" s="63"/>
      <c r="K76" s="63"/>
      <c r="L76" s="61"/>
    </row>
    <row r="77" spans="2:63" s="10" customFormat="1" ht="29.25" customHeight="1" x14ac:dyDescent="0.3">
      <c r="B77" s="177"/>
      <c r="C77" s="178" t="s">
        <v>124</v>
      </c>
      <c r="D77" s="179" t="s">
        <v>58</v>
      </c>
      <c r="E77" s="179" t="s">
        <v>54</v>
      </c>
      <c r="F77" s="179" t="s">
        <v>125</v>
      </c>
      <c r="G77" s="179" t="s">
        <v>126</v>
      </c>
      <c r="H77" s="179" t="s">
        <v>127</v>
      </c>
      <c r="I77" s="180" t="s">
        <v>128</v>
      </c>
      <c r="J77" s="179" t="s">
        <v>118</v>
      </c>
      <c r="K77" s="181" t="s">
        <v>129</v>
      </c>
      <c r="L77" s="182"/>
      <c r="M77" s="81" t="s">
        <v>130</v>
      </c>
      <c r="N77" s="82" t="s">
        <v>43</v>
      </c>
      <c r="O77" s="82" t="s">
        <v>131</v>
      </c>
      <c r="P77" s="82" t="s">
        <v>132</v>
      </c>
      <c r="Q77" s="82" t="s">
        <v>133</v>
      </c>
      <c r="R77" s="82" t="s">
        <v>134</v>
      </c>
      <c r="S77" s="82" t="s">
        <v>135</v>
      </c>
      <c r="T77" s="83" t="s">
        <v>136</v>
      </c>
    </row>
    <row r="78" spans="2:63" s="1" customFormat="1" ht="29.25" customHeight="1" x14ac:dyDescent="0.35">
      <c r="B78" s="41"/>
      <c r="C78" s="87" t="s">
        <v>119</v>
      </c>
      <c r="D78" s="63"/>
      <c r="E78" s="63"/>
      <c r="F78" s="63"/>
      <c r="G78" s="63"/>
      <c r="H78" s="63"/>
      <c r="I78" s="172"/>
      <c r="J78" s="183">
        <f>BK78</f>
        <v>0</v>
      </c>
      <c r="K78" s="63"/>
      <c r="L78" s="61"/>
      <c r="M78" s="84"/>
      <c r="N78" s="85"/>
      <c r="O78" s="85"/>
      <c r="P78" s="184">
        <f>P79</f>
        <v>0</v>
      </c>
      <c r="Q78" s="85"/>
      <c r="R78" s="184">
        <f>R79</f>
        <v>78.843249999999983</v>
      </c>
      <c r="S78" s="85"/>
      <c r="T78" s="185">
        <f>T79</f>
        <v>0</v>
      </c>
      <c r="AT78" s="24" t="s">
        <v>72</v>
      </c>
      <c r="AU78" s="24" t="s">
        <v>120</v>
      </c>
      <c r="BK78" s="186">
        <f>BK79</f>
        <v>0</v>
      </c>
    </row>
    <row r="79" spans="2:63" s="11" customFormat="1" ht="37.35" customHeight="1" x14ac:dyDescent="0.35">
      <c r="B79" s="187"/>
      <c r="C79" s="188"/>
      <c r="D79" s="189" t="s">
        <v>72</v>
      </c>
      <c r="E79" s="190" t="s">
        <v>137</v>
      </c>
      <c r="F79" s="190" t="s">
        <v>138</v>
      </c>
      <c r="G79" s="188"/>
      <c r="H79" s="188"/>
      <c r="I79" s="191"/>
      <c r="J79" s="192">
        <f>BK79</f>
        <v>0</v>
      </c>
      <c r="K79" s="188"/>
      <c r="L79" s="193"/>
      <c r="M79" s="194"/>
      <c r="N79" s="195"/>
      <c r="O79" s="195"/>
      <c r="P79" s="196">
        <f>P80</f>
        <v>0</v>
      </c>
      <c r="Q79" s="195"/>
      <c r="R79" s="196">
        <f>R80</f>
        <v>78.843249999999983</v>
      </c>
      <c r="S79" s="195"/>
      <c r="T79" s="197">
        <f>T80</f>
        <v>0</v>
      </c>
      <c r="AR79" s="198" t="s">
        <v>80</v>
      </c>
      <c r="AT79" s="199" t="s">
        <v>72</v>
      </c>
      <c r="AU79" s="199" t="s">
        <v>73</v>
      </c>
      <c r="AY79" s="198" t="s">
        <v>139</v>
      </c>
      <c r="BK79" s="200">
        <f>BK80</f>
        <v>0</v>
      </c>
    </row>
    <row r="80" spans="2:63" s="11" customFormat="1" ht="19.899999999999999" customHeight="1" x14ac:dyDescent="0.3">
      <c r="B80" s="187"/>
      <c r="C80" s="188"/>
      <c r="D80" s="189" t="s">
        <v>72</v>
      </c>
      <c r="E80" s="201" t="s">
        <v>140</v>
      </c>
      <c r="F80" s="201" t="s">
        <v>141</v>
      </c>
      <c r="G80" s="188"/>
      <c r="H80" s="188"/>
      <c r="I80" s="191"/>
      <c r="J80" s="202">
        <f>BK80</f>
        <v>0</v>
      </c>
      <c r="K80" s="188"/>
      <c r="L80" s="193"/>
      <c r="M80" s="194"/>
      <c r="N80" s="195"/>
      <c r="O80" s="195"/>
      <c r="P80" s="196">
        <f>SUM(P81:P104)</f>
        <v>0</v>
      </c>
      <c r="Q80" s="195"/>
      <c r="R80" s="196">
        <f>SUM(R81:R104)</f>
        <v>78.843249999999983</v>
      </c>
      <c r="S80" s="195"/>
      <c r="T80" s="197">
        <f>SUM(T81:T104)</f>
        <v>0</v>
      </c>
      <c r="AR80" s="198" t="s">
        <v>80</v>
      </c>
      <c r="AT80" s="199" t="s">
        <v>72</v>
      </c>
      <c r="AU80" s="199" t="s">
        <v>80</v>
      </c>
      <c r="AY80" s="198" t="s">
        <v>139</v>
      </c>
      <c r="BK80" s="200">
        <f>SUM(BK81:BK104)</f>
        <v>0</v>
      </c>
    </row>
    <row r="81" spans="2:65" s="1" customFormat="1" ht="16.5" customHeight="1" x14ac:dyDescent="0.3">
      <c r="B81" s="41"/>
      <c r="C81" s="250" t="s">
        <v>80</v>
      </c>
      <c r="D81" s="250" t="s">
        <v>199</v>
      </c>
      <c r="E81" s="251" t="s">
        <v>492</v>
      </c>
      <c r="F81" s="252" t="s">
        <v>493</v>
      </c>
      <c r="G81" s="253" t="s">
        <v>162</v>
      </c>
      <c r="H81" s="254">
        <v>580</v>
      </c>
      <c r="I81" s="255">
        <v>0</v>
      </c>
      <c r="J81" s="256">
        <f>ROUND(I81*H81,2)</f>
        <v>0</v>
      </c>
      <c r="K81" s="252" t="s">
        <v>146</v>
      </c>
      <c r="L81" s="257"/>
      <c r="M81" s="258" t="s">
        <v>21</v>
      </c>
      <c r="N81" s="259" t="s">
        <v>44</v>
      </c>
      <c r="O81" s="42"/>
      <c r="P81" s="212">
        <f>O81*H81</f>
        <v>0</v>
      </c>
      <c r="Q81" s="212">
        <v>0</v>
      </c>
      <c r="R81" s="212">
        <f>Q81*H81</f>
        <v>0</v>
      </c>
      <c r="S81" s="212">
        <v>0</v>
      </c>
      <c r="T81" s="213">
        <f>S81*H81</f>
        <v>0</v>
      </c>
      <c r="AR81" s="24" t="s">
        <v>192</v>
      </c>
      <c r="AT81" s="24" t="s">
        <v>199</v>
      </c>
      <c r="AU81" s="24" t="s">
        <v>82</v>
      </c>
      <c r="AY81" s="24" t="s">
        <v>139</v>
      </c>
      <c r="BE81" s="214">
        <f>IF(N81="základní",J81,0)</f>
        <v>0</v>
      </c>
      <c r="BF81" s="214">
        <f>IF(N81="snížená",J81,0)</f>
        <v>0</v>
      </c>
      <c r="BG81" s="214">
        <f>IF(N81="zákl. přenesená",J81,0)</f>
        <v>0</v>
      </c>
      <c r="BH81" s="214">
        <f>IF(N81="sníž. přenesená",J81,0)</f>
        <v>0</v>
      </c>
      <c r="BI81" s="214">
        <f>IF(N81="nulová",J81,0)</f>
        <v>0</v>
      </c>
      <c r="BJ81" s="24" t="s">
        <v>80</v>
      </c>
      <c r="BK81" s="214">
        <f>ROUND(I81*H81,2)</f>
        <v>0</v>
      </c>
      <c r="BL81" s="24" t="s">
        <v>147</v>
      </c>
      <c r="BM81" s="24" t="s">
        <v>494</v>
      </c>
    </row>
    <row r="82" spans="2:65" s="12" customFormat="1" x14ac:dyDescent="0.3">
      <c r="B82" s="218"/>
      <c r="C82" s="219"/>
      <c r="D82" s="215" t="s">
        <v>151</v>
      </c>
      <c r="E82" s="220" t="s">
        <v>21</v>
      </c>
      <c r="F82" s="221" t="s">
        <v>495</v>
      </c>
      <c r="G82" s="219"/>
      <c r="H82" s="220" t="s">
        <v>21</v>
      </c>
      <c r="I82" s="222"/>
      <c r="J82" s="219"/>
      <c r="K82" s="219"/>
      <c r="L82" s="223"/>
      <c r="M82" s="224"/>
      <c r="N82" s="225"/>
      <c r="O82" s="225"/>
      <c r="P82" s="225"/>
      <c r="Q82" s="225"/>
      <c r="R82" s="225"/>
      <c r="S82" s="225"/>
      <c r="T82" s="226"/>
      <c r="AT82" s="227" t="s">
        <v>151</v>
      </c>
      <c r="AU82" s="227" t="s">
        <v>82</v>
      </c>
      <c r="AV82" s="12" t="s">
        <v>80</v>
      </c>
      <c r="AW82" s="12" t="s">
        <v>37</v>
      </c>
      <c r="AX82" s="12" t="s">
        <v>73</v>
      </c>
      <c r="AY82" s="227" t="s">
        <v>139</v>
      </c>
    </row>
    <row r="83" spans="2:65" s="13" customFormat="1" x14ac:dyDescent="0.3">
      <c r="B83" s="228"/>
      <c r="C83" s="229"/>
      <c r="D83" s="215" t="s">
        <v>151</v>
      </c>
      <c r="E83" s="230" t="s">
        <v>21</v>
      </c>
      <c r="F83" s="231" t="s">
        <v>496</v>
      </c>
      <c r="G83" s="229"/>
      <c r="H83" s="232">
        <v>100</v>
      </c>
      <c r="I83" s="233"/>
      <c r="J83" s="229"/>
      <c r="K83" s="229"/>
      <c r="L83" s="234"/>
      <c r="M83" s="235"/>
      <c r="N83" s="236"/>
      <c r="O83" s="236"/>
      <c r="P83" s="236"/>
      <c r="Q83" s="236"/>
      <c r="R83" s="236"/>
      <c r="S83" s="236"/>
      <c r="T83" s="237"/>
      <c r="AT83" s="238" t="s">
        <v>151</v>
      </c>
      <c r="AU83" s="238" t="s">
        <v>82</v>
      </c>
      <c r="AV83" s="13" t="s">
        <v>82</v>
      </c>
      <c r="AW83" s="13" t="s">
        <v>37</v>
      </c>
      <c r="AX83" s="13" t="s">
        <v>73</v>
      </c>
      <c r="AY83" s="238" t="s">
        <v>139</v>
      </c>
    </row>
    <row r="84" spans="2:65" s="12" customFormat="1" x14ac:dyDescent="0.3">
      <c r="B84" s="218"/>
      <c r="C84" s="219"/>
      <c r="D84" s="215" t="s">
        <v>151</v>
      </c>
      <c r="E84" s="220" t="s">
        <v>21</v>
      </c>
      <c r="F84" s="221" t="s">
        <v>497</v>
      </c>
      <c r="G84" s="219"/>
      <c r="H84" s="220" t="s">
        <v>21</v>
      </c>
      <c r="I84" s="222"/>
      <c r="J84" s="219"/>
      <c r="K84" s="219"/>
      <c r="L84" s="223"/>
      <c r="M84" s="224"/>
      <c r="N84" s="225"/>
      <c r="O84" s="225"/>
      <c r="P84" s="225"/>
      <c r="Q84" s="225"/>
      <c r="R84" s="225"/>
      <c r="S84" s="225"/>
      <c r="T84" s="226"/>
      <c r="AT84" s="227" t="s">
        <v>151</v>
      </c>
      <c r="AU84" s="227" t="s">
        <v>82</v>
      </c>
      <c r="AV84" s="12" t="s">
        <v>80</v>
      </c>
      <c r="AW84" s="12" t="s">
        <v>37</v>
      </c>
      <c r="AX84" s="12" t="s">
        <v>73</v>
      </c>
      <c r="AY84" s="227" t="s">
        <v>139</v>
      </c>
    </row>
    <row r="85" spans="2:65" s="13" customFormat="1" x14ac:dyDescent="0.3">
      <c r="B85" s="228"/>
      <c r="C85" s="229"/>
      <c r="D85" s="215" t="s">
        <v>151</v>
      </c>
      <c r="E85" s="230" t="s">
        <v>21</v>
      </c>
      <c r="F85" s="231" t="s">
        <v>498</v>
      </c>
      <c r="G85" s="229"/>
      <c r="H85" s="232">
        <v>480</v>
      </c>
      <c r="I85" s="233"/>
      <c r="J85" s="229"/>
      <c r="K85" s="229"/>
      <c r="L85" s="234"/>
      <c r="M85" s="235"/>
      <c r="N85" s="236"/>
      <c r="O85" s="236"/>
      <c r="P85" s="236"/>
      <c r="Q85" s="236"/>
      <c r="R85" s="236"/>
      <c r="S85" s="236"/>
      <c r="T85" s="237"/>
      <c r="AT85" s="238" t="s">
        <v>151</v>
      </c>
      <c r="AU85" s="238" t="s">
        <v>82</v>
      </c>
      <c r="AV85" s="13" t="s">
        <v>82</v>
      </c>
      <c r="AW85" s="13" t="s">
        <v>37</v>
      </c>
      <c r="AX85" s="13" t="s">
        <v>73</v>
      </c>
      <c r="AY85" s="238" t="s">
        <v>139</v>
      </c>
    </row>
    <row r="86" spans="2:65" s="14" customFormat="1" x14ac:dyDescent="0.3">
      <c r="B86" s="239"/>
      <c r="C86" s="240"/>
      <c r="D86" s="215" t="s">
        <v>151</v>
      </c>
      <c r="E86" s="241" t="s">
        <v>21</v>
      </c>
      <c r="F86" s="242" t="s">
        <v>154</v>
      </c>
      <c r="G86" s="240"/>
      <c r="H86" s="243">
        <v>580</v>
      </c>
      <c r="I86" s="244"/>
      <c r="J86" s="240"/>
      <c r="K86" s="240"/>
      <c r="L86" s="245"/>
      <c r="M86" s="246"/>
      <c r="N86" s="247"/>
      <c r="O86" s="247"/>
      <c r="P86" s="247"/>
      <c r="Q86" s="247"/>
      <c r="R86" s="247"/>
      <c r="S86" s="247"/>
      <c r="T86" s="248"/>
      <c r="AT86" s="249" t="s">
        <v>151</v>
      </c>
      <c r="AU86" s="249" t="s">
        <v>82</v>
      </c>
      <c r="AV86" s="14" t="s">
        <v>147</v>
      </c>
      <c r="AW86" s="14" t="s">
        <v>37</v>
      </c>
      <c r="AX86" s="14" t="s">
        <v>80</v>
      </c>
      <c r="AY86" s="249" t="s">
        <v>139</v>
      </c>
    </row>
    <row r="87" spans="2:65" s="1" customFormat="1" ht="16.5" customHeight="1" x14ac:dyDescent="0.3">
      <c r="B87" s="41"/>
      <c r="C87" s="250" t="s">
        <v>82</v>
      </c>
      <c r="D87" s="250" t="s">
        <v>199</v>
      </c>
      <c r="E87" s="251" t="s">
        <v>499</v>
      </c>
      <c r="F87" s="252" t="s">
        <v>500</v>
      </c>
      <c r="G87" s="253" t="s">
        <v>145</v>
      </c>
      <c r="H87" s="254">
        <v>21</v>
      </c>
      <c r="I87" s="255">
        <v>0</v>
      </c>
      <c r="J87" s="256">
        <f>ROUND(I87*H87,2)</f>
        <v>0</v>
      </c>
      <c r="K87" s="252" t="s">
        <v>146</v>
      </c>
      <c r="L87" s="257"/>
      <c r="M87" s="258" t="s">
        <v>21</v>
      </c>
      <c r="N87" s="259" t="s">
        <v>44</v>
      </c>
      <c r="O87" s="42"/>
      <c r="P87" s="212">
        <f>O87*H87</f>
        <v>0</v>
      </c>
      <c r="Q87" s="212">
        <v>3.70425</v>
      </c>
      <c r="R87" s="212">
        <f>Q87*H87</f>
        <v>77.789249999999996</v>
      </c>
      <c r="S87" s="212">
        <v>0</v>
      </c>
      <c r="T87" s="213">
        <f>S87*H87</f>
        <v>0</v>
      </c>
      <c r="AR87" s="24" t="s">
        <v>192</v>
      </c>
      <c r="AT87" s="24" t="s">
        <v>199</v>
      </c>
      <c r="AU87" s="24" t="s">
        <v>82</v>
      </c>
      <c r="AY87" s="24" t="s">
        <v>139</v>
      </c>
      <c r="BE87" s="214">
        <f>IF(N87="základní",J87,0)</f>
        <v>0</v>
      </c>
      <c r="BF87" s="214">
        <f>IF(N87="snížená",J87,0)</f>
        <v>0</v>
      </c>
      <c r="BG87" s="214">
        <f>IF(N87="zákl. přenesená",J87,0)</f>
        <v>0</v>
      </c>
      <c r="BH87" s="214">
        <f>IF(N87="sníž. přenesená",J87,0)</f>
        <v>0</v>
      </c>
      <c r="BI87" s="214">
        <f>IF(N87="nulová",J87,0)</f>
        <v>0</v>
      </c>
      <c r="BJ87" s="24" t="s">
        <v>80</v>
      </c>
      <c r="BK87" s="214">
        <f>ROUND(I87*H87,2)</f>
        <v>0</v>
      </c>
      <c r="BL87" s="24" t="s">
        <v>147</v>
      </c>
      <c r="BM87" s="24" t="s">
        <v>501</v>
      </c>
    </row>
    <row r="88" spans="2:65" s="12" customFormat="1" x14ac:dyDescent="0.3">
      <c r="B88" s="218"/>
      <c r="C88" s="219"/>
      <c r="D88" s="215" t="s">
        <v>151</v>
      </c>
      <c r="E88" s="220" t="s">
        <v>21</v>
      </c>
      <c r="F88" s="221" t="s">
        <v>502</v>
      </c>
      <c r="G88" s="219"/>
      <c r="H88" s="220" t="s">
        <v>21</v>
      </c>
      <c r="I88" s="222"/>
      <c r="J88" s="219"/>
      <c r="K88" s="219"/>
      <c r="L88" s="223"/>
      <c r="M88" s="224"/>
      <c r="N88" s="225"/>
      <c r="O88" s="225"/>
      <c r="P88" s="225"/>
      <c r="Q88" s="225"/>
      <c r="R88" s="225"/>
      <c r="S88" s="225"/>
      <c r="T88" s="226"/>
      <c r="AT88" s="227" t="s">
        <v>151</v>
      </c>
      <c r="AU88" s="227" t="s">
        <v>82</v>
      </c>
      <c r="AV88" s="12" t="s">
        <v>80</v>
      </c>
      <c r="AW88" s="12" t="s">
        <v>37</v>
      </c>
      <c r="AX88" s="12" t="s">
        <v>73</v>
      </c>
      <c r="AY88" s="227" t="s">
        <v>139</v>
      </c>
    </row>
    <row r="89" spans="2:65" s="13" customFormat="1" x14ac:dyDescent="0.3">
      <c r="B89" s="228"/>
      <c r="C89" s="229"/>
      <c r="D89" s="215" t="s">
        <v>151</v>
      </c>
      <c r="E89" s="230" t="s">
        <v>21</v>
      </c>
      <c r="F89" s="231" t="s">
        <v>9</v>
      </c>
      <c r="G89" s="229"/>
      <c r="H89" s="232">
        <v>21</v>
      </c>
      <c r="I89" s="233"/>
      <c r="J89" s="229"/>
      <c r="K89" s="229"/>
      <c r="L89" s="234"/>
      <c r="M89" s="235"/>
      <c r="N89" s="236"/>
      <c r="O89" s="236"/>
      <c r="P89" s="236"/>
      <c r="Q89" s="236"/>
      <c r="R89" s="236"/>
      <c r="S89" s="236"/>
      <c r="T89" s="237"/>
      <c r="AT89" s="238" t="s">
        <v>151</v>
      </c>
      <c r="AU89" s="238" t="s">
        <v>82</v>
      </c>
      <c r="AV89" s="13" t="s">
        <v>82</v>
      </c>
      <c r="AW89" s="13" t="s">
        <v>37</v>
      </c>
      <c r="AX89" s="13" t="s">
        <v>80</v>
      </c>
      <c r="AY89" s="238" t="s">
        <v>139</v>
      </c>
    </row>
    <row r="90" spans="2:65" s="1" customFormat="1" ht="16.5" customHeight="1" x14ac:dyDescent="0.3">
      <c r="B90" s="41"/>
      <c r="C90" s="250" t="s">
        <v>159</v>
      </c>
      <c r="D90" s="250" t="s">
        <v>199</v>
      </c>
      <c r="E90" s="251" t="s">
        <v>503</v>
      </c>
      <c r="F90" s="252" t="s">
        <v>504</v>
      </c>
      <c r="G90" s="253" t="s">
        <v>145</v>
      </c>
      <c r="H90" s="254">
        <v>680</v>
      </c>
      <c r="I90" s="255">
        <v>0</v>
      </c>
      <c r="J90" s="256">
        <f>ROUND(I90*H90,2)</f>
        <v>0</v>
      </c>
      <c r="K90" s="252" t="s">
        <v>146</v>
      </c>
      <c r="L90" s="257"/>
      <c r="M90" s="258" t="s">
        <v>21</v>
      </c>
      <c r="N90" s="259" t="s">
        <v>44</v>
      </c>
      <c r="O90" s="42"/>
      <c r="P90" s="212">
        <f>O90*H90</f>
        <v>0</v>
      </c>
      <c r="Q90" s="212">
        <v>7.2999999999999996E-4</v>
      </c>
      <c r="R90" s="212">
        <f>Q90*H90</f>
        <v>0.49639999999999995</v>
      </c>
      <c r="S90" s="212">
        <v>0</v>
      </c>
      <c r="T90" s="213">
        <f>S90*H90</f>
        <v>0</v>
      </c>
      <c r="AR90" s="24" t="s">
        <v>192</v>
      </c>
      <c r="AT90" s="24" t="s">
        <v>199</v>
      </c>
      <c r="AU90" s="24" t="s">
        <v>82</v>
      </c>
      <c r="AY90" s="24" t="s">
        <v>139</v>
      </c>
      <c r="BE90" s="214">
        <f>IF(N90="základní",J90,0)</f>
        <v>0</v>
      </c>
      <c r="BF90" s="214">
        <f>IF(N90="snížená",J90,0)</f>
        <v>0</v>
      </c>
      <c r="BG90" s="214">
        <f>IF(N90="zákl. přenesená",J90,0)</f>
        <v>0</v>
      </c>
      <c r="BH90" s="214">
        <f>IF(N90="sníž. přenesená",J90,0)</f>
        <v>0</v>
      </c>
      <c r="BI90" s="214">
        <f>IF(N90="nulová",J90,0)</f>
        <v>0</v>
      </c>
      <c r="BJ90" s="24" t="s">
        <v>80</v>
      </c>
      <c r="BK90" s="214">
        <f>ROUND(I90*H90,2)</f>
        <v>0</v>
      </c>
      <c r="BL90" s="24" t="s">
        <v>147</v>
      </c>
      <c r="BM90" s="24" t="s">
        <v>505</v>
      </c>
    </row>
    <row r="91" spans="2:65" s="12" customFormat="1" x14ac:dyDescent="0.3">
      <c r="B91" s="218"/>
      <c r="C91" s="219"/>
      <c r="D91" s="215" t="s">
        <v>151</v>
      </c>
      <c r="E91" s="220" t="s">
        <v>21</v>
      </c>
      <c r="F91" s="221" t="s">
        <v>497</v>
      </c>
      <c r="G91" s="219"/>
      <c r="H91" s="220" t="s">
        <v>21</v>
      </c>
      <c r="I91" s="222"/>
      <c r="J91" s="219"/>
      <c r="K91" s="219"/>
      <c r="L91" s="223"/>
      <c r="M91" s="224"/>
      <c r="N91" s="225"/>
      <c r="O91" s="225"/>
      <c r="P91" s="225"/>
      <c r="Q91" s="225"/>
      <c r="R91" s="225"/>
      <c r="S91" s="225"/>
      <c r="T91" s="226"/>
      <c r="AT91" s="227" t="s">
        <v>151</v>
      </c>
      <c r="AU91" s="227" t="s">
        <v>82</v>
      </c>
      <c r="AV91" s="12" t="s">
        <v>80</v>
      </c>
      <c r="AW91" s="12" t="s">
        <v>37</v>
      </c>
      <c r="AX91" s="12" t="s">
        <v>73</v>
      </c>
      <c r="AY91" s="227" t="s">
        <v>139</v>
      </c>
    </row>
    <row r="92" spans="2:65" s="13" customFormat="1" x14ac:dyDescent="0.3">
      <c r="B92" s="228"/>
      <c r="C92" s="229"/>
      <c r="D92" s="215" t="s">
        <v>151</v>
      </c>
      <c r="E92" s="230" t="s">
        <v>21</v>
      </c>
      <c r="F92" s="231" t="s">
        <v>468</v>
      </c>
      <c r="G92" s="229"/>
      <c r="H92" s="232">
        <v>680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AT92" s="238" t="s">
        <v>151</v>
      </c>
      <c r="AU92" s="238" t="s">
        <v>82</v>
      </c>
      <c r="AV92" s="13" t="s">
        <v>82</v>
      </c>
      <c r="AW92" s="13" t="s">
        <v>37</v>
      </c>
      <c r="AX92" s="13" t="s">
        <v>80</v>
      </c>
      <c r="AY92" s="238" t="s">
        <v>139</v>
      </c>
    </row>
    <row r="93" spans="2:65" s="1" customFormat="1" ht="16.5" customHeight="1" x14ac:dyDescent="0.3">
      <c r="B93" s="41"/>
      <c r="C93" s="250" t="s">
        <v>147</v>
      </c>
      <c r="D93" s="250" t="s">
        <v>199</v>
      </c>
      <c r="E93" s="251" t="s">
        <v>506</v>
      </c>
      <c r="F93" s="252" t="s">
        <v>507</v>
      </c>
      <c r="G93" s="253" t="s">
        <v>145</v>
      </c>
      <c r="H93" s="254">
        <v>680</v>
      </c>
      <c r="I93" s="255">
        <v>0</v>
      </c>
      <c r="J93" s="256">
        <f>ROUND(I93*H93,2)</f>
        <v>0</v>
      </c>
      <c r="K93" s="252" t="s">
        <v>146</v>
      </c>
      <c r="L93" s="257"/>
      <c r="M93" s="258" t="s">
        <v>21</v>
      </c>
      <c r="N93" s="259" t="s">
        <v>44</v>
      </c>
      <c r="O93" s="42"/>
      <c r="P93" s="212">
        <f>O93*H93</f>
        <v>0</v>
      </c>
      <c r="Q93" s="212">
        <v>8.1999999999999998E-4</v>
      </c>
      <c r="R93" s="212">
        <f>Q93*H93</f>
        <v>0.55759999999999998</v>
      </c>
      <c r="S93" s="212">
        <v>0</v>
      </c>
      <c r="T93" s="213">
        <f>S93*H93</f>
        <v>0</v>
      </c>
      <c r="AR93" s="24" t="s">
        <v>192</v>
      </c>
      <c r="AT93" s="24" t="s">
        <v>199</v>
      </c>
      <c r="AU93" s="24" t="s">
        <v>82</v>
      </c>
      <c r="AY93" s="24" t="s">
        <v>139</v>
      </c>
      <c r="BE93" s="214">
        <f>IF(N93="základní",J93,0)</f>
        <v>0</v>
      </c>
      <c r="BF93" s="214">
        <f>IF(N93="snížená",J93,0)</f>
        <v>0</v>
      </c>
      <c r="BG93" s="214">
        <f>IF(N93="zákl. přenesená",J93,0)</f>
        <v>0</v>
      </c>
      <c r="BH93" s="214">
        <f>IF(N93="sníž. přenesená",J93,0)</f>
        <v>0</v>
      </c>
      <c r="BI93" s="214">
        <f>IF(N93="nulová",J93,0)</f>
        <v>0</v>
      </c>
      <c r="BJ93" s="24" t="s">
        <v>80</v>
      </c>
      <c r="BK93" s="214">
        <f>ROUND(I93*H93,2)</f>
        <v>0</v>
      </c>
      <c r="BL93" s="24" t="s">
        <v>147</v>
      </c>
      <c r="BM93" s="24" t="s">
        <v>508</v>
      </c>
    </row>
    <row r="94" spans="2:65" s="12" customFormat="1" x14ac:dyDescent="0.3">
      <c r="B94" s="218"/>
      <c r="C94" s="219"/>
      <c r="D94" s="215" t="s">
        <v>151</v>
      </c>
      <c r="E94" s="220" t="s">
        <v>21</v>
      </c>
      <c r="F94" s="221" t="s">
        <v>497</v>
      </c>
      <c r="G94" s="219"/>
      <c r="H94" s="220" t="s">
        <v>21</v>
      </c>
      <c r="I94" s="222"/>
      <c r="J94" s="219"/>
      <c r="K94" s="219"/>
      <c r="L94" s="223"/>
      <c r="M94" s="224"/>
      <c r="N94" s="225"/>
      <c r="O94" s="225"/>
      <c r="P94" s="225"/>
      <c r="Q94" s="225"/>
      <c r="R94" s="225"/>
      <c r="S94" s="225"/>
      <c r="T94" s="226"/>
      <c r="AT94" s="227" t="s">
        <v>151</v>
      </c>
      <c r="AU94" s="227" t="s">
        <v>82</v>
      </c>
      <c r="AV94" s="12" t="s">
        <v>80</v>
      </c>
      <c r="AW94" s="12" t="s">
        <v>37</v>
      </c>
      <c r="AX94" s="12" t="s">
        <v>73</v>
      </c>
      <c r="AY94" s="227" t="s">
        <v>139</v>
      </c>
    </row>
    <row r="95" spans="2:65" s="13" customFormat="1" x14ac:dyDescent="0.3">
      <c r="B95" s="228"/>
      <c r="C95" s="229"/>
      <c r="D95" s="215" t="s">
        <v>151</v>
      </c>
      <c r="E95" s="230" t="s">
        <v>21</v>
      </c>
      <c r="F95" s="231" t="s">
        <v>468</v>
      </c>
      <c r="G95" s="229"/>
      <c r="H95" s="232">
        <v>680</v>
      </c>
      <c r="I95" s="233"/>
      <c r="J95" s="229"/>
      <c r="K95" s="229"/>
      <c r="L95" s="234"/>
      <c r="M95" s="235"/>
      <c r="N95" s="236"/>
      <c r="O95" s="236"/>
      <c r="P95" s="236"/>
      <c r="Q95" s="236"/>
      <c r="R95" s="236"/>
      <c r="S95" s="236"/>
      <c r="T95" s="237"/>
      <c r="AT95" s="238" t="s">
        <v>151</v>
      </c>
      <c r="AU95" s="238" t="s">
        <v>82</v>
      </c>
      <c r="AV95" s="13" t="s">
        <v>82</v>
      </c>
      <c r="AW95" s="13" t="s">
        <v>37</v>
      </c>
      <c r="AX95" s="13" t="s">
        <v>80</v>
      </c>
      <c r="AY95" s="238" t="s">
        <v>139</v>
      </c>
    </row>
    <row r="96" spans="2:65" s="1" customFormat="1" ht="16.5" customHeight="1" x14ac:dyDescent="0.3">
      <c r="B96" s="41"/>
      <c r="C96" s="250" t="s">
        <v>140</v>
      </c>
      <c r="D96" s="250" t="s">
        <v>199</v>
      </c>
      <c r="E96" s="251" t="s">
        <v>509</v>
      </c>
      <c r="F96" s="252" t="s">
        <v>510</v>
      </c>
      <c r="G96" s="253" t="s">
        <v>145</v>
      </c>
      <c r="H96" s="254">
        <v>340</v>
      </c>
      <c r="I96" s="255">
        <v>0</v>
      </c>
      <c r="J96" s="256">
        <f>ROUND(I96*H96,2)</f>
        <v>0</v>
      </c>
      <c r="K96" s="252" t="s">
        <v>146</v>
      </c>
      <c r="L96" s="257"/>
      <c r="M96" s="258" t="s">
        <v>21</v>
      </c>
      <c r="N96" s="259" t="s">
        <v>44</v>
      </c>
      <c r="O96" s="42"/>
      <c r="P96" s="212">
        <f>O96*H96</f>
        <v>0</v>
      </c>
      <c r="Q96" s="212">
        <v>0</v>
      </c>
      <c r="R96" s="212">
        <f>Q96*H96</f>
        <v>0</v>
      </c>
      <c r="S96" s="212">
        <v>0</v>
      </c>
      <c r="T96" s="213">
        <f>S96*H96</f>
        <v>0</v>
      </c>
      <c r="AR96" s="24" t="s">
        <v>192</v>
      </c>
      <c r="AT96" s="24" t="s">
        <v>199</v>
      </c>
      <c r="AU96" s="24" t="s">
        <v>82</v>
      </c>
      <c r="AY96" s="24" t="s">
        <v>139</v>
      </c>
      <c r="BE96" s="214">
        <f>IF(N96="základní",J96,0)</f>
        <v>0</v>
      </c>
      <c r="BF96" s="214">
        <f>IF(N96="snížená",J96,0)</f>
        <v>0</v>
      </c>
      <c r="BG96" s="214">
        <f>IF(N96="zákl. přenesená",J96,0)</f>
        <v>0</v>
      </c>
      <c r="BH96" s="214">
        <f>IF(N96="sníž. přenesená",J96,0)</f>
        <v>0</v>
      </c>
      <c r="BI96" s="214">
        <f>IF(N96="nulová",J96,0)</f>
        <v>0</v>
      </c>
      <c r="BJ96" s="24" t="s">
        <v>80</v>
      </c>
      <c r="BK96" s="214">
        <f>ROUND(I96*H96,2)</f>
        <v>0</v>
      </c>
      <c r="BL96" s="24" t="s">
        <v>147</v>
      </c>
      <c r="BM96" s="24" t="s">
        <v>511</v>
      </c>
    </row>
    <row r="97" spans="2:65" s="12" customFormat="1" x14ac:dyDescent="0.3">
      <c r="B97" s="218"/>
      <c r="C97" s="219"/>
      <c r="D97" s="215" t="s">
        <v>151</v>
      </c>
      <c r="E97" s="220" t="s">
        <v>21</v>
      </c>
      <c r="F97" s="221" t="s">
        <v>497</v>
      </c>
      <c r="G97" s="219"/>
      <c r="H97" s="220" t="s">
        <v>21</v>
      </c>
      <c r="I97" s="222"/>
      <c r="J97" s="219"/>
      <c r="K97" s="219"/>
      <c r="L97" s="223"/>
      <c r="M97" s="224"/>
      <c r="N97" s="225"/>
      <c r="O97" s="225"/>
      <c r="P97" s="225"/>
      <c r="Q97" s="225"/>
      <c r="R97" s="225"/>
      <c r="S97" s="225"/>
      <c r="T97" s="226"/>
      <c r="AT97" s="227" t="s">
        <v>151</v>
      </c>
      <c r="AU97" s="227" t="s">
        <v>82</v>
      </c>
      <c r="AV97" s="12" t="s">
        <v>80</v>
      </c>
      <c r="AW97" s="12" t="s">
        <v>37</v>
      </c>
      <c r="AX97" s="12" t="s">
        <v>73</v>
      </c>
      <c r="AY97" s="227" t="s">
        <v>139</v>
      </c>
    </row>
    <row r="98" spans="2:65" s="13" customFormat="1" x14ac:dyDescent="0.3">
      <c r="B98" s="228"/>
      <c r="C98" s="229"/>
      <c r="D98" s="215" t="s">
        <v>151</v>
      </c>
      <c r="E98" s="230" t="s">
        <v>21</v>
      </c>
      <c r="F98" s="231" t="s">
        <v>512</v>
      </c>
      <c r="G98" s="229"/>
      <c r="H98" s="232">
        <v>340</v>
      </c>
      <c r="I98" s="233"/>
      <c r="J98" s="229"/>
      <c r="K98" s="229"/>
      <c r="L98" s="234"/>
      <c r="M98" s="235"/>
      <c r="N98" s="236"/>
      <c r="O98" s="236"/>
      <c r="P98" s="236"/>
      <c r="Q98" s="236"/>
      <c r="R98" s="236"/>
      <c r="S98" s="236"/>
      <c r="T98" s="237"/>
      <c r="AT98" s="238" t="s">
        <v>151</v>
      </c>
      <c r="AU98" s="238" t="s">
        <v>82</v>
      </c>
      <c r="AV98" s="13" t="s">
        <v>82</v>
      </c>
      <c r="AW98" s="13" t="s">
        <v>37</v>
      </c>
      <c r="AX98" s="13" t="s">
        <v>80</v>
      </c>
      <c r="AY98" s="238" t="s">
        <v>139</v>
      </c>
    </row>
    <row r="99" spans="2:65" s="1" customFormat="1" ht="16.5" customHeight="1" x14ac:dyDescent="0.3">
      <c r="B99" s="41"/>
      <c r="C99" s="250" t="s">
        <v>181</v>
      </c>
      <c r="D99" s="250" t="s">
        <v>199</v>
      </c>
      <c r="E99" s="251" t="s">
        <v>513</v>
      </c>
      <c r="F99" s="252" t="s">
        <v>514</v>
      </c>
      <c r="G99" s="253" t="s">
        <v>145</v>
      </c>
      <c r="H99" s="254">
        <v>30</v>
      </c>
      <c r="I99" s="255">
        <v>0</v>
      </c>
      <c r="J99" s="256">
        <f>ROUND(I99*H99,2)</f>
        <v>0</v>
      </c>
      <c r="K99" s="252" t="s">
        <v>146</v>
      </c>
      <c r="L99" s="257"/>
      <c r="M99" s="258" t="s">
        <v>21</v>
      </c>
      <c r="N99" s="259" t="s">
        <v>44</v>
      </c>
      <c r="O99" s="42"/>
      <c r="P99" s="212">
        <f>O99*H99</f>
        <v>0</v>
      </c>
      <c r="Q99" s="212">
        <v>0</v>
      </c>
      <c r="R99" s="212">
        <f>Q99*H99</f>
        <v>0</v>
      </c>
      <c r="S99" s="212">
        <v>0</v>
      </c>
      <c r="T99" s="213">
        <f>S99*H99</f>
        <v>0</v>
      </c>
      <c r="AR99" s="24" t="s">
        <v>192</v>
      </c>
      <c r="AT99" s="24" t="s">
        <v>199</v>
      </c>
      <c r="AU99" s="24" t="s">
        <v>82</v>
      </c>
      <c r="AY99" s="24" t="s">
        <v>139</v>
      </c>
      <c r="BE99" s="214">
        <f>IF(N99="základní",J99,0)</f>
        <v>0</v>
      </c>
      <c r="BF99" s="214">
        <f>IF(N99="snížená",J99,0)</f>
        <v>0</v>
      </c>
      <c r="BG99" s="214">
        <f>IF(N99="zákl. přenesená",J99,0)</f>
        <v>0</v>
      </c>
      <c r="BH99" s="214">
        <f>IF(N99="sníž. přenesená",J99,0)</f>
        <v>0</v>
      </c>
      <c r="BI99" s="214">
        <f>IF(N99="nulová",J99,0)</f>
        <v>0</v>
      </c>
      <c r="BJ99" s="24" t="s">
        <v>80</v>
      </c>
      <c r="BK99" s="214">
        <f>ROUND(I99*H99,2)</f>
        <v>0</v>
      </c>
      <c r="BL99" s="24" t="s">
        <v>147</v>
      </c>
      <c r="BM99" s="24" t="s">
        <v>515</v>
      </c>
    </row>
    <row r="100" spans="2:65" s="12" customFormat="1" x14ac:dyDescent="0.3">
      <c r="B100" s="218"/>
      <c r="C100" s="219"/>
      <c r="D100" s="215" t="s">
        <v>151</v>
      </c>
      <c r="E100" s="220" t="s">
        <v>21</v>
      </c>
      <c r="F100" s="221" t="s">
        <v>497</v>
      </c>
      <c r="G100" s="219"/>
      <c r="H100" s="220" t="s">
        <v>21</v>
      </c>
      <c r="I100" s="222"/>
      <c r="J100" s="219"/>
      <c r="K100" s="219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151</v>
      </c>
      <c r="AU100" s="227" t="s">
        <v>82</v>
      </c>
      <c r="AV100" s="12" t="s">
        <v>80</v>
      </c>
      <c r="AW100" s="12" t="s">
        <v>37</v>
      </c>
      <c r="AX100" s="12" t="s">
        <v>73</v>
      </c>
      <c r="AY100" s="227" t="s">
        <v>139</v>
      </c>
    </row>
    <row r="101" spans="2:65" s="13" customFormat="1" x14ac:dyDescent="0.3">
      <c r="B101" s="228"/>
      <c r="C101" s="229"/>
      <c r="D101" s="215" t="s">
        <v>151</v>
      </c>
      <c r="E101" s="230" t="s">
        <v>21</v>
      </c>
      <c r="F101" s="231" t="s">
        <v>180</v>
      </c>
      <c r="G101" s="229"/>
      <c r="H101" s="232">
        <v>30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AT101" s="238" t="s">
        <v>151</v>
      </c>
      <c r="AU101" s="238" t="s">
        <v>82</v>
      </c>
      <c r="AV101" s="13" t="s">
        <v>82</v>
      </c>
      <c r="AW101" s="13" t="s">
        <v>37</v>
      </c>
      <c r="AX101" s="13" t="s">
        <v>80</v>
      </c>
      <c r="AY101" s="238" t="s">
        <v>139</v>
      </c>
    </row>
    <row r="102" spans="2:65" s="1" customFormat="1" ht="16.5" customHeight="1" x14ac:dyDescent="0.3">
      <c r="B102" s="41"/>
      <c r="C102" s="250" t="s">
        <v>186</v>
      </c>
      <c r="D102" s="250" t="s">
        <v>199</v>
      </c>
      <c r="E102" s="251" t="s">
        <v>516</v>
      </c>
      <c r="F102" s="252" t="s">
        <v>517</v>
      </c>
      <c r="G102" s="253" t="s">
        <v>145</v>
      </c>
      <c r="H102" s="254">
        <v>30</v>
      </c>
      <c r="I102" s="255">
        <v>0</v>
      </c>
      <c r="J102" s="256">
        <f>ROUND(I102*H102,2)</f>
        <v>0</v>
      </c>
      <c r="K102" s="252" t="s">
        <v>146</v>
      </c>
      <c r="L102" s="257"/>
      <c r="M102" s="258" t="s">
        <v>21</v>
      </c>
      <c r="N102" s="259" t="s">
        <v>44</v>
      </c>
      <c r="O102" s="42"/>
      <c r="P102" s="212">
        <f>O102*H102</f>
        <v>0</v>
      </c>
      <c r="Q102" s="212">
        <v>0</v>
      </c>
      <c r="R102" s="212">
        <f>Q102*H102</f>
        <v>0</v>
      </c>
      <c r="S102" s="212">
        <v>0</v>
      </c>
      <c r="T102" s="213">
        <f>S102*H102</f>
        <v>0</v>
      </c>
      <c r="AR102" s="24" t="s">
        <v>192</v>
      </c>
      <c r="AT102" s="24" t="s">
        <v>199</v>
      </c>
      <c r="AU102" s="24" t="s">
        <v>82</v>
      </c>
      <c r="AY102" s="24" t="s">
        <v>139</v>
      </c>
      <c r="BE102" s="214">
        <f>IF(N102="základní",J102,0)</f>
        <v>0</v>
      </c>
      <c r="BF102" s="214">
        <f>IF(N102="snížená",J102,0)</f>
        <v>0</v>
      </c>
      <c r="BG102" s="214">
        <f>IF(N102="zákl. přenesená",J102,0)</f>
        <v>0</v>
      </c>
      <c r="BH102" s="214">
        <f>IF(N102="sníž. přenesená",J102,0)</f>
        <v>0</v>
      </c>
      <c r="BI102" s="214">
        <f>IF(N102="nulová",J102,0)</f>
        <v>0</v>
      </c>
      <c r="BJ102" s="24" t="s">
        <v>80</v>
      </c>
      <c r="BK102" s="214">
        <f>ROUND(I102*H102,2)</f>
        <v>0</v>
      </c>
      <c r="BL102" s="24" t="s">
        <v>147</v>
      </c>
      <c r="BM102" s="24" t="s">
        <v>518</v>
      </c>
    </row>
    <row r="103" spans="2:65" s="12" customFormat="1" x14ac:dyDescent="0.3">
      <c r="B103" s="218"/>
      <c r="C103" s="219"/>
      <c r="D103" s="215" t="s">
        <v>151</v>
      </c>
      <c r="E103" s="220" t="s">
        <v>21</v>
      </c>
      <c r="F103" s="221" t="s">
        <v>497</v>
      </c>
      <c r="G103" s="219"/>
      <c r="H103" s="220" t="s">
        <v>21</v>
      </c>
      <c r="I103" s="222"/>
      <c r="J103" s="219"/>
      <c r="K103" s="219"/>
      <c r="L103" s="223"/>
      <c r="M103" s="224"/>
      <c r="N103" s="225"/>
      <c r="O103" s="225"/>
      <c r="P103" s="225"/>
      <c r="Q103" s="225"/>
      <c r="R103" s="225"/>
      <c r="S103" s="225"/>
      <c r="T103" s="226"/>
      <c r="AT103" s="227" t="s">
        <v>151</v>
      </c>
      <c r="AU103" s="227" t="s">
        <v>82</v>
      </c>
      <c r="AV103" s="12" t="s">
        <v>80</v>
      </c>
      <c r="AW103" s="12" t="s">
        <v>37</v>
      </c>
      <c r="AX103" s="12" t="s">
        <v>73</v>
      </c>
      <c r="AY103" s="227" t="s">
        <v>139</v>
      </c>
    </row>
    <row r="104" spans="2:65" s="13" customFormat="1" x14ac:dyDescent="0.3">
      <c r="B104" s="228"/>
      <c r="C104" s="229"/>
      <c r="D104" s="215" t="s">
        <v>151</v>
      </c>
      <c r="E104" s="230" t="s">
        <v>21</v>
      </c>
      <c r="F104" s="231" t="s">
        <v>180</v>
      </c>
      <c r="G104" s="229"/>
      <c r="H104" s="232">
        <v>30</v>
      </c>
      <c r="I104" s="233"/>
      <c r="J104" s="229"/>
      <c r="K104" s="229"/>
      <c r="L104" s="234"/>
      <c r="M104" s="260"/>
      <c r="N104" s="261"/>
      <c r="O104" s="261"/>
      <c r="P104" s="261"/>
      <c r="Q104" s="261"/>
      <c r="R104" s="261"/>
      <c r="S104" s="261"/>
      <c r="T104" s="262"/>
      <c r="AT104" s="238" t="s">
        <v>151</v>
      </c>
      <c r="AU104" s="238" t="s">
        <v>82</v>
      </c>
      <c r="AV104" s="13" t="s">
        <v>82</v>
      </c>
      <c r="AW104" s="13" t="s">
        <v>37</v>
      </c>
      <c r="AX104" s="13" t="s">
        <v>80</v>
      </c>
      <c r="AY104" s="238" t="s">
        <v>139</v>
      </c>
    </row>
    <row r="105" spans="2:65" s="1" customFormat="1" ht="6.95" customHeight="1" x14ac:dyDescent="0.3">
      <c r="B105" s="56"/>
      <c r="C105" s="57"/>
      <c r="D105" s="57"/>
      <c r="E105" s="57"/>
      <c r="F105" s="57"/>
      <c r="G105" s="57"/>
      <c r="H105" s="57"/>
      <c r="I105" s="148"/>
      <c r="J105" s="57"/>
      <c r="K105" s="57"/>
      <c r="L105" s="61"/>
    </row>
  </sheetData>
  <autoFilter ref="C77:K104"/>
  <mergeCells count="10">
    <mergeCell ref="J51:J52"/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BR88"/>
  <sheetViews>
    <sheetView showGridLines="0" workbookViewId="0">
      <pane ySplit="1" topLeftCell="A62" activePane="bottomLeft" state="frozen"/>
      <selection pane="bottomLeft" activeCell="W79" sqref="W79"/>
    </sheetView>
  </sheetViews>
  <sheetFormatPr defaultRowHeight="13.5" x14ac:dyDescent="0.3"/>
  <cols>
    <col min="1" max="1" width="8.33203125" customWidth="1"/>
    <col min="2" max="2" width="1.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20" customWidth="1"/>
    <col min="10" max="10" width="23.5" customWidth="1"/>
    <col min="11" max="11" width="15.5" customWidth="1"/>
    <col min="12" max="12" width="22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21"/>
      <c r="B1" s="121"/>
      <c r="C1" s="121"/>
      <c r="D1" s="122" t="s">
        <v>1</v>
      </c>
      <c r="E1" s="121"/>
      <c r="F1" s="123" t="s">
        <v>106</v>
      </c>
      <c r="G1" s="453" t="s">
        <v>107</v>
      </c>
      <c r="H1" s="453"/>
      <c r="I1" s="124"/>
      <c r="J1" s="123" t="s">
        <v>108</v>
      </c>
      <c r="K1" s="122" t="s">
        <v>109</v>
      </c>
      <c r="L1" s="123" t="s">
        <v>110</v>
      </c>
      <c r="M1" s="123"/>
      <c r="N1" s="123"/>
      <c r="O1" s="123"/>
      <c r="P1" s="123"/>
      <c r="Q1" s="123"/>
      <c r="R1" s="123"/>
      <c r="S1" s="123"/>
      <c r="T1" s="123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 x14ac:dyDescent="0.3"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AT2" s="24" t="s">
        <v>105</v>
      </c>
    </row>
    <row r="3" spans="1:70" ht="6.95" customHeight="1" x14ac:dyDescent="0.3">
      <c r="B3" s="25"/>
      <c r="C3" s="26"/>
      <c r="D3" s="26"/>
      <c r="E3" s="26"/>
      <c r="F3" s="26"/>
      <c r="G3" s="26"/>
      <c r="H3" s="26"/>
      <c r="I3" s="125"/>
      <c r="J3" s="26"/>
      <c r="K3" s="27"/>
      <c r="AT3" s="24" t="s">
        <v>82</v>
      </c>
    </row>
    <row r="4" spans="1:70" ht="36.950000000000003" customHeight="1" x14ac:dyDescent="0.3">
      <c r="B4" s="28"/>
      <c r="C4" s="29"/>
      <c r="D4" s="30" t="s">
        <v>111</v>
      </c>
      <c r="E4" s="29"/>
      <c r="F4" s="29"/>
      <c r="G4" s="29"/>
      <c r="H4" s="29"/>
      <c r="I4" s="126"/>
      <c r="J4" s="29"/>
      <c r="K4" s="31"/>
      <c r="M4" s="32" t="s">
        <v>12</v>
      </c>
      <c r="AT4" s="24" t="s">
        <v>6</v>
      </c>
    </row>
    <row r="5" spans="1:70" ht="6.95" customHeight="1" x14ac:dyDescent="0.3">
      <c r="B5" s="28"/>
      <c r="C5" s="29"/>
      <c r="D5" s="29"/>
      <c r="E5" s="29"/>
      <c r="F5" s="29"/>
      <c r="G5" s="29"/>
      <c r="H5" s="29"/>
      <c r="I5" s="126"/>
      <c r="J5" s="29"/>
      <c r="K5" s="31"/>
    </row>
    <row r="6" spans="1:70" ht="15" x14ac:dyDescent="0.3">
      <c r="B6" s="28"/>
      <c r="C6" s="29"/>
      <c r="D6" s="37" t="s">
        <v>18</v>
      </c>
      <c r="E6" s="29"/>
      <c r="F6" s="29"/>
      <c r="G6" s="29"/>
      <c r="H6" s="29"/>
      <c r="I6" s="126"/>
      <c r="J6" s="29"/>
      <c r="K6" s="31"/>
    </row>
    <row r="7" spans="1:70" ht="16.5" customHeight="1" x14ac:dyDescent="0.3">
      <c r="B7" s="28"/>
      <c r="C7" s="29"/>
      <c r="D7" s="29"/>
      <c r="E7" s="454" t="str">
        <f>'Rekapitulace zakázky'!K6</f>
        <v>Opravy železničního svršku v dopravně Mikulášovice d.n.</v>
      </c>
      <c r="F7" s="460"/>
      <c r="G7" s="460"/>
      <c r="H7" s="460"/>
      <c r="I7" s="126"/>
      <c r="J7" s="29"/>
      <c r="K7" s="31"/>
    </row>
    <row r="8" spans="1:70" s="1" customFormat="1" ht="15" x14ac:dyDescent="0.3">
      <c r="B8" s="41"/>
      <c r="C8" s="42"/>
      <c r="D8" s="37" t="s">
        <v>112</v>
      </c>
      <c r="E8" s="42"/>
      <c r="F8" s="42"/>
      <c r="G8" s="42"/>
      <c r="H8" s="42"/>
      <c r="I8" s="127"/>
      <c r="J8" s="42"/>
      <c r="K8" s="45"/>
    </row>
    <row r="9" spans="1:70" s="1" customFormat="1" ht="36.950000000000003" customHeight="1" x14ac:dyDescent="0.3">
      <c r="B9" s="41"/>
      <c r="C9" s="42"/>
      <c r="D9" s="42"/>
      <c r="E9" s="456" t="s">
        <v>519</v>
      </c>
      <c r="F9" s="455"/>
      <c r="G9" s="455"/>
      <c r="H9" s="455"/>
      <c r="I9" s="127"/>
      <c r="J9" s="42"/>
      <c r="K9" s="45"/>
    </row>
    <row r="10" spans="1:70" s="1" customFormat="1" x14ac:dyDescent="0.3">
      <c r="B10" s="41"/>
      <c r="C10" s="42"/>
      <c r="D10" s="42"/>
      <c r="E10" s="42"/>
      <c r="F10" s="42"/>
      <c r="G10" s="42"/>
      <c r="H10" s="42"/>
      <c r="I10" s="127"/>
      <c r="J10" s="42"/>
      <c r="K10" s="45"/>
    </row>
    <row r="11" spans="1:70" s="1" customFormat="1" ht="14.45" customHeight="1" x14ac:dyDescent="0.3">
      <c r="B11" s="41"/>
      <c r="C11" s="42"/>
      <c r="D11" s="37" t="s">
        <v>20</v>
      </c>
      <c r="E11" s="42"/>
      <c r="F11" s="35" t="s">
        <v>21</v>
      </c>
      <c r="G11" s="42"/>
      <c r="H11" s="42"/>
      <c r="I11" s="128" t="s">
        <v>22</v>
      </c>
      <c r="J11" s="35" t="s">
        <v>21</v>
      </c>
      <c r="K11" s="45"/>
    </row>
    <row r="12" spans="1:70" s="1" customFormat="1" ht="14.45" customHeight="1" x14ac:dyDescent="0.3">
      <c r="B12" s="41"/>
      <c r="C12" s="42"/>
      <c r="D12" s="37" t="s">
        <v>23</v>
      </c>
      <c r="E12" s="42"/>
      <c r="F12" s="35" t="s">
        <v>24</v>
      </c>
      <c r="G12" s="42"/>
      <c r="H12" s="42"/>
      <c r="I12" s="128" t="s">
        <v>25</v>
      </c>
      <c r="J12" s="129" t="str">
        <f>'Rekapitulace zakázky'!AN8</f>
        <v>25. 9. 2018</v>
      </c>
      <c r="K12" s="45"/>
    </row>
    <row r="13" spans="1:70" s="1" customFormat="1" ht="10.9" customHeight="1" x14ac:dyDescent="0.3">
      <c r="B13" s="41"/>
      <c r="C13" s="42"/>
      <c r="D13" s="42"/>
      <c r="E13" s="42"/>
      <c r="F13" s="42"/>
      <c r="G13" s="42"/>
      <c r="H13" s="42"/>
      <c r="I13" s="127"/>
      <c r="J13" s="42"/>
      <c r="K13" s="45"/>
    </row>
    <row r="14" spans="1:70" s="1" customFormat="1" ht="14.45" customHeight="1" x14ac:dyDescent="0.3">
      <c r="B14" s="41"/>
      <c r="C14" s="42"/>
      <c r="D14" s="37" t="s">
        <v>27</v>
      </c>
      <c r="E14" s="42"/>
      <c r="F14" s="42"/>
      <c r="G14" s="42"/>
      <c r="H14" s="42"/>
      <c r="I14" s="128" t="s">
        <v>28</v>
      </c>
      <c r="J14" s="35" t="s">
        <v>29</v>
      </c>
      <c r="K14" s="45"/>
    </row>
    <row r="15" spans="1:70" s="1" customFormat="1" ht="18" customHeight="1" x14ac:dyDescent="0.3">
      <c r="B15" s="41"/>
      <c r="C15" s="42"/>
      <c r="D15" s="42"/>
      <c r="E15" s="35" t="s">
        <v>30</v>
      </c>
      <c r="F15" s="42"/>
      <c r="G15" s="42"/>
      <c r="H15" s="42"/>
      <c r="I15" s="128" t="s">
        <v>31</v>
      </c>
      <c r="J15" s="35" t="s">
        <v>32</v>
      </c>
      <c r="K15" s="45"/>
    </row>
    <row r="16" spans="1:70" s="1" customFormat="1" ht="6.95" customHeight="1" x14ac:dyDescent="0.3">
      <c r="B16" s="41"/>
      <c r="C16" s="42"/>
      <c r="D16" s="42"/>
      <c r="E16" s="42"/>
      <c r="F16" s="42"/>
      <c r="G16" s="42"/>
      <c r="H16" s="42"/>
      <c r="I16" s="127"/>
      <c r="J16" s="42"/>
      <c r="K16" s="45"/>
    </row>
    <row r="17" spans="2:11" s="1" customFormat="1" ht="14.45" customHeight="1" x14ac:dyDescent="0.3">
      <c r="B17" s="41"/>
      <c r="C17" s="42"/>
      <c r="D17" s="37" t="s">
        <v>33</v>
      </c>
      <c r="E17" s="42"/>
      <c r="F17" s="42"/>
      <c r="G17" s="42"/>
      <c r="H17" s="42"/>
      <c r="I17" s="128" t="s">
        <v>28</v>
      </c>
      <c r="J17" s="35" t="str">
        <f>IF('Rekapitulace zakázky'!AN13="Vyplň údaj","",IF('Rekapitulace zakázky'!AN13="","",'Rekapitulace zakázky'!AN13))</f>
        <v/>
      </c>
      <c r="K17" s="45"/>
    </row>
    <row r="18" spans="2:11" s="1" customFormat="1" ht="18" customHeight="1" x14ac:dyDescent="0.3">
      <c r="B18" s="41"/>
      <c r="C18" s="42"/>
      <c r="D18" s="42"/>
      <c r="E18" s="35" t="str">
        <f>IF('Rekapitulace zakázky'!E14="Vyplň údaj","",IF('Rekapitulace zakázky'!E14="","",'Rekapitulace zakázky'!E14))</f>
        <v/>
      </c>
      <c r="F18" s="42"/>
      <c r="G18" s="42"/>
      <c r="H18" s="42"/>
      <c r="I18" s="128" t="s">
        <v>31</v>
      </c>
      <c r="J18" s="35" t="str">
        <f>IF('Rekapitulace zakázky'!AN14="Vyplň údaj","",IF('Rekapitulace zakázky'!AN14="","",'Rekapitulace zakázky'!AN14))</f>
        <v/>
      </c>
      <c r="K18" s="45"/>
    </row>
    <row r="19" spans="2:11" s="1" customFormat="1" ht="6.95" customHeight="1" x14ac:dyDescent="0.3">
      <c r="B19" s="41"/>
      <c r="C19" s="42"/>
      <c r="D19" s="42"/>
      <c r="E19" s="42"/>
      <c r="F19" s="42"/>
      <c r="G19" s="42"/>
      <c r="H19" s="42"/>
      <c r="I19" s="127"/>
      <c r="J19" s="42"/>
      <c r="K19" s="45"/>
    </row>
    <row r="20" spans="2:11" s="1" customFormat="1" ht="14.45" customHeight="1" x14ac:dyDescent="0.3">
      <c r="B20" s="41"/>
      <c r="C20" s="42"/>
      <c r="D20" s="37" t="s">
        <v>35</v>
      </c>
      <c r="E20" s="42"/>
      <c r="F20" s="42"/>
      <c r="G20" s="42"/>
      <c r="H20" s="42"/>
      <c r="I20" s="128" t="s">
        <v>28</v>
      </c>
      <c r="J20" s="35" t="str">
        <f>IF('Rekapitulace zakázky'!AN16="","",'Rekapitulace zakázky'!AN16)</f>
        <v/>
      </c>
      <c r="K20" s="45"/>
    </row>
    <row r="21" spans="2:11" s="1" customFormat="1" ht="18" customHeight="1" x14ac:dyDescent="0.3">
      <c r="B21" s="41"/>
      <c r="C21" s="42"/>
      <c r="D21" s="42"/>
      <c r="E21" s="35" t="str">
        <f>IF('Rekapitulace zakázky'!E17="","",'Rekapitulace zakázky'!E17)</f>
        <v xml:space="preserve"> </v>
      </c>
      <c r="F21" s="42"/>
      <c r="G21" s="42"/>
      <c r="H21" s="42"/>
      <c r="I21" s="128" t="s">
        <v>31</v>
      </c>
      <c r="J21" s="35" t="str">
        <f>IF('Rekapitulace zakázky'!AN17="","",'Rekapitulace zakázky'!AN17)</f>
        <v/>
      </c>
      <c r="K21" s="45"/>
    </row>
    <row r="22" spans="2:11" s="1" customFormat="1" ht="6.95" customHeight="1" x14ac:dyDescent="0.3">
      <c r="B22" s="41"/>
      <c r="C22" s="42"/>
      <c r="D22" s="42"/>
      <c r="E22" s="42"/>
      <c r="F22" s="42"/>
      <c r="G22" s="42"/>
      <c r="H22" s="42"/>
      <c r="I22" s="127"/>
      <c r="J22" s="42"/>
      <c r="K22" s="45"/>
    </row>
    <row r="23" spans="2:11" s="1" customFormat="1" ht="14.45" customHeight="1" x14ac:dyDescent="0.3">
      <c r="B23" s="41"/>
      <c r="C23" s="42"/>
      <c r="D23" s="37" t="s">
        <v>38</v>
      </c>
      <c r="E23" s="42"/>
      <c r="F23" s="42"/>
      <c r="G23" s="42"/>
      <c r="H23" s="42"/>
      <c r="I23" s="127"/>
      <c r="J23" s="42"/>
      <c r="K23" s="45"/>
    </row>
    <row r="24" spans="2:11" s="7" customFormat="1" ht="16.5" customHeight="1" x14ac:dyDescent="0.3">
      <c r="B24" s="130"/>
      <c r="C24" s="131"/>
      <c r="D24" s="131"/>
      <c r="E24" s="418" t="s">
        <v>21</v>
      </c>
      <c r="F24" s="418"/>
      <c r="G24" s="418"/>
      <c r="H24" s="418"/>
      <c r="I24" s="132"/>
      <c r="J24" s="131"/>
      <c r="K24" s="133"/>
    </row>
    <row r="25" spans="2:11" s="1" customFormat="1" ht="6.95" customHeight="1" x14ac:dyDescent="0.3">
      <c r="B25" s="41"/>
      <c r="C25" s="42"/>
      <c r="D25" s="42"/>
      <c r="E25" s="42"/>
      <c r="F25" s="42"/>
      <c r="G25" s="42"/>
      <c r="H25" s="42"/>
      <c r="I25" s="127"/>
      <c r="J25" s="42"/>
      <c r="K25" s="45"/>
    </row>
    <row r="26" spans="2:11" s="1" customFormat="1" ht="6.95" customHeight="1" x14ac:dyDescent="0.3">
      <c r="B26" s="41"/>
      <c r="C26" s="42"/>
      <c r="D26" s="85"/>
      <c r="E26" s="85"/>
      <c r="F26" s="85"/>
      <c r="G26" s="85"/>
      <c r="H26" s="85"/>
      <c r="I26" s="134"/>
      <c r="J26" s="85"/>
      <c r="K26" s="135"/>
    </row>
    <row r="27" spans="2:11" s="1" customFormat="1" ht="25.35" customHeight="1" x14ac:dyDescent="0.3">
      <c r="B27" s="41"/>
      <c r="C27" s="42"/>
      <c r="D27" s="136" t="s">
        <v>39</v>
      </c>
      <c r="E27" s="42"/>
      <c r="F27" s="42"/>
      <c r="G27" s="42"/>
      <c r="H27" s="42"/>
      <c r="I27" s="127"/>
      <c r="J27" s="137" t="e">
        <f>ROUND(#REF!,2)</f>
        <v>#REF!</v>
      </c>
      <c r="K27" s="45"/>
    </row>
    <row r="28" spans="2:11" s="1" customFormat="1" ht="6.95" customHeight="1" x14ac:dyDescent="0.3">
      <c r="B28" s="41"/>
      <c r="C28" s="42"/>
      <c r="D28" s="85"/>
      <c r="E28" s="85"/>
      <c r="F28" s="85"/>
      <c r="G28" s="85"/>
      <c r="H28" s="85"/>
      <c r="I28" s="134"/>
      <c r="J28" s="85"/>
      <c r="K28" s="135"/>
    </row>
    <row r="29" spans="2:11" s="1" customFormat="1" ht="14.45" customHeight="1" x14ac:dyDescent="0.3">
      <c r="B29" s="41"/>
      <c r="C29" s="42"/>
      <c r="D29" s="42"/>
      <c r="E29" s="42"/>
      <c r="F29" s="46" t="s">
        <v>41</v>
      </c>
      <c r="G29" s="42"/>
      <c r="H29" s="42"/>
      <c r="I29" s="138" t="s">
        <v>40</v>
      </c>
      <c r="J29" s="46" t="s">
        <v>42</v>
      </c>
      <c r="K29" s="45"/>
    </row>
    <row r="30" spans="2:11" s="1" customFormat="1" ht="14.45" customHeight="1" x14ac:dyDescent="0.3">
      <c r="B30" s="41"/>
      <c r="C30" s="42"/>
      <c r="D30" s="49" t="s">
        <v>43</v>
      </c>
      <c r="E30" s="49" t="s">
        <v>44</v>
      </c>
      <c r="F30" s="139">
        <f>ROUND(SUM(BE77:BE81), 2)</f>
        <v>0</v>
      </c>
      <c r="G30" s="42"/>
      <c r="H30" s="42"/>
      <c r="I30" s="140">
        <v>0.21</v>
      </c>
      <c r="J30" s="139">
        <f>ROUND(ROUND((SUM(BE77:BE81)), 2)*I30, 2)</f>
        <v>0</v>
      </c>
      <c r="K30" s="45"/>
    </row>
    <row r="31" spans="2:11" s="1" customFormat="1" ht="14.45" customHeight="1" x14ac:dyDescent="0.3">
      <c r="B31" s="41"/>
      <c r="C31" s="42"/>
      <c r="D31" s="42"/>
      <c r="E31" s="49" t="s">
        <v>45</v>
      </c>
      <c r="F31" s="139">
        <f>ROUND(SUM(BF77:BF81), 2)</f>
        <v>0</v>
      </c>
      <c r="G31" s="42"/>
      <c r="H31" s="42"/>
      <c r="I31" s="140">
        <v>0.15</v>
      </c>
      <c r="J31" s="139">
        <f>ROUND(ROUND((SUM(BF77:BF81)), 2)*I31, 2)</f>
        <v>0</v>
      </c>
      <c r="K31" s="45"/>
    </row>
    <row r="32" spans="2:11" s="1" customFormat="1" ht="14.45" hidden="1" customHeight="1" x14ac:dyDescent="0.3">
      <c r="B32" s="41"/>
      <c r="C32" s="42"/>
      <c r="D32" s="42"/>
      <c r="E32" s="49" t="s">
        <v>46</v>
      </c>
      <c r="F32" s="139">
        <f>ROUND(SUM(BG77:BG81), 2)</f>
        <v>0</v>
      </c>
      <c r="G32" s="42"/>
      <c r="H32" s="42"/>
      <c r="I32" s="140">
        <v>0.21</v>
      </c>
      <c r="J32" s="139">
        <v>0</v>
      </c>
      <c r="K32" s="45"/>
    </row>
    <row r="33" spans="2:11" s="1" customFormat="1" ht="14.45" hidden="1" customHeight="1" x14ac:dyDescent="0.3">
      <c r="B33" s="41"/>
      <c r="C33" s="42"/>
      <c r="D33" s="42"/>
      <c r="E33" s="49" t="s">
        <v>47</v>
      </c>
      <c r="F33" s="139">
        <f>ROUND(SUM(BH77:BH81), 2)</f>
        <v>0</v>
      </c>
      <c r="G33" s="42"/>
      <c r="H33" s="42"/>
      <c r="I33" s="140">
        <v>0.15</v>
      </c>
      <c r="J33" s="139">
        <v>0</v>
      </c>
      <c r="K33" s="45"/>
    </row>
    <row r="34" spans="2:11" s="1" customFormat="1" ht="14.45" hidden="1" customHeight="1" x14ac:dyDescent="0.3">
      <c r="B34" s="41"/>
      <c r="C34" s="42"/>
      <c r="D34" s="42"/>
      <c r="E34" s="49" t="s">
        <v>48</v>
      </c>
      <c r="F34" s="139">
        <f>ROUND(SUM(BI77:BI81), 2)</f>
        <v>0</v>
      </c>
      <c r="G34" s="42"/>
      <c r="H34" s="42"/>
      <c r="I34" s="140">
        <v>0</v>
      </c>
      <c r="J34" s="139">
        <v>0</v>
      </c>
      <c r="K34" s="45"/>
    </row>
    <row r="35" spans="2:11" s="1" customFormat="1" ht="6.95" customHeight="1" x14ac:dyDescent="0.3">
      <c r="B35" s="41"/>
      <c r="C35" s="42"/>
      <c r="D35" s="42"/>
      <c r="E35" s="42"/>
      <c r="F35" s="42"/>
      <c r="G35" s="42"/>
      <c r="H35" s="42"/>
      <c r="I35" s="127"/>
      <c r="J35" s="42"/>
      <c r="K35" s="45"/>
    </row>
    <row r="36" spans="2:11" s="1" customFormat="1" ht="25.35" customHeight="1" x14ac:dyDescent="0.3">
      <c r="B36" s="41"/>
      <c r="C36" s="141"/>
      <c r="D36" s="142" t="s">
        <v>49</v>
      </c>
      <c r="E36" s="79"/>
      <c r="F36" s="79"/>
      <c r="G36" s="143" t="s">
        <v>50</v>
      </c>
      <c r="H36" s="144" t="s">
        <v>51</v>
      </c>
      <c r="I36" s="145"/>
      <c r="J36" s="146" t="e">
        <f>SUM(J27:J34)</f>
        <v>#REF!</v>
      </c>
      <c r="K36" s="147"/>
    </row>
    <row r="37" spans="2:11" s="1" customFormat="1" ht="14.45" customHeight="1" x14ac:dyDescent="0.3">
      <c r="B37" s="56"/>
      <c r="C37" s="57"/>
      <c r="D37" s="57"/>
      <c r="E37" s="57"/>
      <c r="F37" s="57"/>
      <c r="G37" s="57"/>
      <c r="H37" s="57"/>
      <c r="I37" s="148"/>
      <c r="J37" s="57"/>
      <c r="K37" s="58"/>
    </row>
    <row r="41" spans="2:11" s="1" customFormat="1" ht="6.95" customHeight="1" x14ac:dyDescent="0.3">
      <c r="B41" s="149"/>
      <c r="C41" s="150"/>
      <c r="D41" s="150"/>
      <c r="E41" s="150"/>
      <c r="F41" s="150"/>
      <c r="G41" s="150"/>
      <c r="H41" s="150"/>
      <c r="I41" s="151"/>
      <c r="J41" s="150"/>
      <c r="K41" s="152"/>
    </row>
    <row r="42" spans="2:11" s="1" customFormat="1" ht="36.950000000000003" customHeight="1" x14ac:dyDescent="0.3">
      <c r="B42" s="41"/>
      <c r="C42" s="30" t="s">
        <v>116</v>
      </c>
      <c r="D42" s="42"/>
      <c r="E42" s="42"/>
      <c r="F42" s="42"/>
      <c r="G42" s="42"/>
      <c r="H42" s="42"/>
      <c r="I42" s="127"/>
      <c r="J42" s="42"/>
      <c r="K42" s="45"/>
    </row>
    <row r="43" spans="2:11" s="1" customFormat="1" ht="6.95" customHeight="1" x14ac:dyDescent="0.3">
      <c r="B43" s="41"/>
      <c r="C43" s="42"/>
      <c r="D43" s="42"/>
      <c r="E43" s="42"/>
      <c r="F43" s="42"/>
      <c r="G43" s="42"/>
      <c r="H43" s="42"/>
      <c r="I43" s="127"/>
      <c r="J43" s="42"/>
      <c r="K43" s="45"/>
    </row>
    <row r="44" spans="2:11" s="1" customFormat="1" ht="14.45" customHeight="1" x14ac:dyDescent="0.3">
      <c r="B44" s="41"/>
      <c r="C44" s="37" t="s">
        <v>18</v>
      </c>
      <c r="D44" s="42"/>
      <c r="E44" s="42"/>
      <c r="F44" s="42"/>
      <c r="G44" s="42"/>
      <c r="H44" s="42"/>
      <c r="I44" s="127"/>
      <c r="J44" s="42"/>
      <c r="K44" s="45"/>
    </row>
    <row r="45" spans="2:11" s="1" customFormat="1" ht="16.5" customHeight="1" x14ac:dyDescent="0.3">
      <c r="B45" s="41"/>
      <c r="C45" s="42"/>
      <c r="D45" s="42"/>
      <c r="E45" s="454" t="str">
        <f>E7</f>
        <v>Opravy železničního svršku v dopravně Mikulášovice d.n.</v>
      </c>
      <c r="F45" s="460"/>
      <c r="G45" s="460"/>
      <c r="H45" s="460"/>
      <c r="I45" s="127"/>
      <c r="J45" s="42"/>
      <c r="K45" s="45"/>
    </row>
    <row r="46" spans="2:11" s="1" customFormat="1" ht="14.45" customHeight="1" x14ac:dyDescent="0.3">
      <c r="B46" s="41"/>
      <c r="C46" s="37" t="s">
        <v>112</v>
      </c>
      <c r="D46" s="42"/>
      <c r="E46" s="42"/>
      <c r="F46" s="42"/>
      <c r="G46" s="42"/>
      <c r="H46" s="42"/>
      <c r="I46" s="127"/>
      <c r="J46" s="42"/>
      <c r="K46" s="45"/>
    </row>
    <row r="47" spans="2:11" s="1" customFormat="1" ht="17.25" customHeight="1" x14ac:dyDescent="0.3">
      <c r="B47" s="41"/>
      <c r="C47" s="42"/>
      <c r="D47" s="42"/>
      <c r="E47" s="456" t="str">
        <f>E9</f>
        <v>03 - VRN</v>
      </c>
      <c r="F47" s="455"/>
      <c r="G47" s="455"/>
      <c r="H47" s="455"/>
      <c r="I47" s="127"/>
      <c r="J47" s="42"/>
      <c r="K47" s="45"/>
    </row>
    <row r="48" spans="2:11" s="1" customFormat="1" ht="6.95" customHeight="1" x14ac:dyDescent="0.3">
      <c r="B48" s="41"/>
      <c r="C48" s="42"/>
      <c r="D48" s="42"/>
      <c r="E48" s="42"/>
      <c r="F48" s="42"/>
      <c r="G48" s="42"/>
      <c r="H48" s="42"/>
      <c r="I48" s="127"/>
      <c r="J48" s="42"/>
      <c r="K48" s="45"/>
    </row>
    <row r="49" spans="2:47" s="1" customFormat="1" ht="18" customHeight="1" x14ac:dyDescent="0.3">
      <c r="B49" s="41"/>
      <c r="C49" s="37" t="s">
        <v>23</v>
      </c>
      <c r="D49" s="42"/>
      <c r="E49" s="42"/>
      <c r="F49" s="35" t="str">
        <f>F12</f>
        <v>dopravna Mikulášovice d.n.</v>
      </c>
      <c r="G49" s="42"/>
      <c r="H49" s="42"/>
      <c r="I49" s="128" t="s">
        <v>25</v>
      </c>
      <c r="J49" s="129" t="str">
        <f>IF(J12="","",J12)</f>
        <v>25. 9. 2018</v>
      </c>
      <c r="K49" s="45"/>
    </row>
    <row r="50" spans="2:47" s="1" customFormat="1" ht="6.95" customHeight="1" x14ac:dyDescent="0.3">
      <c r="B50" s="41"/>
      <c r="C50" s="42"/>
      <c r="D50" s="42"/>
      <c r="E50" s="42"/>
      <c r="F50" s="42"/>
      <c r="G50" s="42"/>
      <c r="H50" s="42"/>
      <c r="I50" s="127"/>
      <c r="J50" s="42"/>
      <c r="K50" s="45"/>
    </row>
    <row r="51" spans="2:47" s="1" customFormat="1" ht="15" x14ac:dyDescent="0.3">
      <c r="B51" s="41"/>
      <c r="C51" s="37" t="s">
        <v>27</v>
      </c>
      <c r="D51" s="42"/>
      <c r="E51" s="42"/>
      <c r="F51" s="35" t="str">
        <f>E15</f>
        <v>SŽDC s.o., OŘ Ústí n.L., ST Ústí n.L.</v>
      </c>
      <c r="G51" s="42"/>
      <c r="H51" s="42"/>
      <c r="I51" s="128" t="s">
        <v>35</v>
      </c>
      <c r="J51" s="418" t="str">
        <f>E21</f>
        <v xml:space="preserve"> </v>
      </c>
      <c r="K51" s="45"/>
    </row>
    <row r="52" spans="2:47" s="1" customFormat="1" ht="14.45" customHeight="1" x14ac:dyDescent="0.3">
      <c r="B52" s="41"/>
      <c r="C52" s="37" t="s">
        <v>33</v>
      </c>
      <c r="D52" s="42"/>
      <c r="E52" s="42"/>
      <c r="F52" s="35" t="str">
        <f>IF(E18="","",E18)</f>
        <v/>
      </c>
      <c r="G52" s="42"/>
      <c r="H52" s="42"/>
      <c r="I52" s="127"/>
      <c r="J52" s="457"/>
      <c r="K52" s="45"/>
    </row>
    <row r="53" spans="2:47" s="1" customFormat="1" ht="10.35" customHeight="1" x14ac:dyDescent="0.3">
      <c r="B53" s="41"/>
      <c r="C53" s="42"/>
      <c r="D53" s="42"/>
      <c r="E53" s="42"/>
      <c r="F53" s="42"/>
      <c r="G53" s="42"/>
      <c r="H53" s="42"/>
      <c r="I53" s="127"/>
      <c r="J53" s="42"/>
      <c r="K53" s="45"/>
    </row>
    <row r="54" spans="2:47" s="1" customFormat="1" ht="29.25" customHeight="1" x14ac:dyDescent="0.3">
      <c r="B54" s="41"/>
      <c r="C54" s="153" t="s">
        <v>117</v>
      </c>
      <c r="D54" s="141"/>
      <c r="E54" s="141"/>
      <c r="F54" s="141"/>
      <c r="G54" s="141"/>
      <c r="H54" s="141"/>
      <c r="I54" s="154"/>
      <c r="J54" s="155" t="s">
        <v>118</v>
      </c>
      <c r="K54" s="156"/>
    </row>
    <row r="55" spans="2:47" s="1" customFormat="1" ht="10.35" customHeight="1" x14ac:dyDescent="0.3">
      <c r="B55" s="41"/>
      <c r="C55" s="42"/>
      <c r="D55" s="42"/>
      <c r="E55" s="42"/>
      <c r="F55" s="42"/>
      <c r="G55" s="42"/>
      <c r="H55" s="42"/>
      <c r="I55" s="127"/>
      <c r="J55" s="42"/>
      <c r="K55" s="45"/>
    </row>
    <row r="56" spans="2:47" s="1" customFormat="1" ht="29.25" customHeight="1" x14ac:dyDescent="0.3">
      <c r="B56" s="41"/>
      <c r="C56" s="157" t="s">
        <v>119</v>
      </c>
      <c r="D56" s="42"/>
      <c r="E56" s="42"/>
      <c r="F56" s="42"/>
      <c r="G56" s="42"/>
      <c r="H56" s="42"/>
      <c r="I56" s="127"/>
      <c r="J56" s="137" t="e">
        <f>#REF!</f>
        <v>#REF!</v>
      </c>
      <c r="K56" s="45"/>
      <c r="AU56" s="24" t="s">
        <v>120</v>
      </c>
    </row>
    <row r="57" spans="2:47" s="8" customFormat="1" ht="24.95" customHeight="1" x14ac:dyDescent="0.3">
      <c r="B57" s="158"/>
      <c r="C57" s="159"/>
      <c r="D57" s="160" t="s">
        <v>520</v>
      </c>
      <c r="E57" s="161"/>
      <c r="F57" s="161"/>
      <c r="G57" s="161"/>
      <c r="H57" s="161"/>
      <c r="I57" s="162"/>
      <c r="J57" s="163">
        <f>J77</f>
        <v>0</v>
      </c>
      <c r="K57" s="164"/>
    </row>
    <row r="58" spans="2:47" s="1" customFormat="1" ht="21.75" customHeight="1" x14ac:dyDescent="0.3">
      <c r="B58" s="41"/>
      <c r="C58" s="42"/>
      <c r="D58" s="42"/>
      <c r="E58" s="42"/>
      <c r="F58" s="42"/>
      <c r="G58" s="42"/>
      <c r="H58" s="42"/>
      <c r="I58" s="127"/>
      <c r="J58" s="42"/>
      <c r="K58" s="45"/>
    </row>
    <row r="59" spans="2:47" s="1" customFormat="1" ht="6.95" customHeight="1" x14ac:dyDescent="0.3">
      <c r="B59" s="56"/>
      <c r="C59" s="57"/>
      <c r="D59" s="57"/>
      <c r="E59" s="57"/>
      <c r="F59" s="57"/>
      <c r="G59" s="57"/>
      <c r="H59" s="57"/>
      <c r="I59" s="148"/>
      <c r="J59" s="57"/>
      <c r="K59" s="58"/>
    </row>
    <row r="63" spans="2:47" s="1" customFormat="1" ht="6.95" customHeight="1" x14ac:dyDescent="0.3">
      <c r="B63" s="59"/>
      <c r="C63" s="60"/>
      <c r="D63" s="60"/>
      <c r="E63" s="60"/>
      <c r="F63" s="60"/>
      <c r="G63" s="60"/>
      <c r="H63" s="60"/>
      <c r="I63" s="151"/>
      <c r="J63" s="60"/>
      <c r="K63" s="60"/>
      <c r="L63" s="61"/>
    </row>
    <row r="64" spans="2:47" s="1" customFormat="1" ht="36.950000000000003" customHeight="1" x14ac:dyDescent="0.3">
      <c r="B64" s="41"/>
      <c r="C64" s="62" t="s">
        <v>123</v>
      </c>
      <c r="D64" s="63"/>
      <c r="E64" s="63"/>
      <c r="F64" s="63"/>
      <c r="G64" s="63"/>
      <c r="H64" s="63"/>
      <c r="I64" s="172"/>
      <c r="J64" s="63"/>
      <c r="K64" s="63"/>
      <c r="L64" s="61"/>
    </row>
    <row r="65" spans="2:65" s="1" customFormat="1" ht="6.95" customHeight="1" x14ac:dyDescent="0.3">
      <c r="B65" s="41"/>
      <c r="C65" s="63"/>
      <c r="D65" s="63"/>
      <c r="E65" s="63"/>
      <c r="F65" s="63"/>
      <c r="G65" s="63"/>
      <c r="H65" s="63"/>
      <c r="I65" s="172"/>
      <c r="J65" s="63"/>
      <c r="K65" s="63"/>
      <c r="L65" s="61"/>
    </row>
    <row r="66" spans="2:65" s="1" customFormat="1" ht="14.45" customHeight="1" x14ac:dyDescent="0.3">
      <c r="B66" s="41"/>
      <c r="C66" s="65" t="s">
        <v>18</v>
      </c>
      <c r="D66" s="63"/>
      <c r="E66" s="63"/>
      <c r="F66" s="63"/>
      <c r="G66" s="63"/>
      <c r="H66" s="63"/>
      <c r="I66" s="172"/>
      <c r="J66" s="63"/>
      <c r="K66" s="63"/>
      <c r="L66" s="61"/>
    </row>
    <row r="67" spans="2:65" s="1" customFormat="1" ht="16.5" customHeight="1" x14ac:dyDescent="0.35">
      <c r="B67" s="41"/>
      <c r="C67" s="63"/>
      <c r="D67" s="63"/>
      <c r="E67" s="458" t="str">
        <f>E7</f>
        <v>Opravy železničního svršku v dopravně Mikulášovice d.n.</v>
      </c>
      <c r="F67" s="459"/>
      <c r="G67" s="459"/>
      <c r="H67" s="459"/>
      <c r="I67" s="172"/>
      <c r="J67" s="368"/>
      <c r="K67" s="240"/>
      <c r="L67" s="351"/>
    </row>
    <row r="68" spans="2:65" s="1" customFormat="1" ht="14.45" customHeight="1" x14ac:dyDescent="0.3">
      <c r="B68" s="41"/>
      <c r="C68" s="65" t="s">
        <v>112</v>
      </c>
      <c r="D68" s="63"/>
      <c r="E68" s="63"/>
      <c r="F68" s="63"/>
      <c r="G68" s="63"/>
      <c r="H68" s="63"/>
      <c r="I68" s="172"/>
      <c r="J68" s="63"/>
      <c r="K68" s="63"/>
      <c r="L68" s="61"/>
    </row>
    <row r="69" spans="2:65" s="1" customFormat="1" ht="17.25" customHeight="1" x14ac:dyDescent="0.3">
      <c r="B69" s="41"/>
      <c r="C69" s="63"/>
      <c r="D69" s="63"/>
      <c r="E69" s="433" t="str">
        <f>E9</f>
        <v>03 - VRN</v>
      </c>
      <c r="F69" s="452"/>
      <c r="G69" s="452"/>
      <c r="H69" s="452"/>
      <c r="I69" s="172"/>
      <c r="J69" s="63"/>
      <c r="K69" s="63"/>
      <c r="L69" s="61"/>
    </row>
    <row r="70" spans="2:65" s="1" customFormat="1" ht="6.95" customHeight="1" x14ac:dyDescent="0.3">
      <c r="B70" s="41"/>
      <c r="C70" s="63"/>
      <c r="D70" s="63"/>
      <c r="E70" s="63"/>
      <c r="F70" s="63"/>
      <c r="G70" s="63"/>
      <c r="H70" s="63"/>
      <c r="I70" s="172"/>
      <c r="J70" s="63"/>
      <c r="K70" s="63"/>
      <c r="L70" s="61"/>
    </row>
    <row r="71" spans="2:65" s="1" customFormat="1" ht="18" customHeight="1" x14ac:dyDescent="0.3">
      <c r="B71" s="41"/>
      <c r="C71" s="65" t="s">
        <v>23</v>
      </c>
      <c r="D71" s="63"/>
      <c r="E71" s="63"/>
      <c r="F71" s="175" t="str">
        <f>F12</f>
        <v>dopravna Mikulášovice d.n.</v>
      </c>
      <c r="G71" s="63"/>
      <c r="H71" s="63"/>
      <c r="I71" s="176" t="s">
        <v>25</v>
      </c>
      <c r="J71" s="73" t="str">
        <f>IF(J12="","",J12)</f>
        <v>25. 9. 2018</v>
      </c>
      <c r="K71" s="63"/>
      <c r="L71" s="61"/>
    </row>
    <row r="72" spans="2:65" s="1" customFormat="1" ht="6.95" customHeight="1" x14ac:dyDescent="0.3">
      <c r="B72" s="41"/>
      <c r="C72" s="63"/>
      <c r="D72" s="63"/>
      <c r="E72" s="63"/>
      <c r="F72" s="63"/>
      <c r="G72" s="63"/>
      <c r="H72" s="63"/>
      <c r="I72" s="172"/>
      <c r="J72" s="63"/>
      <c r="K72" s="63"/>
      <c r="L72" s="61"/>
    </row>
    <row r="73" spans="2:65" s="1" customFormat="1" ht="15" x14ac:dyDescent="0.3">
      <c r="B73" s="41"/>
      <c r="C73" s="65" t="s">
        <v>27</v>
      </c>
      <c r="D73" s="63"/>
      <c r="E73" s="63"/>
      <c r="F73" s="175" t="str">
        <f>E15</f>
        <v>SŽDC s.o., OŘ Ústí n.L., ST Ústí n.L.</v>
      </c>
      <c r="G73" s="63"/>
      <c r="H73" s="63"/>
      <c r="I73" s="176" t="s">
        <v>35</v>
      </c>
      <c r="J73" s="175" t="str">
        <f>E21</f>
        <v xml:space="preserve"> </v>
      </c>
      <c r="K73" s="63"/>
      <c r="L73" s="61"/>
    </row>
    <row r="74" spans="2:65" s="1" customFormat="1" ht="14.45" customHeight="1" x14ac:dyDescent="0.3">
      <c r="B74" s="41"/>
      <c r="C74" s="65" t="s">
        <v>33</v>
      </c>
      <c r="D74" s="63"/>
      <c r="E74" s="63"/>
      <c r="F74" s="175" t="str">
        <f>IF(E18="","",E18)</f>
        <v/>
      </c>
      <c r="G74" s="63"/>
      <c r="H74" s="63"/>
      <c r="I74" s="172"/>
      <c r="J74" s="63"/>
      <c r="K74" s="63"/>
      <c r="L74" s="61"/>
    </row>
    <row r="75" spans="2:65" s="1" customFormat="1" ht="10.35" customHeight="1" x14ac:dyDescent="0.3">
      <c r="B75" s="41"/>
      <c r="C75" s="63"/>
      <c r="D75" s="63"/>
      <c r="E75" s="63"/>
      <c r="F75" s="63"/>
      <c r="G75" s="63"/>
      <c r="H75" s="63"/>
      <c r="I75" s="172"/>
      <c r="J75" s="63"/>
      <c r="K75" s="63"/>
      <c r="L75" s="61"/>
    </row>
    <row r="76" spans="2:65" s="10" customFormat="1" ht="29.25" customHeight="1" x14ac:dyDescent="0.3">
      <c r="B76" s="177"/>
      <c r="C76" s="178" t="s">
        <v>124</v>
      </c>
      <c r="D76" s="179" t="s">
        <v>58</v>
      </c>
      <c r="E76" s="179" t="s">
        <v>54</v>
      </c>
      <c r="F76" s="179" t="s">
        <v>125</v>
      </c>
      <c r="G76" s="179" t="s">
        <v>126</v>
      </c>
      <c r="H76" s="179" t="s">
        <v>127</v>
      </c>
      <c r="I76" s="180" t="s">
        <v>128</v>
      </c>
      <c r="J76" s="179" t="s">
        <v>118</v>
      </c>
      <c r="K76" s="181" t="s">
        <v>129</v>
      </c>
      <c r="L76" s="182"/>
      <c r="M76" s="81" t="s">
        <v>130</v>
      </c>
      <c r="N76" s="82" t="s">
        <v>43</v>
      </c>
      <c r="O76" s="82" t="s">
        <v>131</v>
      </c>
      <c r="P76" s="82" t="s">
        <v>132</v>
      </c>
      <c r="Q76" s="82" t="s">
        <v>133</v>
      </c>
      <c r="R76" s="82" t="s">
        <v>134</v>
      </c>
      <c r="S76" s="82" t="s">
        <v>135</v>
      </c>
      <c r="T76" s="83" t="s">
        <v>136</v>
      </c>
    </row>
    <row r="77" spans="2:65" s="1" customFormat="1" ht="29.25" customHeight="1" x14ac:dyDescent="0.3">
      <c r="B77" s="41"/>
      <c r="C77" s="87" t="s">
        <v>119</v>
      </c>
      <c r="D77" s="63"/>
      <c r="E77" s="63"/>
      <c r="F77" s="63"/>
      <c r="G77" s="63"/>
      <c r="H77" s="63"/>
      <c r="I77" s="172"/>
      <c r="J77" s="387"/>
      <c r="K77" s="385"/>
      <c r="L77" s="386"/>
      <c r="M77" s="84"/>
      <c r="N77" s="85"/>
      <c r="O77" s="85"/>
      <c r="P77" s="184">
        <f>P78</f>
        <v>0</v>
      </c>
      <c r="Q77" s="85"/>
      <c r="R77" s="184">
        <f>R78</f>
        <v>0</v>
      </c>
      <c r="S77" s="85"/>
      <c r="T77" s="185">
        <f>T78</f>
        <v>0</v>
      </c>
      <c r="AT77" s="24" t="s">
        <v>72</v>
      </c>
      <c r="AU77" s="24" t="s">
        <v>120</v>
      </c>
      <c r="BK77" s="186">
        <f>BK78</f>
        <v>0</v>
      </c>
    </row>
    <row r="78" spans="2:65" s="11" customFormat="1" ht="37.35" customHeight="1" x14ac:dyDescent="0.35">
      <c r="B78" s="187"/>
      <c r="C78" s="188"/>
      <c r="D78" s="189" t="s">
        <v>72</v>
      </c>
      <c r="E78" s="190" t="s">
        <v>104</v>
      </c>
      <c r="F78" s="190" t="s">
        <v>521</v>
      </c>
      <c r="G78" s="188"/>
      <c r="H78" s="188"/>
      <c r="I78" s="191"/>
      <c r="K78" s="398"/>
      <c r="L78" s="399"/>
      <c r="M78" s="400"/>
      <c r="N78" s="401"/>
      <c r="O78" s="401"/>
      <c r="P78" s="402">
        <f>SUM(P79:P81)</f>
        <v>0</v>
      </c>
      <c r="Q78" s="401"/>
      <c r="R78" s="402">
        <f>SUM(R79:R81)</f>
        <v>0</v>
      </c>
      <c r="S78" s="401"/>
      <c r="T78" s="403">
        <f>SUM(T79:T81)</f>
        <v>0</v>
      </c>
      <c r="U78" s="404"/>
      <c r="V78" s="404"/>
      <c r="AR78" s="198" t="s">
        <v>140</v>
      </c>
      <c r="AT78" s="199" t="s">
        <v>72</v>
      </c>
      <c r="AU78" s="199" t="s">
        <v>73</v>
      </c>
      <c r="AY78" s="198" t="s">
        <v>139</v>
      </c>
      <c r="BK78" s="200">
        <f>SUM(BK79:BK81)</f>
        <v>0</v>
      </c>
    </row>
    <row r="79" spans="2:65" s="1" customFormat="1" ht="16.5" customHeight="1" x14ac:dyDescent="0.3">
      <c r="B79" s="41"/>
      <c r="C79" s="203" t="s">
        <v>80</v>
      </c>
      <c r="D79" s="203" t="s">
        <v>142</v>
      </c>
      <c r="E79" s="204" t="s">
        <v>522</v>
      </c>
      <c r="F79" s="205" t="s">
        <v>523</v>
      </c>
      <c r="G79" s="206" t="s">
        <v>524</v>
      </c>
      <c r="H79" s="207">
        <v>1</v>
      </c>
      <c r="I79" s="208"/>
      <c r="J79" s="209">
        <f>ROUND(I79*H79,2)</f>
        <v>0</v>
      </c>
      <c r="K79" s="205" t="s">
        <v>146</v>
      </c>
      <c r="L79" s="61"/>
      <c r="M79" s="210" t="s">
        <v>21</v>
      </c>
      <c r="N79" s="211" t="s">
        <v>44</v>
      </c>
      <c r="O79" s="42"/>
      <c r="P79" s="212">
        <f>O79*H79</f>
        <v>0</v>
      </c>
      <c r="Q79" s="212">
        <v>0</v>
      </c>
      <c r="R79" s="212">
        <f>Q79*H79</f>
        <v>0</v>
      </c>
      <c r="S79" s="212">
        <v>0</v>
      </c>
      <c r="T79" s="213">
        <f>S79*H79</f>
        <v>0</v>
      </c>
      <c r="AR79" s="24" t="s">
        <v>147</v>
      </c>
      <c r="AT79" s="24" t="s">
        <v>142</v>
      </c>
      <c r="AU79" s="24" t="s">
        <v>80</v>
      </c>
      <c r="AY79" s="24" t="s">
        <v>139</v>
      </c>
      <c r="BE79" s="214">
        <f>IF(N79="základní",J79,0)</f>
        <v>0</v>
      </c>
      <c r="BF79" s="214">
        <f>IF(N79="snížená",J79,0)</f>
        <v>0</v>
      </c>
      <c r="BG79" s="214">
        <f>IF(N79="zákl. přenesená",J79,0)</f>
        <v>0</v>
      </c>
      <c r="BH79" s="214">
        <f>IF(N79="sníž. přenesená",J79,0)</f>
        <v>0</v>
      </c>
      <c r="BI79" s="214">
        <f>IF(N79="nulová",J79,0)</f>
        <v>0</v>
      </c>
      <c r="BJ79" s="24" t="s">
        <v>80</v>
      </c>
      <c r="BK79" s="214">
        <f>ROUND(I79*H79,2)</f>
        <v>0</v>
      </c>
      <c r="BL79" s="24" t="s">
        <v>147</v>
      </c>
      <c r="BM79" s="24" t="s">
        <v>525</v>
      </c>
    </row>
    <row r="80" spans="2:65" s="1" customFormat="1" ht="47.25" customHeight="1" x14ac:dyDescent="0.3">
      <c r="B80" s="41"/>
      <c r="C80" s="203" t="s">
        <v>82</v>
      </c>
      <c r="D80" s="203" t="s">
        <v>142</v>
      </c>
      <c r="E80" s="204" t="s">
        <v>526</v>
      </c>
      <c r="F80" s="205" t="s">
        <v>527</v>
      </c>
      <c r="G80" s="206" t="s">
        <v>524</v>
      </c>
      <c r="H80" s="207">
        <v>1</v>
      </c>
      <c r="I80" s="208"/>
      <c r="J80" s="209">
        <f>ROUND(I80*H80,2)</f>
        <v>0</v>
      </c>
      <c r="K80" s="205" t="s">
        <v>146</v>
      </c>
      <c r="L80" s="380" t="s">
        <v>725</v>
      </c>
      <c r="M80" s="210" t="s">
        <v>21</v>
      </c>
      <c r="N80" s="211" t="s">
        <v>44</v>
      </c>
      <c r="O80" s="42"/>
      <c r="P80" s="212">
        <f>O80*H80</f>
        <v>0</v>
      </c>
      <c r="Q80" s="212">
        <v>0</v>
      </c>
      <c r="R80" s="212">
        <f>Q80*H80</f>
        <v>0</v>
      </c>
      <c r="S80" s="212">
        <v>0</v>
      </c>
      <c r="T80" s="213">
        <f>S80*H80</f>
        <v>0</v>
      </c>
      <c r="AR80" s="24" t="s">
        <v>147</v>
      </c>
      <c r="AT80" s="24" t="s">
        <v>142</v>
      </c>
      <c r="AU80" s="24" t="s">
        <v>80</v>
      </c>
      <c r="AY80" s="24" t="s">
        <v>139</v>
      </c>
      <c r="BE80" s="214">
        <f>IF(N80="základní",J80,0)</f>
        <v>0</v>
      </c>
      <c r="BF80" s="214">
        <f>IF(N80="snížená",J80,0)</f>
        <v>0</v>
      </c>
      <c r="BG80" s="214">
        <f>IF(N80="zákl. přenesená",J80,0)</f>
        <v>0</v>
      </c>
      <c r="BH80" s="214">
        <f>IF(N80="sníž. přenesená",J80,0)</f>
        <v>0</v>
      </c>
      <c r="BI80" s="214">
        <f>IF(N80="nulová",J80,0)</f>
        <v>0</v>
      </c>
      <c r="BJ80" s="24" t="s">
        <v>80</v>
      </c>
      <c r="BK80" s="214">
        <f>ROUND(I80*H80,2)</f>
        <v>0</v>
      </c>
      <c r="BL80" s="24" t="s">
        <v>147</v>
      </c>
      <c r="BM80" s="24" t="s">
        <v>528</v>
      </c>
    </row>
    <row r="81" spans="2:65" s="1" customFormat="1" ht="16.5" customHeight="1" x14ac:dyDescent="0.3">
      <c r="B81" s="41"/>
      <c r="C81" s="203" t="s">
        <v>159</v>
      </c>
      <c r="D81" s="203" t="s">
        <v>142</v>
      </c>
      <c r="E81" s="204" t="s">
        <v>529</v>
      </c>
      <c r="F81" s="205" t="s">
        <v>530</v>
      </c>
      <c r="G81" s="206" t="s">
        <v>524</v>
      </c>
      <c r="H81" s="207">
        <v>1</v>
      </c>
      <c r="I81" s="208"/>
      <c r="J81" s="209">
        <f>ROUND(I81*H81,2)</f>
        <v>0</v>
      </c>
      <c r="K81" s="205" t="s">
        <v>146</v>
      </c>
      <c r="L81" s="61"/>
      <c r="M81" s="210" t="s">
        <v>21</v>
      </c>
      <c r="N81" s="266" t="s">
        <v>44</v>
      </c>
      <c r="O81" s="267"/>
      <c r="P81" s="268">
        <f>O81*H81</f>
        <v>0</v>
      </c>
      <c r="Q81" s="268">
        <v>0</v>
      </c>
      <c r="R81" s="268">
        <f>Q81*H81</f>
        <v>0</v>
      </c>
      <c r="S81" s="268">
        <v>0</v>
      </c>
      <c r="T81" s="269">
        <f>S81*H81</f>
        <v>0</v>
      </c>
      <c r="AR81" s="24" t="s">
        <v>147</v>
      </c>
      <c r="AT81" s="24" t="s">
        <v>142</v>
      </c>
      <c r="AU81" s="24" t="s">
        <v>80</v>
      </c>
      <c r="AY81" s="24" t="s">
        <v>139</v>
      </c>
      <c r="BE81" s="214">
        <f>IF(N81="základní",J81,0)</f>
        <v>0</v>
      </c>
      <c r="BF81" s="214">
        <f>IF(N81="snížená",J81,0)</f>
        <v>0</v>
      </c>
      <c r="BG81" s="214">
        <f>IF(N81="zákl. přenesená",J81,0)</f>
        <v>0</v>
      </c>
      <c r="BH81" s="214">
        <f>IF(N81="sníž. přenesená",J81,0)</f>
        <v>0</v>
      </c>
      <c r="BI81" s="214">
        <f>IF(N81="nulová",J81,0)</f>
        <v>0</v>
      </c>
      <c r="BJ81" s="24" t="s">
        <v>80</v>
      </c>
      <c r="BK81" s="214">
        <f>ROUND(I81*H81,2)</f>
        <v>0</v>
      </c>
      <c r="BL81" s="24" t="s">
        <v>147</v>
      </c>
      <c r="BM81" s="24" t="s">
        <v>531</v>
      </c>
    </row>
    <row r="82" spans="2:65" s="1" customFormat="1" ht="6.95" customHeight="1" x14ac:dyDescent="0.3">
      <c r="B82" s="56"/>
      <c r="C82" s="57"/>
      <c r="D82" s="57"/>
      <c r="E82" s="57"/>
      <c r="F82" s="57"/>
      <c r="G82" s="57"/>
      <c r="H82" s="57"/>
      <c r="I82" s="148"/>
      <c r="J82" s="57"/>
      <c r="K82" s="57"/>
      <c r="L82" s="61"/>
    </row>
    <row r="84" spans="2:65" s="13" customFormat="1" ht="18" x14ac:dyDescent="0.3">
      <c r="B84" s="228"/>
      <c r="C84" s="352"/>
      <c r="D84" s="353"/>
      <c r="E84" s="354"/>
      <c r="F84" s="350" t="s">
        <v>724</v>
      </c>
      <c r="G84" s="352" t="s">
        <v>524</v>
      </c>
      <c r="H84" s="355">
        <v>1</v>
      </c>
      <c r="I84" s="356"/>
      <c r="J84" s="357">
        <f>ROUND(I84*H84,2)</f>
        <v>0</v>
      </c>
      <c r="K84" s="352"/>
      <c r="L84" s="380" t="s">
        <v>716</v>
      </c>
      <c r="M84" s="235"/>
      <c r="N84" s="236"/>
      <c r="O84" s="236"/>
      <c r="P84" s="236"/>
      <c r="Q84" s="236"/>
      <c r="R84" s="236"/>
      <c r="S84" s="236"/>
      <c r="T84" s="237"/>
      <c r="AT84" s="238"/>
      <c r="AU84" s="238"/>
      <c r="AY84" s="238"/>
    </row>
    <row r="85" spans="2:65" s="13" customFormat="1" ht="18" x14ac:dyDescent="0.3">
      <c r="B85" s="228"/>
      <c r="C85" s="352"/>
      <c r="D85" s="353"/>
      <c r="E85" s="354"/>
      <c r="F85" s="350" t="s">
        <v>721</v>
      </c>
      <c r="G85" s="352" t="s">
        <v>524</v>
      </c>
      <c r="H85" s="355">
        <v>2</v>
      </c>
      <c r="I85" s="356"/>
      <c r="J85" s="357">
        <f>ROUND(I85*H85,2)</f>
        <v>0</v>
      </c>
      <c r="K85" s="352"/>
      <c r="L85" s="380" t="s">
        <v>716</v>
      </c>
      <c r="M85" s="235"/>
      <c r="N85" s="236"/>
      <c r="O85" s="236"/>
      <c r="P85" s="236"/>
      <c r="Q85" s="236"/>
      <c r="R85" s="236"/>
      <c r="S85" s="236"/>
      <c r="T85" s="237"/>
      <c r="AT85" s="238"/>
      <c r="AU85" s="238"/>
      <c r="AY85" s="238"/>
    </row>
    <row r="87" spans="2:65" s="13" customFormat="1" ht="36" x14ac:dyDescent="0.3">
      <c r="B87" s="228"/>
      <c r="C87" s="352"/>
      <c r="D87" s="353"/>
      <c r="E87" s="354">
        <v>9903200200</v>
      </c>
      <c r="F87" s="350" t="s">
        <v>722</v>
      </c>
      <c r="G87" s="352" t="s">
        <v>145</v>
      </c>
      <c r="H87" s="355">
        <v>8</v>
      </c>
      <c r="I87" s="356"/>
      <c r="J87" s="357">
        <f>ROUND(I87*H87,2)</f>
        <v>0</v>
      </c>
      <c r="K87" s="352"/>
      <c r="L87" s="380" t="s">
        <v>716</v>
      </c>
      <c r="M87" s="235"/>
      <c r="N87" s="236"/>
      <c r="O87" s="236"/>
      <c r="P87" s="236"/>
      <c r="Q87" s="236"/>
      <c r="R87" s="236"/>
      <c r="S87" s="236"/>
      <c r="T87" s="237"/>
      <c r="AT87" s="238"/>
      <c r="AU87" s="238"/>
      <c r="AY87" s="238"/>
    </row>
    <row r="88" spans="2:65" x14ac:dyDescent="0.3">
      <c r="F88" t="s">
        <v>723</v>
      </c>
    </row>
  </sheetData>
  <autoFilter ref="C76:K81"/>
  <mergeCells count="10">
    <mergeCell ref="J51:J52"/>
    <mergeCell ref="E67:H67"/>
    <mergeCell ref="E69:H69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6" display="3) Soupis prací"/>
    <hyperlink ref="L1:V1" location="'Rekapitulace zakázky'!C2" display="Rekapitulace zakázk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K221"/>
  <sheetViews>
    <sheetView showGridLines="0" workbookViewId="0"/>
  </sheetViews>
  <sheetFormatPr defaultRowHeight="13.5" x14ac:dyDescent="0.3"/>
  <cols>
    <col min="1" max="1" width="8.33203125" style="270" customWidth="1"/>
    <col min="2" max="2" width="1.5" style="270" customWidth="1"/>
    <col min="3" max="4" width="5" style="270" customWidth="1"/>
    <col min="5" max="5" width="11.6640625" style="270" customWidth="1"/>
    <col min="6" max="6" width="9.1640625" style="270" customWidth="1"/>
    <col min="7" max="7" width="5" style="270" customWidth="1"/>
    <col min="8" max="8" width="77.83203125" style="270" customWidth="1"/>
    <col min="9" max="10" width="20" style="270" customWidth="1"/>
    <col min="11" max="11" width="1.5" style="270" customWidth="1"/>
  </cols>
  <sheetData>
    <row r="1" spans="2:11" ht="37.5" customHeight="1" x14ac:dyDescent="0.3"/>
    <row r="2" spans="2:11" ht="7.5" customHeight="1" x14ac:dyDescent="0.3">
      <c r="B2" s="271"/>
      <c r="C2" s="272"/>
      <c r="D2" s="272"/>
      <c r="E2" s="272"/>
      <c r="F2" s="272"/>
      <c r="G2" s="272"/>
      <c r="H2" s="272"/>
      <c r="I2" s="272"/>
      <c r="J2" s="272"/>
      <c r="K2" s="273"/>
    </row>
    <row r="3" spans="2:11" s="15" customFormat="1" ht="45" customHeight="1" x14ac:dyDescent="0.3">
      <c r="B3" s="274"/>
      <c r="C3" s="462" t="s">
        <v>532</v>
      </c>
      <c r="D3" s="462"/>
      <c r="E3" s="462"/>
      <c r="F3" s="462"/>
      <c r="G3" s="462"/>
      <c r="H3" s="462"/>
      <c r="I3" s="462"/>
      <c r="J3" s="462"/>
      <c r="K3" s="275"/>
    </row>
    <row r="4" spans="2:11" ht="25.5" customHeight="1" x14ac:dyDescent="0.3">
      <c r="B4" s="276"/>
      <c r="C4" s="463" t="s">
        <v>533</v>
      </c>
      <c r="D4" s="463"/>
      <c r="E4" s="463"/>
      <c r="F4" s="463"/>
      <c r="G4" s="463"/>
      <c r="H4" s="463"/>
      <c r="I4" s="463"/>
      <c r="J4" s="463"/>
      <c r="K4" s="277"/>
    </row>
    <row r="5" spans="2:11" ht="5.25" customHeight="1" x14ac:dyDescent="0.3">
      <c r="B5" s="276"/>
      <c r="C5" s="278"/>
      <c r="D5" s="278"/>
      <c r="E5" s="278"/>
      <c r="F5" s="278"/>
      <c r="G5" s="278"/>
      <c r="H5" s="278"/>
      <c r="I5" s="278"/>
      <c r="J5" s="278"/>
      <c r="K5" s="277"/>
    </row>
    <row r="6" spans="2:11" ht="15" customHeight="1" x14ac:dyDescent="0.3">
      <c r="B6" s="276"/>
      <c r="C6" s="461" t="s">
        <v>534</v>
      </c>
      <c r="D6" s="461"/>
      <c r="E6" s="461"/>
      <c r="F6" s="461"/>
      <c r="G6" s="461"/>
      <c r="H6" s="461"/>
      <c r="I6" s="461"/>
      <c r="J6" s="461"/>
      <c r="K6" s="277"/>
    </row>
    <row r="7" spans="2:11" ht="15" customHeight="1" x14ac:dyDescent="0.3">
      <c r="B7" s="280"/>
      <c r="C7" s="461" t="s">
        <v>535</v>
      </c>
      <c r="D7" s="461"/>
      <c r="E7" s="461"/>
      <c r="F7" s="461"/>
      <c r="G7" s="461"/>
      <c r="H7" s="461"/>
      <c r="I7" s="461"/>
      <c r="J7" s="461"/>
      <c r="K7" s="277"/>
    </row>
    <row r="8" spans="2:11" ht="12.75" customHeight="1" x14ac:dyDescent="0.3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spans="2:11" ht="15" customHeight="1" x14ac:dyDescent="0.3">
      <c r="B9" s="280"/>
      <c r="C9" s="461" t="s">
        <v>536</v>
      </c>
      <c r="D9" s="461"/>
      <c r="E9" s="461"/>
      <c r="F9" s="461"/>
      <c r="G9" s="461"/>
      <c r="H9" s="461"/>
      <c r="I9" s="461"/>
      <c r="J9" s="461"/>
      <c r="K9" s="277"/>
    </row>
    <row r="10" spans="2:11" ht="15" customHeight="1" x14ac:dyDescent="0.3">
      <c r="B10" s="280"/>
      <c r="C10" s="279"/>
      <c r="D10" s="461" t="s">
        <v>537</v>
      </c>
      <c r="E10" s="461"/>
      <c r="F10" s="461"/>
      <c r="G10" s="461"/>
      <c r="H10" s="461"/>
      <c r="I10" s="461"/>
      <c r="J10" s="461"/>
      <c r="K10" s="277"/>
    </row>
    <row r="11" spans="2:11" ht="15" customHeight="1" x14ac:dyDescent="0.3">
      <c r="B11" s="280"/>
      <c r="C11" s="281"/>
      <c r="D11" s="461" t="s">
        <v>538</v>
      </c>
      <c r="E11" s="461"/>
      <c r="F11" s="461"/>
      <c r="G11" s="461"/>
      <c r="H11" s="461"/>
      <c r="I11" s="461"/>
      <c r="J11" s="461"/>
      <c r="K11" s="277"/>
    </row>
    <row r="12" spans="2:11" ht="12.75" customHeight="1" x14ac:dyDescent="0.3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spans="2:11" ht="15" customHeight="1" x14ac:dyDescent="0.3">
      <c r="B13" s="280"/>
      <c r="C13" s="281"/>
      <c r="D13" s="461" t="s">
        <v>539</v>
      </c>
      <c r="E13" s="461"/>
      <c r="F13" s="461"/>
      <c r="G13" s="461"/>
      <c r="H13" s="461"/>
      <c r="I13" s="461"/>
      <c r="J13" s="461"/>
      <c r="K13" s="277"/>
    </row>
    <row r="14" spans="2:11" ht="15" customHeight="1" x14ac:dyDescent="0.3">
      <c r="B14" s="280"/>
      <c r="C14" s="281"/>
      <c r="D14" s="461" t="s">
        <v>540</v>
      </c>
      <c r="E14" s="461"/>
      <c r="F14" s="461"/>
      <c r="G14" s="461"/>
      <c r="H14" s="461"/>
      <c r="I14" s="461"/>
      <c r="J14" s="461"/>
      <c r="K14" s="277"/>
    </row>
    <row r="15" spans="2:11" ht="15" customHeight="1" x14ac:dyDescent="0.3">
      <c r="B15" s="280"/>
      <c r="C15" s="281"/>
      <c r="D15" s="461" t="s">
        <v>541</v>
      </c>
      <c r="E15" s="461"/>
      <c r="F15" s="461"/>
      <c r="G15" s="461"/>
      <c r="H15" s="461"/>
      <c r="I15" s="461"/>
      <c r="J15" s="461"/>
      <c r="K15" s="277"/>
    </row>
    <row r="16" spans="2:11" ht="15" customHeight="1" x14ac:dyDescent="0.3">
      <c r="B16" s="280"/>
      <c r="C16" s="281"/>
      <c r="D16" s="281"/>
      <c r="E16" s="282" t="s">
        <v>79</v>
      </c>
      <c r="F16" s="461" t="s">
        <v>542</v>
      </c>
      <c r="G16" s="461"/>
      <c r="H16" s="461"/>
      <c r="I16" s="461"/>
      <c r="J16" s="461"/>
      <c r="K16" s="277"/>
    </row>
    <row r="17" spans="2:11" ht="15" customHeight="1" x14ac:dyDescent="0.3">
      <c r="B17" s="280"/>
      <c r="C17" s="281"/>
      <c r="D17" s="281"/>
      <c r="E17" s="282" t="s">
        <v>543</v>
      </c>
      <c r="F17" s="461" t="s">
        <v>544</v>
      </c>
      <c r="G17" s="461"/>
      <c r="H17" s="461"/>
      <c r="I17" s="461"/>
      <c r="J17" s="461"/>
      <c r="K17" s="277"/>
    </row>
    <row r="18" spans="2:11" ht="15" customHeight="1" x14ac:dyDescent="0.3">
      <c r="B18" s="280"/>
      <c r="C18" s="281"/>
      <c r="D18" s="281"/>
      <c r="E18" s="282" t="s">
        <v>545</v>
      </c>
      <c r="F18" s="461" t="s">
        <v>546</v>
      </c>
      <c r="G18" s="461"/>
      <c r="H18" s="461"/>
      <c r="I18" s="461"/>
      <c r="J18" s="461"/>
      <c r="K18" s="277"/>
    </row>
    <row r="19" spans="2:11" ht="15" customHeight="1" x14ac:dyDescent="0.3">
      <c r="B19" s="280"/>
      <c r="C19" s="281"/>
      <c r="D19" s="281"/>
      <c r="E19" s="282" t="s">
        <v>547</v>
      </c>
      <c r="F19" s="461" t="s">
        <v>548</v>
      </c>
      <c r="G19" s="461"/>
      <c r="H19" s="461"/>
      <c r="I19" s="461"/>
      <c r="J19" s="461"/>
      <c r="K19" s="277"/>
    </row>
    <row r="20" spans="2:11" ht="15" customHeight="1" x14ac:dyDescent="0.3">
      <c r="B20" s="280"/>
      <c r="C20" s="281"/>
      <c r="D20" s="281"/>
      <c r="E20" s="282" t="s">
        <v>549</v>
      </c>
      <c r="F20" s="461" t="s">
        <v>550</v>
      </c>
      <c r="G20" s="461"/>
      <c r="H20" s="461"/>
      <c r="I20" s="461"/>
      <c r="J20" s="461"/>
      <c r="K20" s="277"/>
    </row>
    <row r="21" spans="2:11" ht="15" customHeight="1" x14ac:dyDescent="0.3">
      <c r="B21" s="280"/>
      <c r="C21" s="281"/>
      <c r="D21" s="281"/>
      <c r="E21" s="282" t="s">
        <v>86</v>
      </c>
      <c r="F21" s="461" t="s">
        <v>551</v>
      </c>
      <c r="G21" s="461"/>
      <c r="H21" s="461"/>
      <c r="I21" s="461"/>
      <c r="J21" s="461"/>
      <c r="K21" s="277"/>
    </row>
    <row r="22" spans="2:11" ht="12.75" customHeight="1" x14ac:dyDescent="0.3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spans="2:11" ht="15" customHeight="1" x14ac:dyDescent="0.3">
      <c r="B23" s="280"/>
      <c r="C23" s="461" t="s">
        <v>552</v>
      </c>
      <c r="D23" s="461"/>
      <c r="E23" s="461"/>
      <c r="F23" s="461"/>
      <c r="G23" s="461"/>
      <c r="H23" s="461"/>
      <c r="I23" s="461"/>
      <c r="J23" s="461"/>
      <c r="K23" s="277"/>
    </row>
    <row r="24" spans="2:11" ht="15" customHeight="1" x14ac:dyDescent="0.3">
      <c r="B24" s="280"/>
      <c r="C24" s="461" t="s">
        <v>553</v>
      </c>
      <c r="D24" s="461"/>
      <c r="E24" s="461"/>
      <c r="F24" s="461"/>
      <c r="G24" s="461"/>
      <c r="H24" s="461"/>
      <c r="I24" s="461"/>
      <c r="J24" s="461"/>
      <c r="K24" s="277"/>
    </row>
    <row r="25" spans="2:11" ht="15" customHeight="1" x14ac:dyDescent="0.3">
      <c r="B25" s="280"/>
      <c r="C25" s="279"/>
      <c r="D25" s="461" t="s">
        <v>554</v>
      </c>
      <c r="E25" s="461"/>
      <c r="F25" s="461"/>
      <c r="G25" s="461"/>
      <c r="H25" s="461"/>
      <c r="I25" s="461"/>
      <c r="J25" s="461"/>
      <c r="K25" s="277"/>
    </row>
    <row r="26" spans="2:11" ht="15" customHeight="1" x14ac:dyDescent="0.3">
      <c r="B26" s="280"/>
      <c r="C26" s="281"/>
      <c r="D26" s="461" t="s">
        <v>555</v>
      </c>
      <c r="E26" s="461"/>
      <c r="F26" s="461"/>
      <c r="G26" s="461"/>
      <c r="H26" s="461"/>
      <c r="I26" s="461"/>
      <c r="J26" s="461"/>
      <c r="K26" s="277"/>
    </row>
    <row r="27" spans="2:11" ht="12.75" customHeight="1" x14ac:dyDescent="0.3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spans="2:11" ht="15" customHeight="1" x14ac:dyDescent="0.3">
      <c r="B28" s="280"/>
      <c r="C28" s="281"/>
      <c r="D28" s="461" t="s">
        <v>556</v>
      </c>
      <c r="E28" s="461"/>
      <c r="F28" s="461"/>
      <c r="G28" s="461"/>
      <c r="H28" s="461"/>
      <c r="I28" s="461"/>
      <c r="J28" s="461"/>
      <c r="K28" s="277"/>
    </row>
    <row r="29" spans="2:11" ht="15" customHeight="1" x14ac:dyDescent="0.3">
      <c r="B29" s="280"/>
      <c r="C29" s="281"/>
      <c r="D29" s="461" t="s">
        <v>557</v>
      </c>
      <c r="E29" s="461"/>
      <c r="F29" s="461"/>
      <c r="G29" s="461"/>
      <c r="H29" s="461"/>
      <c r="I29" s="461"/>
      <c r="J29" s="461"/>
      <c r="K29" s="277"/>
    </row>
    <row r="30" spans="2:11" ht="12.75" customHeight="1" x14ac:dyDescent="0.3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spans="2:11" ht="15" customHeight="1" x14ac:dyDescent="0.3">
      <c r="B31" s="280"/>
      <c r="C31" s="281"/>
      <c r="D31" s="461" t="s">
        <v>558</v>
      </c>
      <c r="E31" s="461"/>
      <c r="F31" s="461"/>
      <c r="G31" s="461"/>
      <c r="H31" s="461"/>
      <c r="I31" s="461"/>
      <c r="J31" s="461"/>
      <c r="K31" s="277"/>
    </row>
    <row r="32" spans="2:11" ht="15" customHeight="1" x14ac:dyDescent="0.3">
      <c r="B32" s="280"/>
      <c r="C32" s="281"/>
      <c r="D32" s="461" t="s">
        <v>559</v>
      </c>
      <c r="E32" s="461"/>
      <c r="F32" s="461"/>
      <c r="G32" s="461"/>
      <c r="H32" s="461"/>
      <c r="I32" s="461"/>
      <c r="J32" s="461"/>
      <c r="K32" s="277"/>
    </row>
    <row r="33" spans="2:11" ht="15" customHeight="1" x14ac:dyDescent="0.3">
      <c r="B33" s="280"/>
      <c r="C33" s="281"/>
      <c r="D33" s="461" t="s">
        <v>560</v>
      </c>
      <c r="E33" s="461"/>
      <c r="F33" s="461"/>
      <c r="G33" s="461"/>
      <c r="H33" s="461"/>
      <c r="I33" s="461"/>
      <c r="J33" s="461"/>
      <c r="K33" s="277"/>
    </row>
    <row r="34" spans="2:11" ht="15" customHeight="1" x14ac:dyDescent="0.3">
      <c r="B34" s="280"/>
      <c r="C34" s="281"/>
      <c r="D34" s="279"/>
      <c r="E34" s="283" t="s">
        <v>124</v>
      </c>
      <c r="F34" s="279"/>
      <c r="G34" s="461" t="s">
        <v>561</v>
      </c>
      <c r="H34" s="461"/>
      <c r="I34" s="461"/>
      <c r="J34" s="461"/>
      <c r="K34" s="277"/>
    </row>
    <row r="35" spans="2:11" ht="30.75" customHeight="1" x14ac:dyDescent="0.3">
      <c r="B35" s="280"/>
      <c r="C35" s="281"/>
      <c r="D35" s="279"/>
      <c r="E35" s="283" t="s">
        <v>562</v>
      </c>
      <c r="F35" s="279"/>
      <c r="G35" s="461" t="s">
        <v>563</v>
      </c>
      <c r="H35" s="461"/>
      <c r="I35" s="461"/>
      <c r="J35" s="461"/>
      <c r="K35" s="277"/>
    </row>
    <row r="36" spans="2:11" ht="15" customHeight="1" x14ac:dyDescent="0.3">
      <c r="B36" s="280"/>
      <c r="C36" s="281"/>
      <c r="D36" s="279"/>
      <c r="E36" s="283" t="s">
        <v>54</v>
      </c>
      <c r="F36" s="279"/>
      <c r="G36" s="461" t="s">
        <v>564</v>
      </c>
      <c r="H36" s="461"/>
      <c r="I36" s="461"/>
      <c r="J36" s="461"/>
      <c r="K36" s="277"/>
    </row>
    <row r="37" spans="2:11" ht="15" customHeight="1" x14ac:dyDescent="0.3">
      <c r="B37" s="280"/>
      <c r="C37" s="281"/>
      <c r="D37" s="279"/>
      <c r="E37" s="283" t="s">
        <v>125</v>
      </c>
      <c r="F37" s="279"/>
      <c r="G37" s="461" t="s">
        <v>565</v>
      </c>
      <c r="H37" s="461"/>
      <c r="I37" s="461"/>
      <c r="J37" s="461"/>
      <c r="K37" s="277"/>
    </row>
    <row r="38" spans="2:11" ht="15" customHeight="1" x14ac:dyDescent="0.3">
      <c r="B38" s="280"/>
      <c r="C38" s="281"/>
      <c r="D38" s="279"/>
      <c r="E38" s="283" t="s">
        <v>126</v>
      </c>
      <c r="F38" s="279"/>
      <c r="G38" s="461" t="s">
        <v>566</v>
      </c>
      <c r="H38" s="461"/>
      <c r="I38" s="461"/>
      <c r="J38" s="461"/>
      <c r="K38" s="277"/>
    </row>
    <row r="39" spans="2:11" ht="15" customHeight="1" x14ac:dyDescent="0.3">
      <c r="B39" s="280"/>
      <c r="C39" s="281"/>
      <c r="D39" s="279"/>
      <c r="E39" s="283" t="s">
        <v>127</v>
      </c>
      <c r="F39" s="279"/>
      <c r="G39" s="461" t="s">
        <v>567</v>
      </c>
      <c r="H39" s="461"/>
      <c r="I39" s="461"/>
      <c r="J39" s="461"/>
      <c r="K39" s="277"/>
    </row>
    <row r="40" spans="2:11" ht="15" customHeight="1" x14ac:dyDescent="0.3">
      <c r="B40" s="280"/>
      <c r="C40" s="281"/>
      <c r="D40" s="279"/>
      <c r="E40" s="283" t="s">
        <v>568</v>
      </c>
      <c r="F40" s="279"/>
      <c r="G40" s="461" t="s">
        <v>569</v>
      </c>
      <c r="H40" s="461"/>
      <c r="I40" s="461"/>
      <c r="J40" s="461"/>
      <c r="K40" s="277"/>
    </row>
    <row r="41" spans="2:11" ht="15" customHeight="1" x14ac:dyDescent="0.3">
      <c r="B41" s="280"/>
      <c r="C41" s="281"/>
      <c r="D41" s="279"/>
      <c r="E41" s="283"/>
      <c r="F41" s="279"/>
      <c r="G41" s="461" t="s">
        <v>570</v>
      </c>
      <c r="H41" s="461"/>
      <c r="I41" s="461"/>
      <c r="J41" s="461"/>
      <c r="K41" s="277"/>
    </row>
    <row r="42" spans="2:11" ht="15" customHeight="1" x14ac:dyDescent="0.3">
      <c r="B42" s="280"/>
      <c r="C42" s="281"/>
      <c r="D42" s="279"/>
      <c r="E42" s="283" t="s">
        <v>571</v>
      </c>
      <c r="F42" s="279"/>
      <c r="G42" s="461" t="s">
        <v>572</v>
      </c>
      <c r="H42" s="461"/>
      <c r="I42" s="461"/>
      <c r="J42" s="461"/>
      <c r="K42" s="277"/>
    </row>
    <row r="43" spans="2:11" ht="15" customHeight="1" x14ac:dyDescent="0.3">
      <c r="B43" s="280"/>
      <c r="C43" s="281"/>
      <c r="D43" s="279"/>
      <c r="E43" s="283" t="s">
        <v>129</v>
      </c>
      <c r="F43" s="279"/>
      <c r="G43" s="461" t="s">
        <v>573</v>
      </c>
      <c r="H43" s="461"/>
      <c r="I43" s="461"/>
      <c r="J43" s="461"/>
      <c r="K43" s="277"/>
    </row>
    <row r="44" spans="2:11" ht="12.75" customHeight="1" x14ac:dyDescent="0.3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spans="2:11" ht="15" customHeight="1" x14ac:dyDescent="0.3">
      <c r="B45" s="280"/>
      <c r="C45" s="281"/>
      <c r="D45" s="461" t="s">
        <v>574</v>
      </c>
      <c r="E45" s="461"/>
      <c r="F45" s="461"/>
      <c r="G45" s="461"/>
      <c r="H45" s="461"/>
      <c r="I45" s="461"/>
      <c r="J45" s="461"/>
      <c r="K45" s="277"/>
    </row>
    <row r="46" spans="2:11" ht="15" customHeight="1" x14ac:dyDescent="0.3">
      <c r="B46" s="280"/>
      <c r="C46" s="281"/>
      <c r="D46" s="281"/>
      <c r="E46" s="461" t="s">
        <v>575</v>
      </c>
      <c r="F46" s="461"/>
      <c r="G46" s="461"/>
      <c r="H46" s="461"/>
      <c r="I46" s="461"/>
      <c r="J46" s="461"/>
      <c r="K46" s="277"/>
    </row>
    <row r="47" spans="2:11" ht="15" customHeight="1" x14ac:dyDescent="0.3">
      <c r="B47" s="280"/>
      <c r="C47" s="281"/>
      <c r="D47" s="281"/>
      <c r="E47" s="461" t="s">
        <v>576</v>
      </c>
      <c r="F47" s="461"/>
      <c r="G47" s="461"/>
      <c r="H47" s="461"/>
      <c r="I47" s="461"/>
      <c r="J47" s="461"/>
      <c r="K47" s="277"/>
    </row>
    <row r="48" spans="2:11" ht="15" customHeight="1" x14ac:dyDescent="0.3">
      <c r="B48" s="280"/>
      <c r="C48" s="281"/>
      <c r="D48" s="281"/>
      <c r="E48" s="461" t="s">
        <v>577</v>
      </c>
      <c r="F48" s="461"/>
      <c r="G48" s="461"/>
      <c r="H48" s="461"/>
      <c r="I48" s="461"/>
      <c r="J48" s="461"/>
      <c r="K48" s="277"/>
    </row>
    <row r="49" spans="2:11" ht="15" customHeight="1" x14ac:dyDescent="0.3">
      <c r="B49" s="280"/>
      <c r="C49" s="281"/>
      <c r="D49" s="461" t="s">
        <v>578</v>
      </c>
      <c r="E49" s="461"/>
      <c r="F49" s="461"/>
      <c r="G49" s="461"/>
      <c r="H49" s="461"/>
      <c r="I49" s="461"/>
      <c r="J49" s="461"/>
      <c r="K49" s="277"/>
    </row>
    <row r="50" spans="2:11" ht="25.5" customHeight="1" x14ac:dyDescent="0.3">
      <c r="B50" s="276"/>
      <c r="C50" s="463" t="s">
        <v>579</v>
      </c>
      <c r="D50" s="463"/>
      <c r="E50" s="463"/>
      <c r="F50" s="463"/>
      <c r="G50" s="463"/>
      <c r="H50" s="463"/>
      <c r="I50" s="463"/>
      <c r="J50" s="463"/>
      <c r="K50" s="277"/>
    </row>
    <row r="51" spans="2:11" ht="5.25" customHeight="1" x14ac:dyDescent="0.3">
      <c r="B51" s="276"/>
      <c r="C51" s="278"/>
      <c r="D51" s="278"/>
      <c r="E51" s="278"/>
      <c r="F51" s="278"/>
      <c r="G51" s="278"/>
      <c r="H51" s="278"/>
      <c r="I51" s="278"/>
      <c r="J51" s="278"/>
      <c r="K51" s="277"/>
    </row>
    <row r="52" spans="2:11" ht="15" customHeight="1" x14ac:dyDescent="0.3">
      <c r="B52" s="276"/>
      <c r="C52" s="461" t="s">
        <v>580</v>
      </c>
      <c r="D52" s="461"/>
      <c r="E52" s="461"/>
      <c r="F52" s="461"/>
      <c r="G52" s="461"/>
      <c r="H52" s="461"/>
      <c r="I52" s="461"/>
      <c r="J52" s="461"/>
      <c r="K52" s="277"/>
    </row>
    <row r="53" spans="2:11" ht="15" customHeight="1" x14ac:dyDescent="0.3">
      <c r="B53" s="276"/>
      <c r="C53" s="461" t="s">
        <v>581</v>
      </c>
      <c r="D53" s="461"/>
      <c r="E53" s="461"/>
      <c r="F53" s="461"/>
      <c r="G53" s="461"/>
      <c r="H53" s="461"/>
      <c r="I53" s="461"/>
      <c r="J53" s="461"/>
      <c r="K53" s="277"/>
    </row>
    <row r="54" spans="2:11" ht="12.75" customHeight="1" x14ac:dyDescent="0.3">
      <c r="B54" s="276"/>
      <c r="C54" s="279"/>
      <c r="D54" s="279"/>
      <c r="E54" s="279"/>
      <c r="F54" s="279"/>
      <c r="G54" s="279"/>
      <c r="H54" s="279"/>
      <c r="I54" s="279"/>
      <c r="J54" s="279"/>
      <c r="K54" s="277"/>
    </row>
    <row r="55" spans="2:11" ht="15" customHeight="1" x14ac:dyDescent="0.3">
      <c r="B55" s="276"/>
      <c r="C55" s="461" t="s">
        <v>582</v>
      </c>
      <c r="D55" s="461"/>
      <c r="E55" s="461"/>
      <c r="F55" s="461"/>
      <c r="G55" s="461"/>
      <c r="H55" s="461"/>
      <c r="I55" s="461"/>
      <c r="J55" s="461"/>
      <c r="K55" s="277"/>
    </row>
    <row r="56" spans="2:11" ht="15" customHeight="1" x14ac:dyDescent="0.3">
      <c r="B56" s="276"/>
      <c r="C56" s="281"/>
      <c r="D56" s="461" t="s">
        <v>583</v>
      </c>
      <c r="E56" s="461"/>
      <c r="F56" s="461"/>
      <c r="G56" s="461"/>
      <c r="H56" s="461"/>
      <c r="I56" s="461"/>
      <c r="J56" s="461"/>
      <c r="K56" s="277"/>
    </row>
    <row r="57" spans="2:11" ht="15" customHeight="1" x14ac:dyDescent="0.3">
      <c r="B57" s="276"/>
      <c r="C57" s="281"/>
      <c r="D57" s="461" t="s">
        <v>584</v>
      </c>
      <c r="E57" s="461"/>
      <c r="F57" s="461"/>
      <c r="G57" s="461"/>
      <c r="H57" s="461"/>
      <c r="I57" s="461"/>
      <c r="J57" s="461"/>
      <c r="K57" s="277"/>
    </row>
    <row r="58" spans="2:11" ht="15" customHeight="1" x14ac:dyDescent="0.3">
      <c r="B58" s="276"/>
      <c r="C58" s="281"/>
      <c r="D58" s="461" t="s">
        <v>585</v>
      </c>
      <c r="E58" s="461"/>
      <c r="F58" s="461"/>
      <c r="G58" s="461"/>
      <c r="H58" s="461"/>
      <c r="I58" s="461"/>
      <c r="J58" s="461"/>
      <c r="K58" s="277"/>
    </row>
    <row r="59" spans="2:11" ht="15" customHeight="1" x14ac:dyDescent="0.3">
      <c r="B59" s="276"/>
      <c r="C59" s="281"/>
      <c r="D59" s="461" t="s">
        <v>586</v>
      </c>
      <c r="E59" s="461"/>
      <c r="F59" s="461"/>
      <c r="G59" s="461"/>
      <c r="H59" s="461"/>
      <c r="I59" s="461"/>
      <c r="J59" s="461"/>
      <c r="K59" s="277"/>
    </row>
    <row r="60" spans="2:11" ht="15" customHeight="1" x14ac:dyDescent="0.3">
      <c r="B60" s="276"/>
      <c r="C60" s="281"/>
      <c r="D60" s="464" t="s">
        <v>587</v>
      </c>
      <c r="E60" s="464"/>
      <c r="F60" s="464"/>
      <c r="G60" s="464"/>
      <c r="H60" s="464"/>
      <c r="I60" s="464"/>
      <c r="J60" s="464"/>
      <c r="K60" s="277"/>
    </row>
    <row r="61" spans="2:11" ht="15" customHeight="1" x14ac:dyDescent="0.3">
      <c r="B61" s="276"/>
      <c r="C61" s="281"/>
      <c r="D61" s="461" t="s">
        <v>588</v>
      </c>
      <c r="E61" s="461"/>
      <c r="F61" s="461"/>
      <c r="G61" s="461"/>
      <c r="H61" s="461"/>
      <c r="I61" s="461"/>
      <c r="J61" s="461"/>
      <c r="K61" s="277"/>
    </row>
    <row r="62" spans="2:11" ht="12.75" customHeight="1" x14ac:dyDescent="0.3">
      <c r="B62" s="276"/>
      <c r="C62" s="281"/>
      <c r="D62" s="281"/>
      <c r="E62" s="284"/>
      <c r="F62" s="281"/>
      <c r="G62" s="281"/>
      <c r="H62" s="281"/>
      <c r="I62" s="281"/>
      <c r="J62" s="281"/>
      <c r="K62" s="277"/>
    </row>
    <row r="63" spans="2:11" ht="15" customHeight="1" x14ac:dyDescent="0.3">
      <c r="B63" s="276"/>
      <c r="C63" s="281"/>
      <c r="D63" s="461" t="s">
        <v>589</v>
      </c>
      <c r="E63" s="461"/>
      <c r="F63" s="461"/>
      <c r="G63" s="461"/>
      <c r="H63" s="461"/>
      <c r="I63" s="461"/>
      <c r="J63" s="461"/>
      <c r="K63" s="277"/>
    </row>
    <row r="64" spans="2:11" ht="15" customHeight="1" x14ac:dyDescent="0.3">
      <c r="B64" s="276"/>
      <c r="C64" s="281"/>
      <c r="D64" s="464" t="s">
        <v>590</v>
      </c>
      <c r="E64" s="464"/>
      <c r="F64" s="464"/>
      <c r="G64" s="464"/>
      <c r="H64" s="464"/>
      <c r="I64" s="464"/>
      <c r="J64" s="464"/>
      <c r="K64" s="277"/>
    </row>
    <row r="65" spans="2:11" ht="15" customHeight="1" x14ac:dyDescent="0.3">
      <c r="B65" s="276"/>
      <c r="C65" s="281"/>
      <c r="D65" s="461" t="s">
        <v>591</v>
      </c>
      <c r="E65" s="461"/>
      <c r="F65" s="461"/>
      <c r="G65" s="461"/>
      <c r="H65" s="461"/>
      <c r="I65" s="461"/>
      <c r="J65" s="461"/>
      <c r="K65" s="277"/>
    </row>
    <row r="66" spans="2:11" ht="15" customHeight="1" x14ac:dyDescent="0.3">
      <c r="B66" s="276"/>
      <c r="C66" s="281"/>
      <c r="D66" s="461" t="s">
        <v>592</v>
      </c>
      <c r="E66" s="461"/>
      <c r="F66" s="461"/>
      <c r="G66" s="461"/>
      <c r="H66" s="461"/>
      <c r="I66" s="461"/>
      <c r="J66" s="461"/>
      <c r="K66" s="277"/>
    </row>
    <row r="67" spans="2:11" ht="15" customHeight="1" x14ac:dyDescent="0.3">
      <c r="B67" s="276"/>
      <c r="C67" s="281"/>
      <c r="D67" s="461" t="s">
        <v>593</v>
      </c>
      <c r="E67" s="461"/>
      <c r="F67" s="461"/>
      <c r="G67" s="461"/>
      <c r="H67" s="461"/>
      <c r="I67" s="461"/>
      <c r="J67" s="461"/>
      <c r="K67" s="277"/>
    </row>
    <row r="68" spans="2:11" ht="15" customHeight="1" x14ac:dyDescent="0.3">
      <c r="B68" s="276"/>
      <c r="C68" s="281"/>
      <c r="D68" s="461" t="s">
        <v>594</v>
      </c>
      <c r="E68" s="461"/>
      <c r="F68" s="461"/>
      <c r="G68" s="461"/>
      <c r="H68" s="461"/>
      <c r="I68" s="461"/>
      <c r="J68" s="461"/>
      <c r="K68" s="277"/>
    </row>
    <row r="69" spans="2:11" ht="12.75" customHeight="1" x14ac:dyDescent="0.3">
      <c r="B69" s="285"/>
      <c r="C69" s="286"/>
      <c r="D69" s="286"/>
      <c r="E69" s="286"/>
      <c r="F69" s="286"/>
      <c r="G69" s="286"/>
      <c r="H69" s="286"/>
      <c r="I69" s="286"/>
      <c r="J69" s="286"/>
      <c r="K69" s="287"/>
    </row>
    <row r="70" spans="2:11" ht="18.75" customHeight="1" x14ac:dyDescent="0.3">
      <c r="B70" s="288"/>
      <c r="C70" s="288"/>
      <c r="D70" s="288"/>
      <c r="E70" s="288"/>
      <c r="F70" s="288"/>
      <c r="G70" s="288"/>
      <c r="H70" s="288"/>
      <c r="I70" s="288"/>
      <c r="J70" s="288"/>
      <c r="K70" s="289"/>
    </row>
    <row r="71" spans="2:11" ht="18.75" customHeight="1" x14ac:dyDescent="0.3"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2:11" ht="7.5" customHeight="1" x14ac:dyDescent="0.3">
      <c r="B72" s="290"/>
      <c r="C72" s="291"/>
      <c r="D72" s="291"/>
      <c r="E72" s="291"/>
      <c r="F72" s="291"/>
      <c r="G72" s="291"/>
      <c r="H72" s="291"/>
      <c r="I72" s="291"/>
      <c r="J72" s="291"/>
      <c r="K72" s="292"/>
    </row>
    <row r="73" spans="2:11" ht="45" customHeight="1" x14ac:dyDescent="0.3">
      <c r="B73" s="293"/>
      <c r="C73" s="465" t="s">
        <v>595</v>
      </c>
      <c r="D73" s="465"/>
      <c r="E73" s="465"/>
      <c r="F73" s="465"/>
      <c r="G73" s="465"/>
      <c r="H73" s="465"/>
      <c r="I73" s="465"/>
      <c r="J73" s="465"/>
      <c r="K73" s="294"/>
    </row>
    <row r="74" spans="2:11" ht="17.25" customHeight="1" x14ac:dyDescent="0.3">
      <c r="B74" s="293"/>
      <c r="C74" s="295" t="s">
        <v>596</v>
      </c>
      <c r="D74" s="295"/>
      <c r="E74" s="295"/>
      <c r="F74" s="295" t="s">
        <v>597</v>
      </c>
      <c r="G74" s="296"/>
      <c r="H74" s="295" t="s">
        <v>125</v>
      </c>
      <c r="I74" s="295" t="s">
        <v>58</v>
      </c>
      <c r="J74" s="295" t="s">
        <v>598</v>
      </c>
      <c r="K74" s="294"/>
    </row>
    <row r="75" spans="2:11" ht="17.25" customHeight="1" x14ac:dyDescent="0.3">
      <c r="B75" s="293"/>
      <c r="C75" s="297" t="s">
        <v>599</v>
      </c>
      <c r="D75" s="297"/>
      <c r="E75" s="297"/>
      <c r="F75" s="298" t="s">
        <v>600</v>
      </c>
      <c r="G75" s="299"/>
      <c r="H75" s="297"/>
      <c r="I75" s="297"/>
      <c r="J75" s="297" t="s">
        <v>601</v>
      </c>
      <c r="K75" s="294"/>
    </row>
    <row r="76" spans="2:11" ht="5.25" customHeight="1" x14ac:dyDescent="0.3">
      <c r="B76" s="293"/>
      <c r="C76" s="300"/>
      <c r="D76" s="300"/>
      <c r="E76" s="300"/>
      <c r="F76" s="300"/>
      <c r="G76" s="301"/>
      <c r="H76" s="300"/>
      <c r="I76" s="300"/>
      <c r="J76" s="300"/>
      <c r="K76" s="294"/>
    </row>
    <row r="77" spans="2:11" ht="15" customHeight="1" x14ac:dyDescent="0.3">
      <c r="B77" s="293"/>
      <c r="C77" s="283" t="s">
        <v>54</v>
      </c>
      <c r="D77" s="300"/>
      <c r="E77" s="300"/>
      <c r="F77" s="302" t="s">
        <v>602</v>
      </c>
      <c r="G77" s="301"/>
      <c r="H77" s="283" t="s">
        <v>603</v>
      </c>
      <c r="I77" s="283" t="s">
        <v>604</v>
      </c>
      <c r="J77" s="283">
        <v>20</v>
      </c>
      <c r="K77" s="294"/>
    </row>
    <row r="78" spans="2:11" ht="15" customHeight="1" x14ac:dyDescent="0.3">
      <c r="B78" s="293"/>
      <c r="C78" s="283" t="s">
        <v>605</v>
      </c>
      <c r="D78" s="283"/>
      <c r="E78" s="283"/>
      <c r="F78" s="302" t="s">
        <v>602</v>
      </c>
      <c r="G78" s="301"/>
      <c r="H78" s="283" t="s">
        <v>606</v>
      </c>
      <c r="I78" s="283" t="s">
        <v>604</v>
      </c>
      <c r="J78" s="283">
        <v>120</v>
      </c>
      <c r="K78" s="294"/>
    </row>
    <row r="79" spans="2:11" ht="15" customHeight="1" x14ac:dyDescent="0.3">
      <c r="B79" s="303"/>
      <c r="C79" s="283" t="s">
        <v>607</v>
      </c>
      <c r="D79" s="283"/>
      <c r="E79" s="283"/>
      <c r="F79" s="302" t="s">
        <v>608</v>
      </c>
      <c r="G79" s="301"/>
      <c r="H79" s="283" t="s">
        <v>609</v>
      </c>
      <c r="I79" s="283" t="s">
        <v>604</v>
      </c>
      <c r="J79" s="283">
        <v>50</v>
      </c>
      <c r="K79" s="294"/>
    </row>
    <row r="80" spans="2:11" ht="15" customHeight="1" x14ac:dyDescent="0.3">
      <c r="B80" s="303"/>
      <c r="C80" s="283" t="s">
        <v>610</v>
      </c>
      <c r="D80" s="283"/>
      <c r="E80" s="283"/>
      <c r="F80" s="302" t="s">
        <v>602</v>
      </c>
      <c r="G80" s="301"/>
      <c r="H80" s="283" t="s">
        <v>611</v>
      </c>
      <c r="I80" s="283" t="s">
        <v>612</v>
      </c>
      <c r="J80" s="283"/>
      <c r="K80" s="294"/>
    </row>
    <row r="81" spans="2:11" ht="15" customHeight="1" x14ac:dyDescent="0.3">
      <c r="B81" s="303"/>
      <c r="C81" s="304" t="s">
        <v>613</v>
      </c>
      <c r="D81" s="304"/>
      <c r="E81" s="304"/>
      <c r="F81" s="305" t="s">
        <v>608</v>
      </c>
      <c r="G81" s="304"/>
      <c r="H81" s="304" t="s">
        <v>614</v>
      </c>
      <c r="I81" s="304" t="s">
        <v>604</v>
      </c>
      <c r="J81" s="304">
        <v>15</v>
      </c>
      <c r="K81" s="294"/>
    </row>
    <row r="82" spans="2:11" ht="15" customHeight="1" x14ac:dyDescent="0.3">
      <c r="B82" s="303"/>
      <c r="C82" s="304" t="s">
        <v>615</v>
      </c>
      <c r="D82" s="304"/>
      <c r="E82" s="304"/>
      <c r="F82" s="305" t="s">
        <v>608</v>
      </c>
      <c r="G82" s="304"/>
      <c r="H82" s="304" t="s">
        <v>616</v>
      </c>
      <c r="I82" s="304" t="s">
        <v>604</v>
      </c>
      <c r="J82" s="304">
        <v>15</v>
      </c>
      <c r="K82" s="294"/>
    </row>
    <row r="83" spans="2:11" ht="15" customHeight="1" x14ac:dyDescent="0.3">
      <c r="B83" s="303"/>
      <c r="C83" s="304" t="s">
        <v>617</v>
      </c>
      <c r="D83" s="304"/>
      <c r="E83" s="304"/>
      <c r="F83" s="305" t="s">
        <v>608</v>
      </c>
      <c r="G83" s="304"/>
      <c r="H83" s="304" t="s">
        <v>618</v>
      </c>
      <c r="I83" s="304" t="s">
        <v>604</v>
      </c>
      <c r="J83" s="304">
        <v>20</v>
      </c>
      <c r="K83" s="294"/>
    </row>
    <row r="84" spans="2:11" ht="15" customHeight="1" x14ac:dyDescent="0.3">
      <c r="B84" s="303"/>
      <c r="C84" s="304" t="s">
        <v>619</v>
      </c>
      <c r="D84" s="304"/>
      <c r="E84" s="304"/>
      <c r="F84" s="305" t="s">
        <v>608</v>
      </c>
      <c r="G84" s="304"/>
      <c r="H84" s="304" t="s">
        <v>620</v>
      </c>
      <c r="I84" s="304" t="s">
        <v>604</v>
      </c>
      <c r="J84" s="304">
        <v>20</v>
      </c>
      <c r="K84" s="294"/>
    </row>
    <row r="85" spans="2:11" ht="15" customHeight="1" x14ac:dyDescent="0.3">
      <c r="B85" s="303"/>
      <c r="C85" s="283" t="s">
        <v>621</v>
      </c>
      <c r="D85" s="283"/>
      <c r="E85" s="283"/>
      <c r="F85" s="302" t="s">
        <v>608</v>
      </c>
      <c r="G85" s="301"/>
      <c r="H85" s="283" t="s">
        <v>622</v>
      </c>
      <c r="I85" s="283" t="s">
        <v>604</v>
      </c>
      <c r="J85" s="283">
        <v>50</v>
      </c>
      <c r="K85" s="294"/>
    </row>
    <row r="86" spans="2:11" ht="15" customHeight="1" x14ac:dyDescent="0.3">
      <c r="B86" s="303"/>
      <c r="C86" s="283" t="s">
        <v>623</v>
      </c>
      <c r="D86" s="283"/>
      <c r="E86" s="283"/>
      <c r="F86" s="302" t="s">
        <v>608</v>
      </c>
      <c r="G86" s="301"/>
      <c r="H86" s="283" t="s">
        <v>624</v>
      </c>
      <c r="I86" s="283" t="s">
        <v>604</v>
      </c>
      <c r="J86" s="283">
        <v>20</v>
      </c>
      <c r="K86" s="294"/>
    </row>
    <row r="87" spans="2:11" ht="15" customHeight="1" x14ac:dyDescent="0.3">
      <c r="B87" s="303"/>
      <c r="C87" s="283" t="s">
        <v>625</v>
      </c>
      <c r="D87" s="283"/>
      <c r="E87" s="283"/>
      <c r="F87" s="302" t="s">
        <v>608</v>
      </c>
      <c r="G87" s="301"/>
      <c r="H87" s="283" t="s">
        <v>626</v>
      </c>
      <c r="I87" s="283" t="s">
        <v>604</v>
      </c>
      <c r="J87" s="283">
        <v>20</v>
      </c>
      <c r="K87" s="294"/>
    </row>
    <row r="88" spans="2:11" ht="15" customHeight="1" x14ac:dyDescent="0.3">
      <c r="B88" s="303"/>
      <c r="C88" s="283" t="s">
        <v>627</v>
      </c>
      <c r="D88" s="283"/>
      <c r="E88" s="283"/>
      <c r="F88" s="302" t="s">
        <v>608</v>
      </c>
      <c r="G88" s="301"/>
      <c r="H88" s="283" t="s">
        <v>628</v>
      </c>
      <c r="I88" s="283" t="s">
        <v>604</v>
      </c>
      <c r="J88" s="283">
        <v>50</v>
      </c>
      <c r="K88" s="294"/>
    </row>
    <row r="89" spans="2:11" ht="15" customHeight="1" x14ac:dyDescent="0.3">
      <c r="B89" s="303"/>
      <c r="C89" s="283" t="s">
        <v>629</v>
      </c>
      <c r="D89" s="283"/>
      <c r="E89" s="283"/>
      <c r="F89" s="302" t="s">
        <v>608</v>
      </c>
      <c r="G89" s="301"/>
      <c r="H89" s="283" t="s">
        <v>629</v>
      </c>
      <c r="I89" s="283" t="s">
        <v>604</v>
      </c>
      <c r="J89" s="283">
        <v>50</v>
      </c>
      <c r="K89" s="294"/>
    </row>
    <row r="90" spans="2:11" ht="15" customHeight="1" x14ac:dyDescent="0.3">
      <c r="B90" s="303"/>
      <c r="C90" s="283" t="s">
        <v>130</v>
      </c>
      <c r="D90" s="283"/>
      <c r="E90" s="283"/>
      <c r="F90" s="302" t="s">
        <v>608</v>
      </c>
      <c r="G90" s="301"/>
      <c r="H90" s="283" t="s">
        <v>630</v>
      </c>
      <c r="I90" s="283" t="s">
        <v>604</v>
      </c>
      <c r="J90" s="283">
        <v>255</v>
      </c>
      <c r="K90" s="294"/>
    </row>
    <row r="91" spans="2:11" ht="15" customHeight="1" x14ac:dyDescent="0.3">
      <c r="B91" s="303"/>
      <c r="C91" s="283" t="s">
        <v>631</v>
      </c>
      <c r="D91" s="283"/>
      <c r="E91" s="283"/>
      <c r="F91" s="302" t="s">
        <v>602</v>
      </c>
      <c r="G91" s="301"/>
      <c r="H91" s="283" t="s">
        <v>632</v>
      </c>
      <c r="I91" s="283" t="s">
        <v>633</v>
      </c>
      <c r="J91" s="283"/>
      <c r="K91" s="294"/>
    </row>
    <row r="92" spans="2:11" ht="15" customHeight="1" x14ac:dyDescent="0.3">
      <c r="B92" s="303"/>
      <c r="C92" s="283" t="s">
        <v>634</v>
      </c>
      <c r="D92" s="283"/>
      <c r="E92" s="283"/>
      <c r="F92" s="302" t="s">
        <v>602</v>
      </c>
      <c r="G92" s="301"/>
      <c r="H92" s="283" t="s">
        <v>635</v>
      </c>
      <c r="I92" s="283" t="s">
        <v>636</v>
      </c>
      <c r="J92" s="283"/>
      <c r="K92" s="294"/>
    </row>
    <row r="93" spans="2:11" ht="15" customHeight="1" x14ac:dyDescent="0.3">
      <c r="B93" s="303"/>
      <c r="C93" s="283" t="s">
        <v>637</v>
      </c>
      <c r="D93" s="283"/>
      <c r="E93" s="283"/>
      <c r="F93" s="302" t="s">
        <v>602</v>
      </c>
      <c r="G93" s="301"/>
      <c r="H93" s="283" t="s">
        <v>637</v>
      </c>
      <c r="I93" s="283" t="s">
        <v>636</v>
      </c>
      <c r="J93" s="283"/>
      <c r="K93" s="294"/>
    </row>
    <row r="94" spans="2:11" ht="15" customHeight="1" x14ac:dyDescent="0.3">
      <c r="B94" s="303"/>
      <c r="C94" s="283" t="s">
        <v>39</v>
      </c>
      <c r="D94" s="283"/>
      <c r="E94" s="283"/>
      <c r="F94" s="302" t="s">
        <v>602</v>
      </c>
      <c r="G94" s="301"/>
      <c r="H94" s="283" t="s">
        <v>638</v>
      </c>
      <c r="I94" s="283" t="s">
        <v>636</v>
      </c>
      <c r="J94" s="283"/>
      <c r="K94" s="294"/>
    </row>
    <row r="95" spans="2:11" ht="15" customHeight="1" x14ac:dyDescent="0.3">
      <c r="B95" s="303"/>
      <c r="C95" s="283" t="s">
        <v>49</v>
      </c>
      <c r="D95" s="283"/>
      <c r="E95" s="283"/>
      <c r="F95" s="302" t="s">
        <v>602</v>
      </c>
      <c r="G95" s="301"/>
      <c r="H95" s="283" t="s">
        <v>639</v>
      </c>
      <c r="I95" s="283" t="s">
        <v>636</v>
      </c>
      <c r="J95" s="283"/>
      <c r="K95" s="294"/>
    </row>
    <row r="96" spans="2:11" ht="15" customHeight="1" x14ac:dyDescent="0.3">
      <c r="B96" s="306"/>
      <c r="C96" s="307"/>
      <c r="D96" s="307"/>
      <c r="E96" s="307"/>
      <c r="F96" s="307"/>
      <c r="G96" s="307"/>
      <c r="H96" s="307"/>
      <c r="I96" s="307"/>
      <c r="J96" s="307"/>
      <c r="K96" s="308"/>
    </row>
    <row r="97" spans="2:11" ht="18.75" customHeight="1" x14ac:dyDescent="0.3">
      <c r="B97" s="309"/>
      <c r="C97" s="310"/>
      <c r="D97" s="310"/>
      <c r="E97" s="310"/>
      <c r="F97" s="310"/>
      <c r="G97" s="310"/>
      <c r="H97" s="310"/>
      <c r="I97" s="310"/>
      <c r="J97" s="310"/>
      <c r="K97" s="309"/>
    </row>
    <row r="98" spans="2:11" ht="18.75" customHeight="1" x14ac:dyDescent="0.3">
      <c r="B98" s="289"/>
      <c r="C98" s="289"/>
      <c r="D98" s="289"/>
      <c r="E98" s="289"/>
      <c r="F98" s="289"/>
      <c r="G98" s="289"/>
      <c r="H98" s="289"/>
      <c r="I98" s="289"/>
      <c r="J98" s="289"/>
      <c r="K98" s="289"/>
    </row>
    <row r="99" spans="2:11" ht="7.5" customHeight="1" x14ac:dyDescent="0.3">
      <c r="B99" s="290"/>
      <c r="C99" s="291"/>
      <c r="D99" s="291"/>
      <c r="E99" s="291"/>
      <c r="F99" s="291"/>
      <c r="G99" s="291"/>
      <c r="H99" s="291"/>
      <c r="I99" s="291"/>
      <c r="J99" s="291"/>
      <c r="K99" s="292"/>
    </row>
    <row r="100" spans="2:11" ht="45" customHeight="1" x14ac:dyDescent="0.3">
      <c r="B100" s="293"/>
      <c r="C100" s="465" t="s">
        <v>640</v>
      </c>
      <c r="D100" s="465"/>
      <c r="E100" s="465"/>
      <c r="F100" s="465"/>
      <c r="G100" s="465"/>
      <c r="H100" s="465"/>
      <c r="I100" s="465"/>
      <c r="J100" s="465"/>
      <c r="K100" s="294"/>
    </row>
    <row r="101" spans="2:11" ht="17.25" customHeight="1" x14ac:dyDescent="0.3">
      <c r="B101" s="293"/>
      <c r="C101" s="295" t="s">
        <v>596</v>
      </c>
      <c r="D101" s="295"/>
      <c r="E101" s="295"/>
      <c r="F101" s="295" t="s">
        <v>597</v>
      </c>
      <c r="G101" s="296"/>
      <c r="H101" s="295" t="s">
        <v>125</v>
      </c>
      <c r="I101" s="295" t="s">
        <v>58</v>
      </c>
      <c r="J101" s="295" t="s">
        <v>598</v>
      </c>
      <c r="K101" s="294"/>
    </row>
    <row r="102" spans="2:11" ht="17.25" customHeight="1" x14ac:dyDescent="0.3">
      <c r="B102" s="293"/>
      <c r="C102" s="297" t="s">
        <v>599</v>
      </c>
      <c r="D102" s="297"/>
      <c r="E102" s="297"/>
      <c r="F102" s="298" t="s">
        <v>600</v>
      </c>
      <c r="G102" s="299"/>
      <c r="H102" s="297"/>
      <c r="I102" s="297"/>
      <c r="J102" s="297" t="s">
        <v>601</v>
      </c>
      <c r="K102" s="294"/>
    </row>
    <row r="103" spans="2:11" ht="5.25" customHeight="1" x14ac:dyDescent="0.3">
      <c r="B103" s="293"/>
      <c r="C103" s="295"/>
      <c r="D103" s="295"/>
      <c r="E103" s="295"/>
      <c r="F103" s="295"/>
      <c r="G103" s="311"/>
      <c r="H103" s="295"/>
      <c r="I103" s="295"/>
      <c r="J103" s="295"/>
      <c r="K103" s="294"/>
    </row>
    <row r="104" spans="2:11" ht="15" customHeight="1" x14ac:dyDescent="0.3">
      <c r="B104" s="293"/>
      <c r="C104" s="283" t="s">
        <v>54</v>
      </c>
      <c r="D104" s="300"/>
      <c r="E104" s="300"/>
      <c r="F104" s="302" t="s">
        <v>602</v>
      </c>
      <c r="G104" s="311"/>
      <c r="H104" s="283" t="s">
        <v>641</v>
      </c>
      <c r="I104" s="283" t="s">
        <v>604</v>
      </c>
      <c r="J104" s="283">
        <v>20</v>
      </c>
      <c r="K104" s="294"/>
    </row>
    <row r="105" spans="2:11" ht="15" customHeight="1" x14ac:dyDescent="0.3">
      <c r="B105" s="293"/>
      <c r="C105" s="283" t="s">
        <v>605</v>
      </c>
      <c r="D105" s="283"/>
      <c r="E105" s="283"/>
      <c r="F105" s="302" t="s">
        <v>602</v>
      </c>
      <c r="G105" s="283"/>
      <c r="H105" s="283" t="s">
        <v>641</v>
      </c>
      <c r="I105" s="283" t="s">
        <v>604</v>
      </c>
      <c r="J105" s="283">
        <v>120</v>
      </c>
      <c r="K105" s="294"/>
    </row>
    <row r="106" spans="2:11" ht="15" customHeight="1" x14ac:dyDescent="0.3">
      <c r="B106" s="303"/>
      <c r="C106" s="283" t="s">
        <v>607</v>
      </c>
      <c r="D106" s="283"/>
      <c r="E106" s="283"/>
      <c r="F106" s="302" t="s">
        <v>608</v>
      </c>
      <c r="G106" s="283"/>
      <c r="H106" s="283" t="s">
        <v>641</v>
      </c>
      <c r="I106" s="283" t="s">
        <v>604</v>
      </c>
      <c r="J106" s="283">
        <v>50</v>
      </c>
      <c r="K106" s="294"/>
    </row>
    <row r="107" spans="2:11" ht="15" customHeight="1" x14ac:dyDescent="0.3">
      <c r="B107" s="303"/>
      <c r="C107" s="283" t="s">
        <v>610</v>
      </c>
      <c r="D107" s="283"/>
      <c r="E107" s="283"/>
      <c r="F107" s="302" t="s">
        <v>602</v>
      </c>
      <c r="G107" s="283"/>
      <c r="H107" s="283" t="s">
        <v>641</v>
      </c>
      <c r="I107" s="283" t="s">
        <v>612</v>
      </c>
      <c r="J107" s="283"/>
      <c r="K107" s="294"/>
    </row>
    <row r="108" spans="2:11" ht="15" customHeight="1" x14ac:dyDescent="0.3">
      <c r="B108" s="303"/>
      <c r="C108" s="283" t="s">
        <v>621</v>
      </c>
      <c r="D108" s="283"/>
      <c r="E108" s="283"/>
      <c r="F108" s="302" t="s">
        <v>608</v>
      </c>
      <c r="G108" s="283"/>
      <c r="H108" s="283" t="s">
        <v>641</v>
      </c>
      <c r="I108" s="283" t="s">
        <v>604</v>
      </c>
      <c r="J108" s="283">
        <v>50</v>
      </c>
      <c r="K108" s="294"/>
    </row>
    <row r="109" spans="2:11" ht="15" customHeight="1" x14ac:dyDescent="0.3">
      <c r="B109" s="303"/>
      <c r="C109" s="283" t="s">
        <v>629</v>
      </c>
      <c r="D109" s="283"/>
      <c r="E109" s="283"/>
      <c r="F109" s="302" t="s">
        <v>608</v>
      </c>
      <c r="G109" s="283"/>
      <c r="H109" s="283" t="s">
        <v>641</v>
      </c>
      <c r="I109" s="283" t="s">
        <v>604</v>
      </c>
      <c r="J109" s="283">
        <v>50</v>
      </c>
      <c r="K109" s="294"/>
    </row>
    <row r="110" spans="2:11" ht="15" customHeight="1" x14ac:dyDescent="0.3">
      <c r="B110" s="303"/>
      <c r="C110" s="283" t="s">
        <v>627</v>
      </c>
      <c r="D110" s="283"/>
      <c r="E110" s="283"/>
      <c r="F110" s="302" t="s">
        <v>608</v>
      </c>
      <c r="G110" s="283"/>
      <c r="H110" s="283" t="s">
        <v>641</v>
      </c>
      <c r="I110" s="283" t="s">
        <v>604</v>
      </c>
      <c r="J110" s="283">
        <v>50</v>
      </c>
      <c r="K110" s="294"/>
    </row>
    <row r="111" spans="2:11" ht="15" customHeight="1" x14ac:dyDescent="0.3">
      <c r="B111" s="303"/>
      <c r="C111" s="283" t="s">
        <v>54</v>
      </c>
      <c r="D111" s="283"/>
      <c r="E111" s="283"/>
      <c r="F111" s="302" t="s">
        <v>602</v>
      </c>
      <c r="G111" s="283"/>
      <c r="H111" s="283" t="s">
        <v>642</v>
      </c>
      <c r="I111" s="283" t="s">
        <v>604</v>
      </c>
      <c r="J111" s="283">
        <v>20</v>
      </c>
      <c r="K111" s="294"/>
    </row>
    <row r="112" spans="2:11" ht="15" customHeight="1" x14ac:dyDescent="0.3">
      <c r="B112" s="303"/>
      <c r="C112" s="283" t="s">
        <v>643</v>
      </c>
      <c r="D112" s="283"/>
      <c r="E112" s="283"/>
      <c r="F112" s="302" t="s">
        <v>602</v>
      </c>
      <c r="G112" s="283"/>
      <c r="H112" s="283" t="s">
        <v>644</v>
      </c>
      <c r="I112" s="283" t="s">
        <v>604</v>
      </c>
      <c r="J112" s="283">
        <v>120</v>
      </c>
      <c r="K112" s="294"/>
    </row>
    <row r="113" spans="2:11" ht="15" customHeight="1" x14ac:dyDescent="0.3">
      <c r="B113" s="303"/>
      <c r="C113" s="283" t="s">
        <v>39</v>
      </c>
      <c r="D113" s="283"/>
      <c r="E113" s="283"/>
      <c r="F113" s="302" t="s">
        <v>602</v>
      </c>
      <c r="G113" s="283"/>
      <c r="H113" s="283" t="s">
        <v>645</v>
      </c>
      <c r="I113" s="283" t="s">
        <v>636</v>
      </c>
      <c r="J113" s="283"/>
      <c r="K113" s="294"/>
    </row>
    <row r="114" spans="2:11" ht="15" customHeight="1" x14ac:dyDescent="0.3">
      <c r="B114" s="303"/>
      <c r="C114" s="283" t="s">
        <v>49</v>
      </c>
      <c r="D114" s="283"/>
      <c r="E114" s="283"/>
      <c r="F114" s="302" t="s">
        <v>602</v>
      </c>
      <c r="G114" s="283"/>
      <c r="H114" s="283" t="s">
        <v>646</v>
      </c>
      <c r="I114" s="283" t="s">
        <v>636</v>
      </c>
      <c r="J114" s="283"/>
      <c r="K114" s="294"/>
    </row>
    <row r="115" spans="2:11" ht="15" customHeight="1" x14ac:dyDescent="0.3">
      <c r="B115" s="303"/>
      <c r="C115" s="283" t="s">
        <v>58</v>
      </c>
      <c r="D115" s="283"/>
      <c r="E115" s="283"/>
      <c r="F115" s="302" t="s">
        <v>602</v>
      </c>
      <c r="G115" s="283"/>
      <c r="H115" s="283" t="s">
        <v>647</v>
      </c>
      <c r="I115" s="283" t="s">
        <v>648</v>
      </c>
      <c r="J115" s="283"/>
      <c r="K115" s="294"/>
    </row>
    <row r="116" spans="2:11" ht="15" customHeight="1" x14ac:dyDescent="0.3">
      <c r="B116" s="306"/>
      <c r="C116" s="312"/>
      <c r="D116" s="312"/>
      <c r="E116" s="312"/>
      <c r="F116" s="312"/>
      <c r="G116" s="312"/>
      <c r="H116" s="312"/>
      <c r="I116" s="312"/>
      <c r="J116" s="312"/>
      <c r="K116" s="308"/>
    </row>
    <row r="117" spans="2:11" ht="18.75" customHeight="1" x14ac:dyDescent="0.3">
      <c r="B117" s="313"/>
      <c r="C117" s="279"/>
      <c r="D117" s="279"/>
      <c r="E117" s="279"/>
      <c r="F117" s="314"/>
      <c r="G117" s="279"/>
      <c r="H117" s="279"/>
      <c r="I117" s="279"/>
      <c r="J117" s="279"/>
      <c r="K117" s="313"/>
    </row>
    <row r="118" spans="2:11" ht="18.75" customHeight="1" x14ac:dyDescent="0.3"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</row>
    <row r="119" spans="2:11" ht="7.5" customHeight="1" x14ac:dyDescent="0.3">
      <c r="B119" s="315"/>
      <c r="C119" s="316"/>
      <c r="D119" s="316"/>
      <c r="E119" s="316"/>
      <c r="F119" s="316"/>
      <c r="G119" s="316"/>
      <c r="H119" s="316"/>
      <c r="I119" s="316"/>
      <c r="J119" s="316"/>
      <c r="K119" s="317"/>
    </row>
    <row r="120" spans="2:11" ht="45" customHeight="1" x14ac:dyDescent="0.3">
      <c r="B120" s="318"/>
      <c r="C120" s="462" t="s">
        <v>649</v>
      </c>
      <c r="D120" s="462"/>
      <c r="E120" s="462"/>
      <c r="F120" s="462"/>
      <c r="G120" s="462"/>
      <c r="H120" s="462"/>
      <c r="I120" s="462"/>
      <c r="J120" s="462"/>
      <c r="K120" s="319"/>
    </row>
    <row r="121" spans="2:11" ht="17.25" customHeight="1" x14ac:dyDescent="0.3">
      <c r="B121" s="320"/>
      <c r="C121" s="295" t="s">
        <v>596</v>
      </c>
      <c r="D121" s="295"/>
      <c r="E121" s="295"/>
      <c r="F121" s="295" t="s">
        <v>597</v>
      </c>
      <c r="G121" s="296"/>
      <c r="H121" s="295" t="s">
        <v>125</v>
      </c>
      <c r="I121" s="295" t="s">
        <v>58</v>
      </c>
      <c r="J121" s="295" t="s">
        <v>598</v>
      </c>
      <c r="K121" s="321"/>
    </row>
    <row r="122" spans="2:11" ht="17.25" customHeight="1" x14ac:dyDescent="0.3">
      <c r="B122" s="320"/>
      <c r="C122" s="297" t="s">
        <v>599</v>
      </c>
      <c r="D122" s="297"/>
      <c r="E122" s="297"/>
      <c r="F122" s="298" t="s">
        <v>600</v>
      </c>
      <c r="G122" s="299"/>
      <c r="H122" s="297"/>
      <c r="I122" s="297"/>
      <c r="J122" s="297" t="s">
        <v>601</v>
      </c>
      <c r="K122" s="321"/>
    </row>
    <row r="123" spans="2:11" ht="5.25" customHeight="1" x14ac:dyDescent="0.3">
      <c r="B123" s="322"/>
      <c r="C123" s="300"/>
      <c r="D123" s="300"/>
      <c r="E123" s="300"/>
      <c r="F123" s="300"/>
      <c r="G123" s="283"/>
      <c r="H123" s="300"/>
      <c r="I123" s="300"/>
      <c r="J123" s="300"/>
      <c r="K123" s="323"/>
    </row>
    <row r="124" spans="2:11" ht="15" customHeight="1" x14ac:dyDescent="0.3">
      <c r="B124" s="322"/>
      <c r="C124" s="283" t="s">
        <v>605</v>
      </c>
      <c r="D124" s="300"/>
      <c r="E124" s="300"/>
      <c r="F124" s="302" t="s">
        <v>602</v>
      </c>
      <c r="G124" s="283"/>
      <c r="H124" s="283" t="s">
        <v>641</v>
      </c>
      <c r="I124" s="283" t="s">
        <v>604</v>
      </c>
      <c r="J124" s="283">
        <v>120</v>
      </c>
      <c r="K124" s="324"/>
    </row>
    <row r="125" spans="2:11" ht="15" customHeight="1" x14ac:dyDescent="0.3">
      <c r="B125" s="322"/>
      <c r="C125" s="283" t="s">
        <v>650</v>
      </c>
      <c r="D125" s="283"/>
      <c r="E125" s="283"/>
      <c r="F125" s="302" t="s">
        <v>602</v>
      </c>
      <c r="G125" s="283"/>
      <c r="H125" s="283" t="s">
        <v>651</v>
      </c>
      <c r="I125" s="283" t="s">
        <v>604</v>
      </c>
      <c r="J125" s="283" t="s">
        <v>652</v>
      </c>
      <c r="K125" s="324"/>
    </row>
    <row r="126" spans="2:11" ht="15" customHeight="1" x14ac:dyDescent="0.3">
      <c r="B126" s="322"/>
      <c r="C126" s="283" t="s">
        <v>86</v>
      </c>
      <c r="D126" s="283"/>
      <c r="E126" s="283"/>
      <c r="F126" s="302" t="s">
        <v>602</v>
      </c>
      <c r="G126" s="283"/>
      <c r="H126" s="283" t="s">
        <v>653</v>
      </c>
      <c r="I126" s="283" t="s">
        <v>604</v>
      </c>
      <c r="J126" s="283" t="s">
        <v>652</v>
      </c>
      <c r="K126" s="324"/>
    </row>
    <row r="127" spans="2:11" ht="15" customHeight="1" x14ac:dyDescent="0.3">
      <c r="B127" s="322"/>
      <c r="C127" s="283" t="s">
        <v>613</v>
      </c>
      <c r="D127" s="283"/>
      <c r="E127" s="283"/>
      <c r="F127" s="302" t="s">
        <v>608</v>
      </c>
      <c r="G127" s="283"/>
      <c r="H127" s="283" t="s">
        <v>614</v>
      </c>
      <c r="I127" s="283" t="s">
        <v>604</v>
      </c>
      <c r="J127" s="283">
        <v>15</v>
      </c>
      <c r="K127" s="324"/>
    </row>
    <row r="128" spans="2:11" ht="15" customHeight="1" x14ac:dyDescent="0.3">
      <c r="B128" s="322"/>
      <c r="C128" s="304" t="s">
        <v>615</v>
      </c>
      <c r="D128" s="304"/>
      <c r="E128" s="304"/>
      <c r="F128" s="305" t="s">
        <v>608</v>
      </c>
      <c r="G128" s="304"/>
      <c r="H128" s="304" t="s">
        <v>616</v>
      </c>
      <c r="I128" s="304" t="s">
        <v>604</v>
      </c>
      <c r="J128" s="304">
        <v>15</v>
      </c>
      <c r="K128" s="324"/>
    </row>
    <row r="129" spans="2:11" ht="15" customHeight="1" x14ac:dyDescent="0.3">
      <c r="B129" s="322"/>
      <c r="C129" s="304" t="s">
        <v>617</v>
      </c>
      <c r="D129" s="304"/>
      <c r="E129" s="304"/>
      <c r="F129" s="305" t="s">
        <v>608</v>
      </c>
      <c r="G129" s="304"/>
      <c r="H129" s="304" t="s">
        <v>618</v>
      </c>
      <c r="I129" s="304" t="s">
        <v>604</v>
      </c>
      <c r="J129" s="304">
        <v>20</v>
      </c>
      <c r="K129" s="324"/>
    </row>
    <row r="130" spans="2:11" ht="15" customHeight="1" x14ac:dyDescent="0.3">
      <c r="B130" s="322"/>
      <c r="C130" s="304" t="s">
        <v>619</v>
      </c>
      <c r="D130" s="304"/>
      <c r="E130" s="304"/>
      <c r="F130" s="305" t="s">
        <v>608</v>
      </c>
      <c r="G130" s="304"/>
      <c r="H130" s="304" t="s">
        <v>620</v>
      </c>
      <c r="I130" s="304" t="s">
        <v>604</v>
      </c>
      <c r="J130" s="304">
        <v>20</v>
      </c>
      <c r="K130" s="324"/>
    </row>
    <row r="131" spans="2:11" ht="15" customHeight="1" x14ac:dyDescent="0.3">
      <c r="B131" s="322"/>
      <c r="C131" s="283" t="s">
        <v>607</v>
      </c>
      <c r="D131" s="283"/>
      <c r="E131" s="283"/>
      <c r="F131" s="302" t="s">
        <v>608</v>
      </c>
      <c r="G131" s="283"/>
      <c r="H131" s="283" t="s">
        <v>641</v>
      </c>
      <c r="I131" s="283" t="s">
        <v>604</v>
      </c>
      <c r="J131" s="283">
        <v>50</v>
      </c>
      <c r="K131" s="324"/>
    </row>
    <row r="132" spans="2:11" ht="15" customHeight="1" x14ac:dyDescent="0.3">
      <c r="B132" s="322"/>
      <c r="C132" s="283" t="s">
        <v>621</v>
      </c>
      <c r="D132" s="283"/>
      <c r="E132" s="283"/>
      <c r="F132" s="302" t="s">
        <v>608</v>
      </c>
      <c r="G132" s="283"/>
      <c r="H132" s="283" t="s">
        <v>641</v>
      </c>
      <c r="I132" s="283" t="s">
        <v>604</v>
      </c>
      <c r="J132" s="283">
        <v>50</v>
      </c>
      <c r="K132" s="324"/>
    </row>
    <row r="133" spans="2:11" ht="15" customHeight="1" x14ac:dyDescent="0.3">
      <c r="B133" s="322"/>
      <c r="C133" s="283" t="s">
        <v>627</v>
      </c>
      <c r="D133" s="283"/>
      <c r="E133" s="283"/>
      <c r="F133" s="302" t="s">
        <v>608</v>
      </c>
      <c r="G133" s="283"/>
      <c r="H133" s="283" t="s">
        <v>641</v>
      </c>
      <c r="I133" s="283" t="s">
        <v>604</v>
      </c>
      <c r="J133" s="283">
        <v>50</v>
      </c>
      <c r="K133" s="324"/>
    </row>
    <row r="134" spans="2:11" ht="15" customHeight="1" x14ac:dyDescent="0.3">
      <c r="B134" s="322"/>
      <c r="C134" s="283" t="s">
        <v>629</v>
      </c>
      <c r="D134" s="283"/>
      <c r="E134" s="283"/>
      <c r="F134" s="302" t="s">
        <v>608</v>
      </c>
      <c r="G134" s="283"/>
      <c r="H134" s="283" t="s">
        <v>641</v>
      </c>
      <c r="I134" s="283" t="s">
        <v>604</v>
      </c>
      <c r="J134" s="283">
        <v>50</v>
      </c>
      <c r="K134" s="324"/>
    </row>
    <row r="135" spans="2:11" ht="15" customHeight="1" x14ac:dyDescent="0.3">
      <c r="B135" s="322"/>
      <c r="C135" s="283" t="s">
        <v>130</v>
      </c>
      <c r="D135" s="283"/>
      <c r="E135" s="283"/>
      <c r="F135" s="302" t="s">
        <v>608</v>
      </c>
      <c r="G135" s="283"/>
      <c r="H135" s="283" t="s">
        <v>654</v>
      </c>
      <c r="I135" s="283" t="s">
        <v>604</v>
      </c>
      <c r="J135" s="283">
        <v>255</v>
      </c>
      <c r="K135" s="324"/>
    </row>
    <row r="136" spans="2:11" ht="15" customHeight="1" x14ac:dyDescent="0.3">
      <c r="B136" s="322"/>
      <c r="C136" s="283" t="s">
        <v>631</v>
      </c>
      <c r="D136" s="283"/>
      <c r="E136" s="283"/>
      <c r="F136" s="302" t="s">
        <v>602</v>
      </c>
      <c r="G136" s="283"/>
      <c r="H136" s="283" t="s">
        <v>655</v>
      </c>
      <c r="I136" s="283" t="s">
        <v>633</v>
      </c>
      <c r="J136" s="283"/>
      <c r="K136" s="324"/>
    </row>
    <row r="137" spans="2:11" ht="15" customHeight="1" x14ac:dyDescent="0.3">
      <c r="B137" s="322"/>
      <c r="C137" s="283" t="s">
        <v>634</v>
      </c>
      <c r="D137" s="283"/>
      <c r="E137" s="283"/>
      <c r="F137" s="302" t="s">
        <v>602</v>
      </c>
      <c r="G137" s="283"/>
      <c r="H137" s="283" t="s">
        <v>656</v>
      </c>
      <c r="I137" s="283" t="s">
        <v>636</v>
      </c>
      <c r="J137" s="283"/>
      <c r="K137" s="324"/>
    </row>
    <row r="138" spans="2:11" ht="15" customHeight="1" x14ac:dyDescent="0.3">
      <c r="B138" s="322"/>
      <c r="C138" s="283" t="s">
        <v>637</v>
      </c>
      <c r="D138" s="283"/>
      <c r="E138" s="283"/>
      <c r="F138" s="302" t="s">
        <v>602</v>
      </c>
      <c r="G138" s="283"/>
      <c r="H138" s="283" t="s">
        <v>637</v>
      </c>
      <c r="I138" s="283" t="s">
        <v>636</v>
      </c>
      <c r="J138" s="283"/>
      <c r="K138" s="324"/>
    </row>
    <row r="139" spans="2:11" ht="15" customHeight="1" x14ac:dyDescent="0.3">
      <c r="B139" s="322"/>
      <c r="C139" s="283" t="s">
        <v>39</v>
      </c>
      <c r="D139" s="283"/>
      <c r="E139" s="283"/>
      <c r="F139" s="302" t="s">
        <v>602</v>
      </c>
      <c r="G139" s="283"/>
      <c r="H139" s="283" t="s">
        <v>657</v>
      </c>
      <c r="I139" s="283" t="s">
        <v>636</v>
      </c>
      <c r="J139" s="283"/>
      <c r="K139" s="324"/>
    </row>
    <row r="140" spans="2:11" ht="15" customHeight="1" x14ac:dyDescent="0.3">
      <c r="B140" s="322"/>
      <c r="C140" s="283" t="s">
        <v>658</v>
      </c>
      <c r="D140" s="283"/>
      <c r="E140" s="283"/>
      <c r="F140" s="302" t="s">
        <v>602</v>
      </c>
      <c r="G140" s="283"/>
      <c r="H140" s="283" t="s">
        <v>659</v>
      </c>
      <c r="I140" s="283" t="s">
        <v>636</v>
      </c>
      <c r="J140" s="283"/>
      <c r="K140" s="324"/>
    </row>
    <row r="141" spans="2:11" ht="15" customHeight="1" x14ac:dyDescent="0.3">
      <c r="B141" s="325"/>
      <c r="C141" s="326"/>
      <c r="D141" s="326"/>
      <c r="E141" s="326"/>
      <c r="F141" s="326"/>
      <c r="G141" s="326"/>
      <c r="H141" s="326"/>
      <c r="I141" s="326"/>
      <c r="J141" s="326"/>
      <c r="K141" s="327"/>
    </row>
    <row r="142" spans="2:11" ht="18.75" customHeight="1" x14ac:dyDescent="0.3">
      <c r="B142" s="279"/>
      <c r="C142" s="279"/>
      <c r="D142" s="279"/>
      <c r="E142" s="279"/>
      <c r="F142" s="314"/>
      <c r="G142" s="279"/>
      <c r="H142" s="279"/>
      <c r="I142" s="279"/>
      <c r="J142" s="279"/>
      <c r="K142" s="279"/>
    </row>
    <row r="143" spans="2:11" ht="18.75" customHeight="1" x14ac:dyDescent="0.3">
      <c r="B143" s="289"/>
      <c r="C143" s="289"/>
      <c r="D143" s="289"/>
      <c r="E143" s="289"/>
      <c r="F143" s="289"/>
      <c r="G143" s="289"/>
      <c r="H143" s="289"/>
      <c r="I143" s="289"/>
      <c r="J143" s="289"/>
      <c r="K143" s="289"/>
    </row>
    <row r="144" spans="2:11" ht="7.5" customHeight="1" x14ac:dyDescent="0.3">
      <c r="B144" s="290"/>
      <c r="C144" s="291"/>
      <c r="D144" s="291"/>
      <c r="E144" s="291"/>
      <c r="F144" s="291"/>
      <c r="G144" s="291"/>
      <c r="H144" s="291"/>
      <c r="I144" s="291"/>
      <c r="J144" s="291"/>
      <c r="K144" s="292"/>
    </row>
    <row r="145" spans="2:11" ht="45" customHeight="1" x14ac:dyDescent="0.3">
      <c r="B145" s="293"/>
      <c r="C145" s="465" t="s">
        <v>660</v>
      </c>
      <c r="D145" s="465"/>
      <c r="E145" s="465"/>
      <c r="F145" s="465"/>
      <c r="G145" s="465"/>
      <c r="H145" s="465"/>
      <c r="I145" s="465"/>
      <c r="J145" s="465"/>
      <c r="K145" s="294"/>
    </row>
    <row r="146" spans="2:11" ht="17.25" customHeight="1" x14ac:dyDescent="0.3">
      <c r="B146" s="293"/>
      <c r="C146" s="295" t="s">
        <v>596</v>
      </c>
      <c r="D146" s="295"/>
      <c r="E146" s="295"/>
      <c r="F146" s="295" t="s">
        <v>597</v>
      </c>
      <c r="G146" s="296"/>
      <c r="H146" s="295" t="s">
        <v>125</v>
      </c>
      <c r="I146" s="295" t="s">
        <v>58</v>
      </c>
      <c r="J146" s="295" t="s">
        <v>598</v>
      </c>
      <c r="K146" s="294"/>
    </row>
    <row r="147" spans="2:11" ht="17.25" customHeight="1" x14ac:dyDescent="0.3">
      <c r="B147" s="293"/>
      <c r="C147" s="297" t="s">
        <v>599</v>
      </c>
      <c r="D147" s="297"/>
      <c r="E147" s="297"/>
      <c r="F147" s="298" t="s">
        <v>600</v>
      </c>
      <c r="G147" s="299"/>
      <c r="H147" s="297"/>
      <c r="I147" s="297"/>
      <c r="J147" s="297" t="s">
        <v>601</v>
      </c>
      <c r="K147" s="294"/>
    </row>
    <row r="148" spans="2:11" ht="5.25" customHeight="1" x14ac:dyDescent="0.3">
      <c r="B148" s="303"/>
      <c r="C148" s="300"/>
      <c r="D148" s="300"/>
      <c r="E148" s="300"/>
      <c r="F148" s="300"/>
      <c r="G148" s="301"/>
      <c r="H148" s="300"/>
      <c r="I148" s="300"/>
      <c r="J148" s="300"/>
      <c r="K148" s="324"/>
    </row>
    <row r="149" spans="2:11" ht="15" customHeight="1" x14ac:dyDescent="0.3">
      <c r="B149" s="303"/>
      <c r="C149" s="328" t="s">
        <v>605</v>
      </c>
      <c r="D149" s="283"/>
      <c r="E149" s="283"/>
      <c r="F149" s="329" t="s">
        <v>602</v>
      </c>
      <c r="G149" s="283"/>
      <c r="H149" s="328" t="s">
        <v>641</v>
      </c>
      <c r="I149" s="328" t="s">
        <v>604</v>
      </c>
      <c r="J149" s="328">
        <v>120</v>
      </c>
      <c r="K149" s="324"/>
    </row>
    <row r="150" spans="2:11" ht="15" customHeight="1" x14ac:dyDescent="0.3">
      <c r="B150" s="303"/>
      <c r="C150" s="328" t="s">
        <v>650</v>
      </c>
      <c r="D150" s="283"/>
      <c r="E150" s="283"/>
      <c r="F150" s="329" t="s">
        <v>602</v>
      </c>
      <c r="G150" s="283"/>
      <c r="H150" s="328" t="s">
        <v>661</v>
      </c>
      <c r="I150" s="328" t="s">
        <v>604</v>
      </c>
      <c r="J150" s="328" t="s">
        <v>652</v>
      </c>
      <c r="K150" s="324"/>
    </row>
    <row r="151" spans="2:11" ht="15" customHeight="1" x14ac:dyDescent="0.3">
      <c r="B151" s="303"/>
      <c r="C151" s="328" t="s">
        <v>86</v>
      </c>
      <c r="D151" s="283"/>
      <c r="E151" s="283"/>
      <c r="F151" s="329" t="s">
        <v>602</v>
      </c>
      <c r="G151" s="283"/>
      <c r="H151" s="328" t="s">
        <v>662</v>
      </c>
      <c r="I151" s="328" t="s">
        <v>604</v>
      </c>
      <c r="J151" s="328" t="s">
        <v>652</v>
      </c>
      <c r="K151" s="324"/>
    </row>
    <row r="152" spans="2:11" ht="15" customHeight="1" x14ac:dyDescent="0.3">
      <c r="B152" s="303"/>
      <c r="C152" s="328" t="s">
        <v>607</v>
      </c>
      <c r="D152" s="283"/>
      <c r="E152" s="283"/>
      <c r="F152" s="329" t="s">
        <v>608</v>
      </c>
      <c r="G152" s="283"/>
      <c r="H152" s="328" t="s">
        <v>641</v>
      </c>
      <c r="I152" s="328" t="s">
        <v>604</v>
      </c>
      <c r="J152" s="328">
        <v>50</v>
      </c>
      <c r="K152" s="324"/>
    </row>
    <row r="153" spans="2:11" ht="15" customHeight="1" x14ac:dyDescent="0.3">
      <c r="B153" s="303"/>
      <c r="C153" s="328" t="s">
        <v>610</v>
      </c>
      <c r="D153" s="283"/>
      <c r="E153" s="283"/>
      <c r="F153" s="329" t="s">
        <v>602</v>
      </c>
      <c r="G153" s="283"/>
      <c r="H153" s="328" t="s">
        <v>641</v>
      </c>
      <c r="I153" s="328" t="s">
        <v>612</v>
      </c>
      <c r="J153" s="328"/>
      <c r="K153" s="324"/>
    </row>
    <row r="154" spans="2:11" ht="15" customHeight="1" x14ac:dyDescent="0.3">
      <c r="B154" s="303"/>
      <c r="C154" s="328" t="s">
        <v>621</v>
      </c>
      <c r="D154" s="283"/>
      <c r="E154" s="283"/>
      <c r="F154" s="329" t="s">
        <v>608</v>
      </c>
      <c r="G154" s="283"/>
      <c r="H154" s="328" t="s">
        <v>641</v>
      </c>
      <c r="I154" s="328" t="s">
        <v>604</v>
      </c>
      <c r="J154" s="328">
        <v>50</v>
      </c>
      <c r="K154" s="324"/>
    </row>
    <row r="155" spans="2:11" ht="15" customHeight="1" x14ac:dyDescent="0.3">
      <c r="B155" s="303"/>
      <c r="C155" s="328" t="s">
        <v>629</v>
      </c>
      <c r="D155" s="283"/>
      <c r="E155" s="283"/>
      <c r="F155" s="329" t="s">
        <v>608</v>
      </c>
      <c r="G155" s="283"/>
      <c r="H155" s="328" t="s">
        <v>641</v>
      </c>
      <c r="I155" s="328" t="s">
        <v>604</v>
      </c>
      <c r="J155" s="328">
        <v>50</v>
      </c>
      <c r="K155" s="324"/>
    </row>
    <row r="156" spans="2:11" ht="15" customHeight="1" x14ac:dyDescent="0.3">
      <c r="B156" s="303"/>
      <c r="C156" s="328" t="s">
        <v>627</v>
      </c>
      <c r="D156" s="283"/>
      <c r="E156" s="283"/>
      <c r="F156" s="329" t="s">
        <v>608</v>
      </c>
      <c r="G156" s="283"/>
      <c r="H156" s="328" t="s">
        <v>641</v>
      </c>
      <c r="I156" s="328" t="s">
        <v>604</v>
      </c>
      <c r="J156" s="328">
        <v>50</v>
      </c>
      <c r="K156" s="324"/>
    </row>
    <row r="157" spans="2:11" ht="15" customHeight="1" x14ac:dyDescent="0.3">
      <c r="B157" s="303"/>
      <c r="C157" s="328" t="s">
        <v>117</v>
      </c>
      <c r="D157" s="283"/>
      <c r="E157" s="283"/>
      <c r="F157" s="329" t="s">
        <v>602</v>
      </c>
      <c r="G157" s="283"/>
      <c r="H157" s="328" t="s">
        <v>663</v>
      </c>
      <c r="I157" s="328" t="s">
        <v>604</v>
      </c>
      <c r="J157" s="328" t="s">
        <v>664</v>
      </c>
      <c r="K157" s="324"/>
    </row>
    <row r="158" spans="2:11" ht="15" customHeight="1" x14ac:dyDescent="0.3">
      <c r="B158" s="303"/>
      <c r="C158" s="328" t="s">
        <v>665</v>
      </c>
      <c r="D158" s="283"/>
      <c r="E158" s="283"/>
      <c r="F158" s="329" t="s">
        <v>602</v>
      </c>
      <c r="G158" s="283"/>
      <c r="H158" s="328" t="s">
        <v>666</v>
      </c>
      <c r="I158" s="328" t="s">
        <v>636</v>
      </c>
      <c r="J158" s="328"/>
      <c r="K158" s="324"/>
    </row>
    <row r="159" spans="2:11" ht="15" customHeight="1" x14ac:dyDescent="0.3">
      <c r="B159" s="330"/>
      <c r="C159" s="312"/>
      <c r="D159" s="312"/>
      <c r="E159" s="312"/>
      <c r="F159" s="312"/>
      <c r="G159" s="312"/>
      <c r="H159" s="312"/>
      <c r="I159" s="312"/>
      <c r="J159" s="312"/>
      <c r="K159" s="331"/>
    </row>
    <row r="160" spans="2:11" ht="18.75" customHeight="1" x14ac:dyDescent="0.3">
      <c r="B160" s="279"/>
      <c r="C160" s="283"/>
      <c r="D160" s="283"/>
      <c r="E160" s="283"/>
      <c r="F160" s="302"/>
      <c r="G160" s="283"/>
      <c r="H160" s="283"/>
      <c r="I160" s="283"/>
      <c r="J160" s="283"/>
      <c r="K160" s="279"/>
    </row>
    <row r="161" spans="2:11" ht="18.75" customHeight="1" x14ac:dyDescent="0.3">
      <c r="B161" s="279"/>
      <c r="C161" s="283"/>
      <c r="D161" s="283"/>
      <c r="E161" s="283"/>
      <c r="F161" s="302"/>
      <c r="G161" s="283"/>
      <c r="H161" s="283"/>
      <c r="I161" s="283"/>
      <c r="J161" s="283"/>
      <c r="K161" s="279"/>
    </row>
    <row r="162" spans="2:11" ht="18.75" customHeight="1" x14ac:dyDescent="0.3">
      <c r="B162" s="279"/>
      <c r="C162" s="283"/>
      <c r="D162" s="283"/>
      <c r="E162" s="283"/>
      <c r="F162" s="302"/>
      <c r="G162" s="283"/>
      <c r="H162" s="283"/>
      <c r="I162" s="283"/>
      <c r="J162" s="283"/>
      <c r="K162" s="279"/>
    </row>
    <row r="163" spans="2:11" ht="18.75" customHeight="1" x14ac:dyDescent="0.3">
      <c r="B163" s="279"/>
      <c r="C163" s="283"/>
      <c r="D163" s="283"/>
      <c r="E163" s="283"/>
      <c r="F163" s="302"/>
      <c r="G163" s="283"/>
      <c r="H163" s="283"/>
      <c r="I163" s="283"/>
      <c r="J163" s="283"/>
      <c r="K163" s="279"/>
    </row>
    <row r="164" spans="2:11" ht="18.75" customHeight="1" x14ac:dyDescent="0.3">
      <c r="B164" s="279"/>
      <c r="C164" s="283"/>
      <c r="D164" s="283"/>
      <c r="E164" s="283"/>
      <c r="F164" s="302"/>
      <c r="G164" s="283"/>
      <c r="H164" s="283"/>
      <c r="I164" s="283"/>
      <c r="J164" s="283"/>
      <c r="K164" s="279"/>
    </row>
    <row r="165" spans="2:11" ht="18.75" customHeight="1" x14ac:dyDescent="0.3">
      <c r="B165" s="279"/>
      <c r="C165" s="283"/>
      <c r="D165" s="283"/>
      <c r="E165" s="283"/>
      <c r="F165" s="302"/>
      <c r="G165" s="283"/>
      <c r="H165" s="283"/>
      <c r="I165" s="283"/>
      <c r="J165" s="283"/>
      <c r="K165" s="279"/>
    </row>
    <row r="166" spans="2:11" ht="18.75" customHeight="1" x14ac:dyDescent="0.3">
      <c r="B166" s="279"/>
      <c r="C166" s="283"/>
      <c r="D166" s="283"/>
      <c r="E166" s="283"/>
      <c r="F166" s="302"/>
      <c r="G166" s="283"/>
      <c r="H166" s="283"/>
      <c r="I166" s="283"/>
      <c r="J166" s="283"/>
      <c r="K166" s="279"/>
    </row>
    <row r="167" spans="2:11" ht="18.75" customHeight="1" x14ac:dyDescent="0.3">
      <c r="B167" s="289"/>
      <c r="C167" s="289"/>
      <c r="D167" s="289"/>
      <c r="E167" s="289"/>
      <c r="F167" s="289"/>
      <c r="G167" s="289"/>
      <c r="H167" s="289"/>
      <c r="I167" s="289"/>
      <c r="J167" s="289"/>
      <c r="K167" s="289"/>
    </row>
    <row r="168" spans="2:11" ht="7.5" customHeight="1" x14ac:dyDescent="0.3">
      <c r="B168" s="271"/>
      <c r="C168" s="272"/>
      <c r="D168" s="272"/>
      <c r="E168" s="272"/>
      <c r="F168" s="272"/>
      <c r="G168" s="272"/>
      <c r="H168" s="272"/>
      <c r="I168" s="272"/>
      <c r="J168" s="272"/>
      <c r="K168" s="273"/>
    </row>
    <row r="169" spans="2:11" ht="45" customHeight="1" x14ac:dyDescent="0.3">
      <c r="B169" s="274"/>
      <c r="C169" s="462" t="s">
        <v>667</v>
      </c>
      <c r="D169" s="462"/>
      <c r="E169" s="462"/>
      <c r="F169" s="462"/>
      <c r="G169" s="462"/>
      <c r="H169" s="462"/>
      <c r="I169" s="462"/>
      <c r="J169" s="462"/>
      <c r="K169" s="275"/>
    </row>
    <row r="170" spans="2:11" ht="17.25" customHeight="1" x14ac:dyDescent="0.3">
      <c r="B170" s="274"/>
      <c r="C170" s="295" t="s">
        <v>596</v>
      </c>
      <c r="D170" s="295"/>
      <c r="E170" s="295"/>
      <c r="F170" s="295" t="s">
        <v>597</v>
      </c>
      <c r="G170" s="332"/>
      <c r="H170" s="333" t="s">
        <v>125</v>
      </c>
      <c r="I170" s="333" t="s">
        <v>58</v>
      </c>
      <c r="J170" s="295" t="s">
        <v>598</v>
      </c>
      <c r="K170" s="275"/>
    </row>
    <row r="171" spans="2:11" ht="17.25" customHeight="1" x14ac:dyDescent="0.3">
      <c r="B171" s="276"/>
      <c r="C171" s="297" t="s">
        <v>599</v>
      </c>
      <c r="D171" s="297"/>
      <c r="E171" s="297"/>
      <c r="F171" s="298" t="s">
        <v>600</v>
      </c>
      <c r="G171" s="334"/>
      <c r="H171" s="335"/>
      <c r="I171" s="335"/>
      <c r="J171" s="297" t="s">
        <v>601</v>
      </c>
      <c r="K171" s="277"/>
    </row>
    <row r="172" spans="2:11" ht="5.25" customHeight="1" x14ac:dyDescent="0.3">
      <c r="B172" s="303"/>
      <c r="C172" s="300"/>
      <c r="D172" s="300"/>
      <c r="E172" s="300"/>
      <c r="F172" s="300"/>
      <c r="G172" s="301"/>
      <c r="H172" s="300"/>
      <c r="I172" s="300"/>
      <c r="J172" s="300"/>
      <c r="K172" s="324"/>
    </row>
    <row r="173" spans="2:11" ht="15" customHeight="1" x14ac:dyDescent="0.3">
      <c r="B173" s="303"/>
      <c r="C173" s="283" t="s">
        <v>605</v>
      </c>
      <c r="D173" s="283"/>
      <c r="E173" s="283"/>
      <c r="F173" s="302" t="s">
        <v>602</v>
      </c>
      <c r="G173" s="283"/>
      <c r="H173" s="283" t="s">
        <v>641</v>
      </c>
      <c r="I173" s="283" t="s">
        <v>604</v>
      </c>
      <c r="J173" s="283">
        <v>120</v>
      </c>
      <c r="K173" s="324"/>
    </row>
    <row r="174" spans="2:11" ht="15" customHeight="1" x14ac:dyDescent="0.3">
      <c r="B174" s="303"/>
      <c r="C174" s="283" t="s">
        <v>650</v>
      </c>
      <c r="D174" s="283"/>
      <c r="E174" s="283"/>
      <c r="F174" s="302" t="s">
        <v>602</v>
      </c>
      <c r="G174" s="283"/>
      <c r="H174" s="283" t="s">
        <v>651</v>
      </c>
      <c r="I174" s="283" t="s">
        <v>604</v>
      </c>
      <c r="J174" s="283" t="s">
        <v>652</v>
      </c>
      <c r="K174" s="324"/>
    </row>
    <row r="175" spans="2:11" ht="15" customHeight="1" x14ac:dyDescent="0.3">
      <c r="B175" s="303"/>
      <c r="C175" s="283" t="s">
        <v>86</v>
      </c>
      <c r="D175" s="283"/>
      <c r="E175" s="283"/>
      <c r="F175" s="302" t="s">
        <v>602</v>
      </c>
      <c r="G175" s="283"/>
      <c r="H175" s="283" t="s">
        <v>668</v>
      </c>
      <c r="I175" s="283" t="s">
        <v>604</v>
      </c>
      <c r="J175" s="283" t="s">
        <v>652</v>
      </c>
      <c r="K175" s="324"/>
    </row>
    <row r="176" spans="2:11" ht="15" customHeight="1" x14ac:dyDescent="0.3">
      <c r="B176" s="303"/>
      <c r="C176" s="283" t="s">
        <v>607</v>
      </c>
      <c r="D176" s="283"/>
      <c r="E176" s="283"/>
      <c r="F176" s="302" t="s">
        <v>608</v>
      </c>
      <c r="G176" s="283"/>
      <c r="H176" s="283" t="s">
        <v>668</v>
      </c>
      <c r="I176" s="283" t="s">
        <v>604</v>
      </c>
      <c r="J176" s="283">
        <v>50</v>
      </c>
      <c r="K176" s="324"/>
    </row>
    <row r="177" spans="2:11" ht="15" customHeight="1" x14ac:dyDescent="0.3">
      <c r="B177" s="303"/>
      <c r="C177" s="283" t="s">
        <v>610</v>
      </c>
      <c r="D177" s="283"/>
      <c r="E177" s="283"/>
      <c r="F177" s="302" t="s">
        <v>602</v>
      </c>
      <c r="G177" s="283"/>
      <c r="H177" s="283" t="s">
        <v>668</v>
      </c>
      <c r="I177" s="283" t="s">
        <v>612</v>
      </c>
      <c r="J177" s="283"/>
      <c r="K177" s="324"/>
    </row>
    <row r="178" spans="2:11" ht="15" customHeight="1" x14ac:dyDescent="0.3">
      <c r="B178" s="303"/>
      <c r="C178" s="283" t="s">
        <v>621</v>
      </c>
      <c r="D178" s="283"/>
      <c r="E178" s="283"/>
      <c r="F178" s="302" t="s">
        <v>608</v>
      </c>
      <c r="G178" s="283"/>
      <c r="H178" s="283" t="s">
        <v>668</v>
      </c>
      <c r="I178" s="283" t="s">
        <v>604</v>
      </c>
      <c r="J178" s="283">
        <v>50</v>
      </c>
      <c r="K178" s="324"/>
    </row>
    <row r="179" spans="2:11" ht="15" customHeight="1" x14ac:dyDescent="0.3">
      <c r="B179" s="303"/>
      <c r="C179" s="283" t="s">
        <v>629</v>
      </c>
      <c r="D179" s="283"/>
      <c r="E179" s="283"/>
      <c r="F179" s="302" t="s">
        <v>608</v>
      </c>
      <c r="G179" s="283"/>
      <c r="H179" s="283" t="s">
        <v>668</v>
      </c>
      <c r="I179" s="283" t="s">
        <v>604</v>
      </c>
      <c r="J179" s="283">
        <v>50</v>
      </c>
      <c r="K179" s="324"/>
    </row>
    <row r="180" spans="2:11" ht="15" customHeight="1" x14ac:dyDescent="0.3">
      <c r="B180" s="303"/>
      <c r="C180" s="283" t="s">
        <v>627</v>
      </c>
      <c r="D180" s="283"/>
      <c r="E180" s="283"/>
      <c r="F180" s="302" t="s">
        <v>608</v>
      </c>
      <c r="G180" s="283"/>
      <c r="H180" s="283" t="s">
        <v>668</v>
      </c>
      <c r="I180" s="283" t="s">
        <v>604</v>
      </c>
      <c r="J180" s="283">
        <v>50</v>
      </c>
      <c r="K180" s="324"/>
    </row>
    <row r="181" spans="2:11" ht="15" customHeight="1" x14ac:dyDescent="0.3">
      <c r="B181" s="303"/>
      <c r="C181" s="283" t="s">
        <v>124</v>
      </c>
      <c r="D181" s="283"/>
      <c r="E181" s="283"/>
      <c r="F181" s="302" t="s">
        <v>602</v>
      </c>
      <c r="G181" s="283"/>
      <c r="H181" s="283" t="s">
        <v>669</v>
      </c>
      <c r="I181" s="283" t="s">
        <v>670</v>
      </c>
      <c r="J181" s="283"/>
      <c r="K181" s="324"/>
    </row>
    <row r="182" spans="2:11" ht="15" customHeight="1" x14ac:dyDescent="0.3">
      <c r="B182" s="303"/>
      <c r="C182" s="283" t="s">
        <v>58</v>
      </c>
      <c r="D182" s="283"/>
      <c r="E182" s="283"/>
      <c r="F182" s="302" t="s">
        <v>602</v>
      </c>
      <c r="G182" s="283"/>
      <c r="H182" s="283" t="s">
        <v>671</v>
      </c>
      <c r="I182" s="283" t="s">
        <v>672</v>
      </c>
      <c r="J182" s="283">
        <v>1</v>
      </c>
      <c r="K182" s="324"/>
    </row>
    <row r="183" spans="2:11" ht="15" customHeight="1" x14ac:dyDescent="0.3">
      <c r="B183" s="303"/>
      <c r="C183" s="283" t="s">
        <v>54</v>
      </c>
      <c r="D183" s="283"/>
      <c r="E183" s="283"/>
      <c r="F183" s="302" t="s">
        <v>602</v>
      </c>
      <c r="G183" s="283"/>
      <c r="H183" s="283" t="s">
        <v>673</v>
      </c>
      <c r="I183" s="283" t="s">
        <v>604</v>
      </c>
      <c r="J183" s="283">
        <v>20</v>
      </c>
      <c r="K183" s="324"/>
    </row>
    <row r="184" spans="2:11" ht="15" customHeight="1" x14ac:dyDescent="0.3">
      <c r="B184" s="303"/>
      <c r="C184" s="283" t="s">
        <v>125</v>
      </c>
      <c r="D184" s="283"/>
      <c r="E184" s="283"/>
      <c r="F184" s="302" t="s">
        <v>602</v>
      </c>
      <c r="G184" s="283"/>
      <c r="H184" s="283" t="s">
        <v>674</v>
      </c>
      <c r="I184" s="283" t="s">
        <v>604</v>
      </c>
      <c r="J184" s="283">
        <v>255</v>
      </c>
      <c r="K184" s="324"/>
    </row>
    <row r="185" spans="2:11" ht="15" customHeight="1" x14ac:dyDescent="0.3">
      <c r="B185" s="303"/>
      <c r="C185" s="283" t="s">
        <v>126</v>
      </c>
      <c r="D185" s="283"/>
      <c r="E185" s="283"/>
      <c r="F185" s="302" t="s">
        <v>602</v>
      </c>
      <c r="G185" s="283"/>
      <c r="H185" s="283" t="s">
        <v>566</v>
      </c>
      <c r="I185" s="283" t="s">
        <v>604</v>
      </c>
      <c r="J185" s="283">
        <v>10</v>
      </c>
      <c r="K185" s="324"/>
    </row>
    <row r="186" spans="2:11" ht="15" customHeight="1" x14ac:dyDescent="0.3">
      <c r="B186" s="303"/>
      <c r="C186" s="283" t="s">
        <v>127</v>
      </c>
      <c r="D186" s="283"/>
      <c r="E186" s="283"/>
      <c r="F186" s="302" t="s">
        <v>602</v>
      </c>
      <c r="G186" s="283"/>
      <c r="H186" s="283" t="s">
        <v>675</v>
      </c>
      <c r="I186" s="283" t="s">
        <v>636</v>
      </c>
      <c r="J186" s="283"/>
      <c r="K186" s="324"/>
    </row>
    <row r="187" spans="2:11" ht="15" customHeight="1" x14ac:dyDescent="0.3">
      <c r="B187" s="303"/>
      <c r="C187" s="283" t="s">
        <v>676</v>
      </c>
      <c r="D187" s="283"/>
      <c r="E187" s="283"/>
      <c r="F187" s="302" t="s">
        <v>602</v>
      </c>
      <c r="G187" s="283"/>
      <c r="H187" s="283" t="s">
        <v>677</v>
      </c>
      <c r="I187" s="283" t="s">
        <v>636</v>
      </c>
      <c r="J187" s="283"/>
      <c r="K187" s="324"/>
    </row>
    <row r="188" spans="2:11" ht="15" customHeight="1" x14ac:dyDescent="0.3">
      <c r="B188" s="303"/>
      <c r="C188" s="283" t="s">
        <v>665</v>
      </c>
      <c r="D188" s="283"/>
      <c r="E188" s="283"/>
      <c r="F188" s="302" t="s">
        <v>602</v>
      </c>
      <c r="G188" s="283"/>
      <c r="H188" s="283" t="s">
        <v>678</v>
      </c>
      <c r="I188" s="283" t="s">
        <v>636</v>
      </c>
      <c r="J188" s="283"/>
      <c r="K188" s="324"/>
    </row>
    <row r="189" spans="2:11" ht="15" customHeight="1" x14ac:dyDescent="0.3">
      <c r="B189" s="303"/>
      <c r="C189" s="283" t="s">
        <v>129</v>
      </c>
      <c r="D189" s="283"/>
      <c r="E189" s="283"/>
      <c r="F189" s="302" t="s">
        <v>608</v>
      </c>
      <c r="G189" s="283"/>
      <c r="H189" s="283" t="s">
        <v>679</v>
      </c>
      <c r="I189" s="283" t="s">
        <v>604</v>
      </c>
      <c r="J189" s="283">
        <v>50</v>
      </c>
      <c r="K189" s="324"/>
    </row>
    <row r="190" spans="2:11" ht="15" customHeight="1" x14ac:dyDescent="0.3">
      <c r="B190" s="303"/>
      <c r="C190" s="283" t="s">
        <v>680</v>
      </c>
      <c r="D190" s="283"/>
      <c r="E190" s="283"/>
      <c r="F190" s="302" t="s">
        <v>608</v>
      </c>
      <c r="G190" s="283"/>
      <c r="H190" s="283" t="s">
        <v>681</v>
      </c>
      <c r="I190" s="283" t="s">
        <v>682</v>
      </c>
      <c r="J190" s="283"/>
      <c r="K190" s="324"/>
    </row>
    <row r="191" spans="2:11" ht="15" customHeight="1" x14ac:dyDescent="0.3">
      <c r="B191" s="303"/>
      <c r="C191" s="283" t="s">
        <v>683</v>
      </c>
      <c r="D191" s="283"/>
      <c r="E191" s="283"/>
      <c r="F191" s="302" t="s">
        <v>608</v>
      </c>
      <c r="G191" s="283"/>
      <c r="H191" s="283" t="s">
        <v>684</v>
      </c>
      <c r="I191" s="283" t="s">
        <v>682</v>
      </c>
      <c r="J191" s="283"/>
      <c r="K191" s="324"/>
    </row>
    <row r="192" spans="2:11" ht="15" customHeight="1" x14ac:dyDescent="0.3">
      <c r="B192" s="303"/>
      <c r="C192" s="283" t="s">
        <v>685</v>
      </c>
      <c r="D192" s="283"/>
      <c r="E192" s="283"/>
      <c r="F192" s="302" t="s">
        <v>608</v>
      </c>
      <c r="G192" s="283"/>
      <c r="H192" s="283" t="s">
        <v>686</v>
      </c>
      <c r="I192" s="283" t="s">
        <v>682</v>
      </c>
      <c r="J192" s="283"/>
      <c r="K192" s="324"/>
    </row>
    <row r="193" spans="2:11" ht="15" customHeight="1" x14ac:dyDescent="0.3">
      <c r="B193" s="303"/>
      <c r="C193" s="336" t="s">
        <v>687</v>
      </c>
      <c r="D193" s="283"/>
      <c r="E193" s="283"/>
      <c r="F193" s="302" t="s">
        <v>608</v>
      </c>
      <c r="G193" s="283"/>
      <c r="H193" s="283" t="s">
        <v>688</v>
      </c>
      <c r="I193" s="283" t="s">
        <v>689</v>
      </c>
      <c r="J193" s="337" t="s">
        <v>690</v>
      </c>
      <c r="K193" s="324"/>
    </row>
    <row r="194" spans="2:11" ht="15" customHeight="1" x14ac:dyDescent="0.3">
      <c r="B194" s="303"/>
      <c r="C194" s="288" t="s">
        <v>43</v>
      </c>
      <c r="D194" s="283"/>
      <c r="E194" s="283"/>
      <c r="F194" s="302" t="s">
        <v>602</v>
      </c>
      <c r="G194" s="283"/>
      <c r="H194" s="279" t="s">
        <v>691</v>
      </c>
      <c r="I194" s="283" t="s">
        <v>692</v>
      </c>
      <c r="J194" s="283"/>
      <c r="K194" s="324"/>
    </row>
    <row r="195" spans="2:11" ht="15" customHeight="1" x14ac:dyDescent="0.3">
      <c r="B195" s="303"/>
      <c r="C195" s="288" t="s">
        <v>693</v>
      </c>
      <c r="D195" s="283"/>
      <c r="E195" s="283"/>
      <c r="F195" s="302" t="s">
        <v>602</v>
      </c>
      <c r="G195" s="283"/>
      <c r="H195" s="283" t="s">
        <v>694</v>
      </c>
      <c r="I195" s="283" t="s">
        <v>636</v>
      </c>
      <c r="J195" s="283"/>
      <c r="K195" s="324"/>
    </row>
    <row r="196" spans="2:11" ht="15" customHeight="1" x14ac:dyDescent="0.3">
      <c r="B196" s="303"/>
      <c r="C196" s="288" t="s">
        <v>695</v>
      </c>
      <c r="D196" s="283"/>
      <c r="E196" s="283"/>
      <c r="F196" s="302" t="s">
        <v>602</v>
      </c>
      <c r="G196" s="283"/>
      <c r="H196" s="283" t="s">
        <v>696</v>
      </c>
      <c r="I196" s="283" t="s">
        <v>636</v>
      </c>
      <c r="J196" s="283"/>
      <c r="K196" s="324"/>
    </row>
    <row r="197" spans="2:11" ht="15" customHeight="1" x14ac:dyDescent="0.3">
      <c r="B197" s="303"/>
      <c r="C197" s="288" t="s">
        <v>697</v>
      </c>
      <c r="D197" s="283"/>
      <c r="E197" s="283"/>
      <c r="F197" s="302" t="s">
        <v>608</v>
      </c>
      <c r="G197" s="283"/>
      <c r="H197" s="283" t="s">
        <v>698</v>
      </c>
      <c r="I197" s="283" t="s">
        <v>636</v>
      </c>
      <c r="J197" s="283"/>
      <c r="K197" s="324"/>
    </row>
    <row r="198" spans="2:11" ht="15" customHeight="1" x14ac:dyDescent="0.3">
      <c r="B198" s="330"/>
      <c r="C198" s="338"/>
      <c r="D198" s="312"/>
      <c r="E198" s="312"/>
      <c r="F198" s="312"/>
      <c r="G198" s="312"/>
      <c r="H198" s="312"/>
      <c r="I198" s="312"/>
      <c r="J198" s="312"/>
      <c r="K198" s="331"/>
    </row>
    <row r="199" spans="2:11" ht="18.75" customHeight="1" x14ac:dyDescent="0.3">
      <c r="B199" s="279"/>
      <c r="C199" s="283"/>
      <c r="D199" s="283"/>
      <c r="E199" s="283"/>
      <c r="F199" s="302"/>
      <c r="G199" s="283"/>
      <c r="H199" s="283"/>
      <c r="I199" s="283"/>
      <c r="J199" s="283"/>
      <c r="K199" s="279"/>
    </row>
    <row r="200" spans="2:11" ht="18.75" customHeight="1" x14ac:dyDescent="0.3">
      <c r="B200" s="289"/>
      <c r="C200" s="289"/>
      <c r="D200" s="289"/>
      <c r="E200" s="289"/>
      <c r="F200" s="289"/>
      <c r="G200" s="289"/>
      <c r="H200" s="289"/>
      <c r="I200" s="289"/>
      <c r="J200" s="289"/>
      <c r="K200" s="289"/>
    </row>
    <row r="201" spans="2:11" x14ac:dyDescent="0.3">
      <c r="B201" s="271"/>
      <c r="C201" s="272"/>
      <c r="D201" s="272"/>
      <c r="E201" s="272"/>
      <c r="F201" s="272"/>
      <c r="G201" s="272"/>
      <c r="H201" s="272"/>
      <c r="I201" s="272"/>
      <c r="J201" s="272"/>
      <c r="K201" s="273"/>
    </row>
    <row r="202" spans="2:11" ht="21" customHeight="1" x14ac:dyDescent="0.3">
      <c r="B202" s="274"/>
      <c r="C202" s="462" t="s">
        <v>699</v>
      </c>
      <c r="D202" s="462"/>
      <c r="E202" s="462"/>
      <c r="F202" s="462"/>
      <c r="G202" s="462"/>
      <c r="H202" s="462"/>
      <c r="I202" s="462"/>
      <c r="J202" s="462"/>
      <c r="K202" s="275"/>
    </row>
    <row r="203" spans="2:11" ht="25.5" customHeight="1" x14ac:dyDescent="0.3">
      <c r="B203" s="274"/>
      <c r="C203" s="339" t="s">
        <v>700</v>
      </c>
      <c r="D203" s="339"/>
      <c r="E203" s="339"/>
      <c r="F203" s="339" t="s">
        <v>701</v>
      </c>
      <c r="G203" s="340"/>
      <c r="H203" s="468" t="s">
        <v>702</v>
      </c>
      <c r="I203" s="468"/>
      <c r="J203" s="468"/>
      <c r="K203" s="275"/>
    </row>
    <row r="204" spans="2:11" ht="5.25" customHeight="1" x14ac:dyDescent="0.3">
      <c r="B204" s="303"/>
      <c r="C204" s="300"/>
      <c r="D204" s="300"/>
      <c r="E204" s="300"/>
      <c r="F204" s="300"/>
      <c r="G204" s="283"/>
      <c r="H204" s="300"/>
      <c r="I204" s="300"/>
      <c r="J204" s="300"/>
      <c r="K204" s="324"/>
    </row>
    <row r="205" spans="2:11" ht="15" customHeight="1" x14ac:dyDescent="0.3">
      <c r="B205" s="303"/>
      <c r="C205" s="283" t="s">
        <v>692</v>
      </c>
      <c r="D205" s="283"/>
      <c r="E205" s="283"/>
      <c r="F205" s="302" t="s">
        <v>44</v>
      </c>
      <c r="G205" s="283"/>
      <c r="H205" s="467" t="s">
        <v>703</v>
      </c>
      <c r="I205" s="467"/>
      <c r="J205" s="467"/>
      <c r="K205" s="324"/>
    </row>
    <row r="206" spans="2:11" ht="15" customHeight="1" x14ac:dyDescent="0.3">
      <c r="B206" s="303"/>
      <c r="C206" s="309"/>
      <c r="D206" s="283"/>
      <c r="E206" s="283"/>
      <c r="F206" s="302" t="s">
        <v>45</v>
      </c>
      <c r="G206" s="283"/>
      <c r="H206" s="467" t="s">
        <v>704</v>
      </c>
      <c r="I206" s="467"/>
      <c r="J206" s="467"/>
      <c r="K206" s="324"/>
    </row>
    <row r="207" spans="2:11" ht="15" customHeight="1" x14ac:dyDescent="0.3">
      <c r="B207" s="303"/>
      <c r="C207" s="309"/>
      <c r="D207" s="283"/>
      <c r="E207" s="283"/>
      <c r="F207" s="302" t="s">
        <v>48</v>
      </c>
      <c r="G207" s="283"/>
      <c r="H207" s="467" t="s">
        <v>705</v>
      </c>
      <c r="I207" s="467"/>
      <c r="J207" s="467"/>
      <c r="K207" s="324"/>
    </row>
    <row r="208" spans="2:11" ht="15" customHeight="1" x14ac:dyDescent="0.3">
      <c r="B208" s="303"/>
      <c r="C208" s="283"/>
      <c r="D208" s="283"/>
      <c r="E208" s="283"/>
      <c r="F208" s="302" t="s">
        <v>46</v>
      </c>
      <c r="G208" s="283"/>
      <c r="H208" s="467" t="s">
        <v>706</v>
      </c>
      <c r="I208" s="467"/>
      <c r="J208" s="467"/>
      <c r="K208" s="324"/>
    </row>
    <row r="209" spans="2:11" ht="15" customHeight="1" x14ac:dyDescent="0.3">
      <c r="B209" s="303"/>
      <c r="C209" s="283"/>
      <c r="D209" s="283"/>
      <c r="E209" s="283"/>
      <c r="F209" s="302" t="s">
        <v>47</v>
      </c>
      <c r="G209" s="283"/>
      <c r="H209" s="467" t="s">
        <v>707</v>
      </c>
      <c r="I209" s="467"/>
      <c r="J209" s="467"/>
      <c r="K209" s="324"/>
    </row>
    <row r="210" spans="2:11" ht="15" customHeight="1" x14ac:dyDescent="0.3">
      <c r="B210" s="303"/>
      <c r="C210" s="283"/>
      <c r="D210" s="283"/>
      <c r="E210" s="283"/>
      <c r="F210" s="302"/>
      <c r="G210" s="283"/>
      <c r="H210" s="283"/>
      <c r="I210" s="283"/>
      <c r="J210" s="283"/>
      <c r="K210" s="324"/>
    </row>
    <row r="211" spans="2:11" ht="15" customHeight="1" x14ac:dyDescent="0.3">
      <c r="B211" s="303"/>
      <c r="C211" s="283" t="s">
        <v>648</v>
      </c>
      <c r="D211" s="283"/>
      <c r="E211" s="283"/>
      <c r="F211" s="302" t="s">
        <v>79</v>
      </c>
      <c r="G211" s="283"/>
      <c r="H211" s="467" t="s">
        <v>708</v>
      </c>
      <c r="I211" s="467"/>
      <c r="J211" s="467"/>
      <c r="K211" s="324"/>
    </row>
    <row r="212" spans="2:11" ht="15" customHeight="1" x14ac:dyDescent="0.3">
      <c r="B212" s="303"/>
      <c r="C212" s="309"/>
      <c r="D212" s="283"/>
      <c r="E212" s="283"/>
      <c r="F212" s="302" t="s">
        <v>545</v>
      </c>
      <c r="G212" s="283"/>
      <c r="H212" s="467" t="s">
        <v>546</v>
      </c>
      <c r="I212" s="467"/>
      <c r="J212" s="467"/>
      <c r="K212" s="324"/>
    </row>
    <row r="213" spans="2:11" ht="15" customHeight="1" x14ac:dyDescent="0.3">
      <c r="B213" s="303"/>
      <c r="C213" s="283"/>
      <c r="D213" s="283"/>
      <c r="E213" s="283"/>
      <c r="F213" s="302" t="s">
        <v>543</v>
      </c>
      <c r="G213" s="283"/>
      <c r="H213" s="467" t="s">
        <v>709</v>
      </c>
      <c r="I213" s="467"/>
      <c r="J213" s="467"/>
      <c r="K213" s="324"/>
    </row>
    <row r="214" spans="2:11" ht="15" customHeight="1" x14ac:dyDescent="0.3">
      <c r="B214" s="341"/>
      <c r="C214" s="309"/>
      <c r="D214" s="309"/>
      <c r="E214" s="309"/>
      <c r="F214" s="302" t="s">
        <v>547</v>
      </c>
      <c r="G214" s="288"/>
      <c r="H214" s="466" t="s">
        <v>548</v>
      </c>
      <c r="I214" s="466"/>
      <c r="J214" s="466"/>
      <c r="K214" s="342"/>
    </row>
    <row r="215" spans="2:11" ht="15" customHeight="1" x14ac:dyDescent="0.3">
      <c r="B215" s="341"/>
      <c r="C215" s="309"/>
      <c r="D215" s="309"/>
      <c r="E215" s="309"/>
      <c r="F215" s="302" t="s">
        <v>549</v>
      </c>
      <c r="G215" s="288"/>
      <c r="H215" s="466" t="s">
        <v>710</v>
      </c>
      <c r="I215" s="466"/>
      <c r="J215" s="466"/>
      <c r="K215" s="342"/>
    </row>
    <row r="216" spans="2:11" ht="15" customHeight="1" x14ac:dyDescent="0.3">
      <c r="B216" s="341"/>
      <c r="C216" s="309"/>
      <c r="D216" s="309"/>
      <c r="E216" s="309"/>
      <c r="F216" s="343"/>
      <c r="G216" s="288"/>
      <c r="H216" s="344"/>
      <c r="I216" s="344"/>
      <c r="J216" s="344"/>
      <c r="K216" s="342"/>
    </row>
    <row r="217" spans="2:11" ht="15" customHeight="1" x14ac:dyDescent="0.3">
      <c r="B217" s="341"/>
      <c r="C217" s="283" t="s">
        <v>672</v>
      </c>
      <c r="D217" s="309"/>
      <c r="E217" s="309"/>
      <c r="F217" s="302">
        <v>1</v>
      </c>
      <c r="G217" s="288"/>
      <c r="H217" s="466" t="s">
        <v>711</v>
      </c>
      <c r="I217" s="466"/>
      <c r="J217" s="466"/>
      <c r="K217" s="342"/>
    </row>
    <row r="218" spans="2:11" ht="15" customHeight="1" x14ac:dyDescent="0.3">
      <c r="B218" s="341"/>
      <c r="C218" s="309"/>
      <c r="D218" s="309"/>
      <c r="E218" s="309"/>
      <c r="F218" s="302">
        <v>2</v>
      </c>
      <c r="G218" s="288"/>
      <c r="H218" s="466" t="s">
        <v>712</v>
      </c>
      <c r="I218" s="466"/>
      <c r="J218" s="466"/>
      <c r="K218" s="342"/>
    </row>
    <row r="219" spans="2:11" ht="15" customHeight="1" x14ac:dyDescent="0.3">
      <c r="B219" s="341"/>
      <c r="C219" s="309"/>
      <c r="D219" s="309"/>
      <c r="E219" s="309"/>
      <c r="F219" s="302">
        <v>3</v>
      </c>
      <c r="G219" s="288"/>
      <c r="H219" s="466" t="s">
        <v>713</v>
      </c>
      <c r="I219" s="466"/>
      <c r="J219" s="466"/>
      <c r="K219" s="342"/>
    </row>
    <row r="220" spans="2:11" ht="15" customHeight="1" x14ac:dyDescent="0.3">
      <c r="B220" s="341"/>
      <c r="C220" s="309"/>
      <c r="D220" s="309"/>
      <c r="E220" s="309"/>
      <c r="F220" s="302">
        <v>4</v>
      </c>
      <c r="G220" s="288"/>
      <c r="H220" s="466" t="s">
        <v>714</v>
      </c>
      <c r="I220" s="466"/>
      <c r="J220" s="466"/>
      <c r="K220" s="342"/>
    </row>
    <row r="221" spans="2:11" ht="12.75" customHeight="1" x14ac:dyDescent="0.3">
      <c r="B221" s="345"/>
      <c r="C221" s="346"/>
      <c r="D221" s="346"/>
      <c r="E221" s="346"/>
      <c r="F221" s="346"/>
      <c r="G221" s="346"/>
      <c r="H221" s="346"/>
      <c r="I221" s="346"/>
      <c r="J221" s="346"/>
      <c r="K221" s="347"/>
    </row>
  </sheetData>
  <sheetProtection formatCells="0" formatColumns="0" formatRows="0" insertColumns="0" insertRows="0" insertHyperlinks="0" deleteColumns="0" deleteRows="0" sort="0" autoFilter="0" pivotTables="0"/>
  <mergeCells count="77">
    <mergeCell ref="H220:J220"/>
    <mergeCell ref="C202:J202"/>
    <mergeCell ref="H208:J208"/>
    <mergeCell ref="H209:J209"/>
    <mergeCell ref="H211:J211"/>
    <mergeCell ref="H212:J212"/>
    <mergeCell ref="H213:J213"/>
    <mergeCell ref="H214:J214"/>
    <mergeCell ref="H215:J215"/>
    <mergeCell ref="H217:J217"/>
    <mergeCell ref="H218:J218"/>
    <mergeCell ref="H219:J219"/>
    <mergeCell ref="H203:J203"/>
    <mergeCell ref="H205:J205"/>
    <mergeCell ref="H206:J206"/>
    <mergeCell ref="H207:J207"/>
    <mergeCell ref="C169:J169"/>
    <mergeCell ref="C120:J120"/>
    <mergeCell ref="C145:J145"/>
    <mergeCell ref="C100:J100"/>
    <mergeCell ref="C73:J73"/>
    <mergeCell ref="D68:J68"/>
    <mergeCell ref="D67:J67"/>
    <mergeCell ref="D66:J66"/>
    <mergeCell ref="D65:J65"/>
    <mergeCell ref="D63:J63"/>
    <mergeCell ref="D64:J64"/>
    <mergeCell ref="D61:J61"/>
    <mergeCell ref="D60:J60"/>
    <mergeCell ref="D59:J59"/>
    <mergeCell ref="D58:J58"/>
    <mergeCell ref="C50:J50"/>
    <mergeCell ref="C55:J55"/>
    <mergeCell ref="D57:J57"/>
    <mergeCell ref="D56:J56"/>
    <mergeCell ref="C53:J53"/>
    <mergeCell ref="C52:J52"/>
    <mergeCell ref="D49:J49"/>
    <mergeCell ref="D45:J45"/>
    <mergeCell ref="E46:J46"/>
    <mergeCell ref="E47:J47"/>
    <mergeCell ref="E48:J48"/>
    <mergeCell ref="G43:J43"/>
    <mergeCell ref="G41:J41"/>
    <mergeCell ref="G40:J40"/>
    <mergeCell ref="G42:J42"/>
    <mergeCell ref="G38:J38"/>
    <mergeCell ref="G39:J39"/>
    <mergeCell ref="G36:J36"/>
    <mergeCell ref="G37:J37"/>
    <mergeCell ref="G35:J35"/>
    <mergeCell ref="G34:J34"/>
    <mergeCell ref="D33:J33"/>
    <mergeCell ref="D28:J28"/>
    <mergeCell ref="D29:J29"/>
    <mergeCell ref="D31:J31"/>
    <mergeCell ref="D32:J32"/>
    <mergeCell ref="F18:J18"/>
    <mergeCell ref="F19:J19"/>
    <mergeCell ref="D26:J26"/>
    <mergeCell ref="F21:J21"/>
    <mergeCell ref="D25:J25"/>
    <mergeCell ref="C23:J23"/>
    <mergeCell ref="C24:J24"/>
    <mergeCell ref="F20:J20"/>
    <mergeCell ref="F16:J16"/>
    <mergeCell ref="F17:J17"/>
    <mergeCell ref="D15:J15"/>
    <mergeCell ref="D14:J14"/>
    <mergeCell ref="C3:J3"/>
    <mergeCell ref="D11:J11"/>
    <mergeCell ref="D13:J13"/>
    <mergeCell ref="C9:J9"/>
    <mergeCell ref="D10:J10"/>
    <mergeCell ref="C4:J4"/>
    <mergeCell ref="C6:J6"/>
    <mergeCell ref="C7:J7"/>
  </mergeCells>
  <pageMargins left="0.7" right="0.7" top="0.78749999999999998" bottom="0.78749999999999998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Rekapitulace zakázky</vt:lpstr>
      <vt:lpstr>SO 01 - SO 01 - TK směr V...</vt:lpstr>
      <vt:lpstr>SO 02 - SO 02 - TK směr P...</vt:lpstr>
      <vt:lpstr>SO 03 - SO 03 - TK směr D...</vt:lpstr>
      <vt:lpstr>SO 04 - SO 04 - Kusá kole...</vt:lpstr>
      <vt:lpstr>SO 05 - SO 05 - Panelová ...</vt:lpstr>
      <vt:lpstr>02 - Materiál dodávaný ob...</vt:lpstr>
      <vt:lpstr>03 - VRN</vt:lpstr>
      <vt:lpstr>Pokyny pro vyplnění</vt:lpstr>
      <vt:lpstr>'02 - Materiál dodávaný ob...'!Názvy_tisku</vt:lpstr>
      <vt:lpstr>'03 - VRN'!Názvy_tisku</vt:lpstr>
      <vt:lpstr>'Rekapitulace zakázky'!Názvy_tisku</vt:lpstr>
      <vt:lpstr>'SO 01 - SO 01 - TK směr V...'!Názvy_tisku</vt:lpstr>
      <vt:lpstr>'SO 02 - SO 02 - TK směr P...'!Názvy_tisku</vt:lpstr>
      <vt:lpstr>'SO 03 - SO 03 - TK směr D...'!Názvy_tisku</vt:lpstr>
      <vt:lpstr>'SO 04 - SO 04 - Kusá kole...'!Názvy_tisku</vt:lpstr>
      <vt:lpstr>'SO 05 - SO 05 - Panelová ...'!Názvy_tisku</vt:lpstr>
      <vt:lpstr>'02 - Materiál dodávaný ob...'!Oblast_tisku</vt:lpstr>
      <vt:lpstr>'03 - VRN'!Oblast_tisku</vt:lpstr>
      <vt:lpstr>'Rekapitulace zakázky'!Oblast_tisku</vt:lpstr>
      <vt:lpstr>'SO 01 - SO 01 - TK směr V...'!Oblast_tisku</vt:lpstr>
      <vt:lpstr>'SO 02 - SO 02 - TK směr P...'!Oblast_tisku</vt:lpstr>
      <vt:lpstr>'SO 03 - SO 03 - TK směr D...'!Oblast_tisku</vt:lpstr>
      <vt:lpstr>'SO 04 - SO 04 - Kusá kole...'!Oblast_tisku</vt:lpstr>
      <vt:lpstr>'SO 05 - SO 05 - Panelová 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Helcl Tomáš, DiS.</dc:creator>
  <cp:lastModifiedBy>Marie Dragounová</cp:lastModifiedBy>
  <cp:lastPrinted>2018-10-30T07:10:31Z</cp:lastPrinted>
  <dcterms:created xsi:type="dcterms:W3CDTF">2018-10-25T06:09:11Z</dcterms:created>
  <dcterms:modified xsi:type="dcterms:W3CDTF">2018-11-05T08:14:16Z</dcterms:modified>
</cp:coreProperties>
</file>