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1-01-20" sheetId="2" r:id="rId2"/>
    <sheet name="PS 01-02-50" sheetId="3" r:id="rId3"/>
    <sheet name="SO 01-10-01" sheetId="4" r:id="rId4"/>
    <sheet name="SO 11-21-01" sheetId="5" r:id="rId5"/>
    <sheet name="SO 11-21-02" sheetId="6" r:id="rId6"/>
    <sheet name="SO 11-40-01.01" sheetId="7" r:id="rId7"/>
    <sheet name="SO 11-40-01.02" sheetId="8" r:id="rId8"/>
    <sheet name="SO 11-40-01.03" sheetId="9" r:id="rId9"/>
    <sheet name="SO 11-40-01.04" sheetId="10" r:id="rId10"/>
    <sheet name="SO 11-40-01.05" sheetId="11" r:id="rId11"/>
    <sheet name="SO 11-40-01.06" sheetId="12" r:id="rId12"/>
    <sheet name="SO 11-40-01.07" sheetId="13" r:id="rId13"/>
    <sheet name="SO 01-86-01" sheetId="14" r:id="rId14"/>
    <sheet name="SO 98-98" sheetId="15" r:id="rId15"/>
    <sheet name="SO 90-90" sheetId="16" r:id="rId16"/>
  </sheets>
  <definedNames/>
  <calcPr/>
  <webPublishing/>
</workbook>
</file>

<file path=xl/sharedStrings.xml><?xml version="1.0" encoding="utf-8"?>
<sst xmlns="http://schemas.openxmlformats.org/spreadsheetml/2006/main" count="3465" uniqueCount="669">
  <si>
    <t>Aspe</t>
  </si>
  <si>
    <t>Rekapitulace ceny</t>
  </si>
  <si>
    <t>5513520033</t>
  </si>
  <si>
    <t>Rekonstrukce Dolnolučanského tunelu v trati Liberec - Harrachov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</si>
  <si>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</si>
  <si>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</si>
  <si>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</si>
  <si>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</si>
  <si>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</si>
  <si>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</si>
  <si>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</si>
  <si>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</si>
  <si>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</si>
  <si>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</si>
  <si>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D.1.1.2</t>
  </si>
  <si>
    <t>Traťové zabezpečovací zařízení (TZZ)</t>
  </si>
  <si>
    <t xml:space="preserve">  PS 01-01-20</t>
  </si>
  <si>
    <t>Přeložka zabezpečovacích kabelů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</si>
  <si>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</si>
  <si>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</si>
  <si>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</si>
  <si>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</si>
  <si>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</si>
  <si>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</si>
  <si>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</si>
  <si>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</si>
  <si>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</si>
  <si>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</si>
  <si>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</si>
  <si>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</si>
  <si>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</si>
  <si>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</si>
  <si>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</si>
  <si>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</si>
  <si>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</si>
  <si>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</si>
  <si>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</si>
  <si>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</si>
  <si>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</si>
  <si>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</si>
  <si>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</si>
  <si>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</si>
  <si>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</si>
  <si>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</si>
  <si>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</si>
  <si>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01-01-20</t>
  </si>
  <si>
    <t>SD</t>
  </si>
  <si>
    <t>1</t>
  </si>
  <si>
    <t>Zemní práce</t>
  </si>
  <si>
    <t>P</t>
  </si>
  <si>
    <t>13273A</t>
  </si>
  <si>
    <t>HLOUBENÍ RÝH ŠÍŘ DO 2M PAŽ I NEPAŽ TŘ. I - BEZ DOPRAVY</t>
  </si>
  <si>
    <t>M3</t>
  </si>
  <si>
    <t>2023_OTSKP</t>
  </si>
  <si>
    <t>PP</t>
  </si>
  <si>
    <t>VV</t>
  </si>
  <si>
    <t>TS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</si>
  <si>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</si>
  <si>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</si>
  <si>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</si>
  <si>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</si>
  <si>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</si>
  <si>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Přidružená stavební výroba</t>
  </si>
  <si>
    <t>747212</t>
  </si>
  <si>
    <t>CELKOVÁ PROHLÍDKA, ZKOUŠENÍ, MĚŘENÍ A VYHOTOVENÍ VÝCHOZÍ REVIZNÍ ZPRÁVY, PRO OBJEM IN PŘES 100 DO 500 TIS. KČ</t>
  </si>
  <si>
    <t>KUS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</si>
  <si>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</si>
  <si>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4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</si>
  <si>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</si>
  <si>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</si>
  <si>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</si>
  <si>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5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</si>
  <si>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</si>
  <si>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</si>
  <si>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</si>
  <si>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6</t>
  </si>
  <si>
    <t>75A312</t>
  </si>
  <si>
    <t>KABELOVÁ FORMA (UKONČENÍ KABELŮ) PRO KABELY ZABEZPEČOVACÍ PŘES 12 PÁRŮ</t>
  </si>
  <si>
    <t>75A331</t>
  </si>
  <si>
    <t>SPOJKA ROVNÁ PRO PLASTOVÉ KABELY SE STÍNĚNÍM S JÁDRY O PRŮMĚRU 1 MM2 DO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</si>
  <si>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</si>
  <si>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8</t>
  </si>
  <si>
    <t>75A332</t>
  </si>
  <si>
    <t>SPOJKA ROVNÁ PRO PLASTOVÉ KABELY SE STÍNĚNÍM S JÁDRY O PRŮMĚRU 1 MM2 PŘES 12 PÁRŮ</t>
  </si>
  <si>
    <t>Potrubí</t>
  </si>
  <si>
    <t>9</t>
  </si>
  <si>
    <t>8988A</t>
  </si>
  <si>
    <t>KABELOVÉ KOMORY Z PLASTICKÝCH HMOT, UŽITNÝ OBJEM DO 0,1M3</t>
  </si>
  <si>
    <t>položka zahrnuje:  
- dodávku a osazení stupadel a žebříků  
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 samostatně v položkách č. 8991*.  
- kompletní vystrojení šachty, zejména kompletní kabelové lávky vč. veškerých podpůrných a uchycovacích prvků</t>
  </si>
  <si>
    <t>10</t>
  </si>
  <si>
    <t>8988C</t>
  </si>
  <si>
    <t>KABELOVÉ KOMORY Z PLASTICKÝCH HMOT, UŽITNÝ OBJEM DO 0,35M3</t>
  </si>
  <si>
    <t>D.1.2.5</t>
  </si>
  <si>
    <t>Dálkový kabel (DK), dálkový optický kabel (DOK), závěsný optický kabel (ZOK)</t>
  </si>
  <si>
    <t xml:space="preserve">  PS 01-02-50</t>
  </si>
  <si>
    <t>Přeložka sdělovacích kabelů</t>
  </si>
  <si>
    <t>PS 01-02-50</t>
  </si>
  <si>
    <t>141733</t>
  </si>
  <si>
    <t>PROTLAČOVÁNÍ POTRUBÍ Z PLAST HMOT DN DO 150MM</t>
  </si>
  <si>
    <t>M</t>
  </si>
  <si>
    <t>položka zahrnuje dodávku protlačovaného potrubí a veškeré pomocné práce (startovací zařízení, startovací a cílová jáma, opěrné a vodící bloky a pod.)</t>
  </si>
  <si>
    <t>702212</t>
  </si>
  <si>
    <t>KABELOVÁ CHRÁNIČKA ZEMNÍ DN PŘES 100 DO 200 MM</t>
  </si>
  <si>
    <t>1. Položka obsahuje:  
 – přípravu podkladu pro osazení  
2. Položka neobsahuje:  
 X  
3. Způsob měření:  
Měří se metr délkový.</t>
  </si>
  <si>
    <t>742J15</t>
  </si>
  <si>
    <t>OCHRANNÁ TRUBKA OPTICKÉHO KABELU HDPE SVĚTLOST 10-40MM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</si>
  <si>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</si>
  <si>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</si>
  <si>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</si>
  <si>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</si>
  <si>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747213</t>
  </si>
  <si>
    <t>CELKOVÁ PROHLÍDKA, ZKOUŠENÍ, MĚŘENÍ A VYHOTOVENÍ VÝCHOZÍ REVIZNÍ ZPRÁVY, PRO OBJEM IN PŘES 500 DO 1000 TIS. KČ</t>
  </si>
  <si>
    <t>747214</t>
  </si>
  <si>
    <t>CELKOVÁ PROHLÍDKA, ZKOUŠENÍ, MĚŘENÍ A VYHOTOVENÍ VÝCHOZÍ REVIZNÍ ZPRÁVY, PRO OBJEM IN - PŘÍPLATEK ZA KAŽDÝCH DALŠÍCH I ZAPOČATÝCH 500 TIS. KČ</t>
  </si>
  <si>
    <t>74E854</t>
  </si>
  <si>
    <t>DEMONTÁŽ OPTOKABELU (STOČENÍM)</t>
  </si>
  <si>
    <t>1. Položka obsahuje:  
 – všechny náklady na demontáž stávajícího zařízení se všemi pomocnými doplňujícími úpravami pro jeho likvidaci  
 – naložení vybouraného materiálu na dopravní prostředek  
2. Položka neobsahuje:  
 X  
3. Způsob měření:  
Měří se metr délkový v ose vodiče nebo lana.</t>
  </si>
  <si>
    <t>11</t>
  </si>
  <si>
    <t>12</t>
  </si>
  <si>
    <t>13</t>
  </si>
  <si>
    <t>75I812</t>
  </si>
  <si>
    <t>KABEL OPTICKÝ SINGLEMODE DO 36 VLÁKEN</t>
  </si>
  <si>
    <t>KMVLÁKNO</t>
  </si>
  <si>
    <t>1. Položka obsahuje:  
 – dodávku specifikované kabelizace včetně potřebného drobného montážního materiálu  
 – dodávku souvisejícího příslušenství pro specifickou kabelizaci  
 – náklady na dopravu a skladování  
 – práce spojené s montáží specifikované kabelizace specifikovaným způsobem  
 – veškeré potřebné mechanizmy, včetně obsluhy, náklady na mzdy a přibližné (průměrné) náklady na pořízení potřebných materiálů včetně všech ostatních vedlejších nákladů  
2. Položka neobsahuje:  
 X  
3. Způsob měření:  
 – Dodávka a montáž specifikované kabelizace se měří v délce udané v kmvláknech.</t>
  </si>
  <si>
    <t>14</t>
  </si>
  <si>
    <t>75I81X</t>
  </si>
  <si>
    <t>KABEL OPTICKÝ SINGLEMODE - MONTÁŽ</t>
  </si>
  <si>
    <t>1. Položka obsahuje:  
 – práce spojené s montáží specifikované kabelizace specifikovaným způsobem (uložení na konstrukci, uložení, zatažení, zafouknutí)  
 – veškeré potřebné mechanizmy, včetně obsluhy, náklady na mzdy a přibližné (průměrné) náklady na pořízení potřebných materiálů včetně všech ostatních vedlejších nákladů  
2. Položka neobsahuje:  
 X  
3. Způsob měření:  
 – Práce specifikovaného se měří v délce kabelizace udané v metrech.</t>
  </si>
  <si>
    <t>15</t>
  </si>
  <si>
    <t>75I81Y</t>
  </si>
  <si>
    <t>KABEL OPTICKÝ SINGLEMODE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</si>
  <si>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bloku/zařízení/kabelizace  
2. Položka neobsahuje:  
 X  
3. Způsob měření:  
 –  Udává se počet metrů kompletní konstrukce nebo práce.</t>
  </si>
  <si>
    <t>16</t>
  </si>
  <si>
    <t>75II71</t>
  </si>
  <si>
    <t>SPOJKA OPTICKÁ DO 72 VLÁKEN - DODÁVKA</t>
  </si>
  <si>
    <t>1. Položka obsahuje:  
 – dodávku specifikovaného bloku/zařízení včetně potřebného drobného montážního materiálu  
 – dodávku souvisejícího příslušenství pro specifikovaný blok/zařízení  
 – náklady na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a práce.</t>
  </si>
  <si>
    <t>17</t>
  </si>
  <si>
    <t>75II7X</t>
  </si>
  <si>
    <t>SPOJKA OPTICKÁ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</si>
  <si>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</si>
  <si>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18</t>
  </si>
  <si>
    <t>75II7Y</t>
  </si>
  <si>
    <t>SPOJKA OPTICKÁ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</si>
  <si>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 – Udává se počet kusů kompletní konstrukce nebo práce.</t>
  </si>
  <si>
    <t>D.2.1.1</t>
  </si>
  <si>
    <t>Kolejový svršek a spodek</t>
  </si>
  <si>
    <t xml:space="preserve">  SO 01-10-01</t>
  </si>
  <si>
    <t>Železniční svršek</t>
  </si>
  <si>
    <t>SO 01-10-01</t>
  </si>
  <si>
    <t>0</t>
  </si>
  <si>
    <t>Všeobecné konstrukce a práce</t>
  </si>
  <si>
    <t>014101</t>
  </si>
  <si>
    <t>POPLATKY ZA SKLÁDKU</t>
  </si>
  <si>
    <t>mezideponie</t>
  </si>
  <si>
    <t>zahrnuje veškeré poplatky provozovateli skládky související s uložením odpadu na skládce.</t>
  </si>
  <si>
    <t>Komunikace</t>
  </si>
  <si>
    <t>512570</t>
  </si>
  <si>
    <t>KOLEJOVÉ LOŽE - ZŘÍZENÍ Z KAMENIVA HRUBÉHO UŽITÉHO</t>
  </si>
  <si>
    <t>2224,318/2,1=1 059.199 [A]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</si>
  <si>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</si>
  <si>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52A262</t>
  </si>
  <si>
    <t>KOLEJ 49 E1 REGENEROVANÁ, ROZD. "D", BEZSTYKOVÁ, PR. BET. BEZPODKLADNICOVÝ UŽITÝ, UP. PRUŽNÉ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</si>
  <si>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</si>
  <si>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</si>
  <si>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</si>
  <si>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</si>
  <si>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545122</t>
  </si>
  <si>
    <t>SVAR KOLEJNIC (STEJNÉHO TVARU) 49 E1, T SPOJITĚ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</si>
  <si>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</si>
  <si>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Ostatní konstrukce a práce</t>
  </si>
  <si>
    <t>965010</t>
  </si>
  <si>
    <t>ODSTRANĚNÍ KOLEJOVÉHO LOŽE A DRÁŽNÍCH STEZEK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</si>
  <si>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</si>
  <si>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965022</t>
  </si>
  <si>
    <t>ODSTRANĚNÍ KOLEJOVÉHO LOŽE A DRÁŽNÍCH STEZEK - ODVOZ NA MEZIDEPONII</t>
  </si>
  <si>
    <t>M3KM</t>
  </si>
  <si>
    <t>1059,199*5=5 295.995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</si>
  <si>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</si>
  <si>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965112</t>
  </si>
  <si>
    <t>DEMONTÁŽ KOLEJE NA BETONOVÝCH PRAŽCÍCH DO KOLEJOVÝCH POLÍ S ODVOZEM NA MONTÁŽNÍ ZÁKLADNU BEZ NÁSLEDNÉHO ROZEBRÁNÍ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</si>
  <si>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délka koleje ve smyslu ČSN 73 6360, tj. v ose koleje.</t>
  </si>
  <si>
    <t>D.2.1.4</t>
  </si>
  <si>
    <t>Mosty, propustky, zdi</t>
  </si>
  <si>
    <t xml:space="preserve">  SO 11-21-01</t>
  </si>
  <si>
    <t>Propustek v ev. km 17,718</t>
  </si>
  <si>
    <t>SO 11-21-01</t>
  </si>
  <si>
    <t>02930</t>
  </si>
  <si>
    <t>OSTATNÍ POŽADAVKY - UMĚLECKÁ DÍLA</t>
  </si>
  <si>
    <t>KPL</t>
  </si>
  <si>
    <t>letopočet výstavby</t>
  </si>
  <si>
    <t>zahrnuje veškeré náklady spojené s objednatelem požadovanými pracemi a díly</t>
  </si>
  <si>
    <t>R015112</t>
  </si>
  <si>
    <t>901</t>
  </si>
  <si>
    <t>POPLATKY ZA LIKVIDACI ODPADŮ NEKONTAMINOVANÝCH VČETNĚ DOPRAVY - 17 05 04  VYTĚŽENÉ ZEMINY A HORNINY -  II. TŘÍDA TĚŽITELNOSTI, včetně dopravy</t>
  </si>
  <si>
    <t>T</t>
  </si>
  <si>
    <t>[bez vazby na CS]</t>
  </si>
  <si>
    <t>EVIDENČNÍ POLOŽKA. Neoceňovat v objektu SO/PS, položka se oceňuje pouze v objektu SO 90-90</t>
  </si>
  <si>
    <t>z pol.č. 13173:  
117,95*1,7=200.515 [A]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</si>
  <si>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2. Způsob měření:  
Tunou se rozumí hmotnost odpadu vytříděného v souladu se zákonem č. 541/2020 Sb., o nakládání s odpady, v platném znění.</t>
  </si>
  <si>
    <t>R015140</t>
  </si>
  <si>
    <t>902</t>
  </si>
  <si>
    <t>POPLATKY ZA LIKVIDACI ODPADŮ NEKONTAMINOVANÝCH VČETNĚ DOPRAVY - 17 01 01  BETON Z DEMOLIC OBJEKTŮ, ZÁKLADŮ TV, včetně dopravy</t>
  </si>
  <si>
    <t>z pol.č. 96616 
6,96*2,3=16.008 [A]</t>
  </si>
  <si>
    <t>R015330</t>
  </si>
  <si>
    <t>903</t>
  </si>
  <si>
    <t>POPLATKY ZA LIKVIDACI ODPADŮ NEKONTAMINOVANÝCH VČETNĚ DOPRAVY - 17 05 04  KAMENNÁ SUŤ, včetně dopravy</t>
  </si>
  <si>
    <t>z pol.č. 96713:  
1,56*2,7=4.212 [A]</t>
  </si>
  <si>
    <t>13173</t>
  </si>
  <si>
    <t>HLOUBENÍ JAM ZAPAŽ I NEPAŽ TŘ. I</t>
  </si>
  <si>
    <t>"dle výkresu č. 5  
VÝKOP PRO NOVÝ PROPUSTEK    50,9*1,4=71.260 [A] 
VÝKOP PRO DEMOLICI                    39,2*0,95=37.240 [B] 
VÝKOP PRO TRATIVOD                  1,5*6,3=9.450 [C] 
Celkem:  A+B+C=117.950 [D]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</si>
  <si>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   
položce č.0141**</t>
  </si>
  <si>
    <t>17120</t>
  </si>
  <si>
    <t>ULOŽENÍ SYPANINY DO NÁSYPŮ A NA SKLÁDKY BEZ ZHUTNĚNÍ</t>
  </si>
  <si>
    <t>z pol.č. 13173: 117,95=117.950 [A]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</si>
  <si>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</si>
  <si>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17581</t>
  </si>
  <si>
    <t>OBSYP POTRUBÍ A OBJEKTŮ Z NAKUPOVANÝCH MATERIÁLŮ</t>
  </si>
  <si>
    <t>dle výkresu č. 3  
3m2*10,4m+5,1m2*4m=51.600 [A] 
39,2m2*0,95m=37.240 [B] 
Celkem A+B=88.840 [C]</t>
  </si>
  <si>
    <t>položka zahrnuje:    
- kompletní provedení zemní konstrukce včetně nákupu a dopravy materiálu dle zadávací    
dokumentace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    
- zemina vytlačená potrubím o DN do 180mm se od kubatury obsypů neodečítá</t>
  </si>
  <si>
    <t>18222</t>
  </si>
  <si>
    <t>ROZPROSTŘENÍ ORNICE VE SVAHU V TL DO 0,15M</t>
  </si>
  <si>
    <t>M2</t>
  </si>
  <si>
    <t>vč. dodání materiálu</t>
  </si>
  <si>
    <t>dle výkresu č. 3  
15,0m2+23,5m2=38,500 [A]</t>
  </si>
  <si>
    <t>položka zahrnuje:    
nutné přemístění ornice z dočasných skládek vzdálených do 50m  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</si>
  <si>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</si>
  <si>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</si>
  <si>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</si>
  <si>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18247</t>
  </si>
  <si>
    <t>OŠETŘOVÁNÍ TRÁVNÍKU</t>
  </si>
  <si>
    <t>ošetření 4x z pol.č.18242:   
dle výkresu č. 3  
(15,0m2+23,5m2)*4=154,000 [A]</t>
  </si>
  <si>
    <t>Zahrnuje pokosení se shrabáním, naložení shrabků na dopravní prostředek, s odvozem a se složením, to vše bez ohledu na sklon terénu    
zahrnuje nutné zalití a hnojení</t>
  </si>
  <si>
    <t>Základy</t>
  </si>
  <si>
    <t>212655</t>
  </si>
  <si>
    <t>TRATIVODY KOMPL Z TRUB Z PLAST HM DN DO 300MM, RÝHA TŘ I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</si>
  <si>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</si>
  <si>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21361</t>
  </si>
  <si>
    <t>DRENÁŽNÍ VRSTVY Z GEOTEXTILIE</t>
  </si>
  <si>
    <t>u trativodu</t>
  </si>
  <si>
    <t>2,0*10,2=20,400 [A]</t>
  </si>
  <si>
    <t>Položka zahrnuje:   
- dodávku předepsané geotextilie (včetně nutných přesahů) pro drenážní vrstvu, včetně mimostaveništní a vnitrostaveništní dopravy   
- provedení drenážní vrstvy předepsaných rozměrů a předepsaného tvaru</t>
  </si>
  <si>
    <t>272324</t>
  </si>
  <si>
    <t>ZÁKLADY ZE ŽELEZOBETONU DO C25/30</t>
  </si>
  <si>
    <t>dle výkresu č. 3  
1,9*6,2*0,2+1,8*2,2*0,2+1,8*1,8*0,2=3,796 [A]  
0,4m2*6,6=2,640 [B]  
Celkem: A+B=6,436 [C]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</si>
  <si>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</si>
  <si>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272365</t>
  </si>
  <si>
    <t>VÝZTUŽ ZÁKLADŮ Z OCELI 10505, B500B</t>
  </si>
  <si>
    <t>"dle výkresu č. 6  
152,39/1000=0.152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</si>
  <si>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</si>
  <si>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272366</t>
  </si>
  <si>
    <t>VÝZTUŽ ZÁKLADŮ Z KARI SÍTÍ</t>
  </si>
  <si>
    <t>"dle výkresu č. 6, 9, 10  
266,6/1000=0.267 [A] 
2*57,7/1000=0.115 [B] 
Celkem: A+B=0.382 [C]</t>
  </si>
  <si>
    <t>28999</t>
  </si>
  <si>
    <t>OPLÁŠTĚNÍ (ZPEVNĚNÍ) Z FÓLIE</t>
  </si>
  <si>
    <t>odvodnění zásypu jímky</t>
  </si>
  <si>
    <t>1,5*5,5=8,250 [A]</t>
  </si>
  <si>
    <t>Položka zahrnuje:   
- dodávku předepsané fólie   
- úpravu, očištění a ochranu podkladu   
- přichycení k podkladu, případně zatížení   
- úpravy spojů a zajištění okrajů   
- úpravy pro odvodnění   
- nutné přesahy   
- mimostaveništní a vnitrostaveništní dopravu</t>
  </si>
  <si>
    <t>Svislé konstrukce</t>
  </si>
  <si>
    <t>386325</t>
  </si>
  <si>
    <t>KOMPLETNÍ KONSTRUKCE JÍMEK ZE ŽELEZOBETONU C30/37</t>
  </si>
  <si>
    <t>dle výkresu č. 8, 9:  
vtoková jímka: 1,8*1,4*0,3+1,56m2*1,16m+0,5m2*0,16m=2,646 [A]  
napojovací šachta: 1,4*1,4*0,3+0,9m2*1,0m+0,22m2*1,4m=1,796 [B]  
Celkem: A+B=4,442 [C]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</si>
  <si>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</si>
  <si>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386365</t>
  </si>
  <si>
    <t>VÝZTUŽ KOMPLETNÍCH KONSTRUKCÍ JÍMEK Z OCELI 10505, B500B</t>
  </si>
  <si>
    <t>"dle výkresu č. 9, 10  
(266,58+220,8)/1000=0.487 [A]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</si>
  <si>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</si>
  <si>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Vodorovné konstrukce</t>
  </si>
  <si>
    <t>19</t>
  </si>
  <si>
    <t>451311</t>
  </si>
  <si>
    <t>PODKL A VÝPLŇ VRSTVY Z PROST BET DO C8/10</t>
  </si>
  <si>
    <t>PONECHANÁ ČÁST VYPLNĚNA BETONEM</t>
  </si>
  <si>
    <t>dle výkresu č. 4:  
2*0,5*0,04=0,040 [A]</t>
  </si>
  <si>
    <t>20</t>
  </si>
  <si>
    <t>45131A</t>
  </si>
  <si>
    <t>PODKLADNÍ A VÝPLŇOVÉ VRSTVY Z PROSTÉHO BETONU C20/25</t>
  </si>
  <si>
    <t>dle výkresu č. 3:  
pod dlažbu: (8,5+9,1)m2*0,1=1,760 [A]  
prahy: (14,5+11,9)*0,6*0,6+3,7*0,4*0,8=10,688 [B]  
Celkem: A+B=12,448 [C]</t>
  </si>
  <si>
    <t>21</t>
  </si>
  <si>
    <t>465513</t>
  </si>
  <si>
    <t>PŘEDLÁŽDĚNÍ DLAŽBY Z LOMOVÉHO KAMENE</t>
  </si>
  <si>
    <t>bude použit materiál z tunelu</t>
  </si>
  <si>
    <t>dle výkresu č. 3:  
(8,5+9,1)m2*0,2=3,520 [A]</t>
  </si>
  <si>
    <t>- pod pojmem *předláždění* se rozumí rozebrání stávající dlažby a pokládka dlažby ze stávajícího dlažebního materiálu (bez dodávky nového)   
- zahrnuje nezbytnou manipulaci s tímto materiálem (nakládání, doprava, složení, očištění)   
- dodání a rozprostření materiálu pro lože a jeho tloušťku předepsanou dokumentací a pro předepsanou výplň spar   
- nutné zemní práce (svahování, úpravu pláně a pod.)   
- nezahrnuje podklad pod dlažbu, vykazuje se samostatně položkami SD 45</t>
  </si>
  <si>
    <t>22</t>
  </si>
  <si>
    <t>711111</t>
  </si>
  <si>
    <t>IZOLACE BĚŽNÝCH KONSTRUKCÍ PROTI ZEMNÍ VLHKOSTI ASFALTOVÝMI NÁTĚRY</t>
  </si>
  <si>
    <t>3,1*6,5=20,150 [A]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</si>
  <si>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</si>
  <si>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23</t>
  </si>
  <si>
    <t>87627</t>
  </si>
  <si>
    <t>CHRÁNIČKY Z TRUB PLASTOVÝCH DN DO 100MM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</si>
  <si>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 včetně případně předepsaného utěsnění konců chrániček   
- položky platí pro práce prováděné v prostoru zapaženém i nezapaženém a i v kolektorech, chráničkách</t>
  </si>
  <si>
    <t>24</t>
  </si>
  <si>
    <t>89915</t>
  </si>
  <si>
    <t>STUPADLA (A POD)</t>
  </si>
  <si>
    <t>- Položka zahrnuje veškerý materiál, výrobky a polotovary, včetně mimostaveništní a vnitrostaveništní dopravy (rovněž přesuny), včetně naložení a složení,případně s uložením.</t>
  </si>
  <si>
    <t>25</t>
  </si>
  <si>
    <t>89916</t>
  </si>
  <si>
    <t>BETONOVÉ DOPLŇKY TRUB VEDENÍ</t>
  </si>
  <si>
    <t>dle výkresu č. 3  
poklop: 1,0*1,0*0,1=0,100 [A]  
podkladky: 6*0,1m2*0,15m=0,090 [B]  
Celkem: A+B=0,190 [C]</t>
  </si>
  <si>
    <t>26</t>
  </si>
  <si>
    <t>89917</t>
  </si>
  <si>
    <t>KOVOVÉ DOPLŇKY TRUB VEDENÍ</t>
  </si>
  <si>
    <t>KG</t>
  </si>
  <si>
    <t>"dle výkresu č. 7, 8:  
rám poklopu: 30,6+43,5=74.100 [A]</t>
  </si>
  <si>
    <t>- dílenská dokumentace, včetně technologického předpisu spojování,   
- dodání  materiálu  v požadované kvalitě a výroba konstrukce i dílenská (včetně  pomůcek,  přípravků a prostředků pro výrobu) bez ohledu na náročnost a její hmotnost, dílenská montáž,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jakákoliv doprava a manipulace dílců  a  montážních  sestav,  včetně  dopravy konstrukce z výrobny na stavbu,   
- montáž konstrukce na staveništi, včetně montážních prostředků a pomůcek a zednických výpomocí,                                 
- montážní dokumentace včetně technologického předpisu montáže,   
- výplň, těsnění a tmelení spar a spojů,   
- čištění konstrukce a odstranění všech vrubů (vrypy, otlačeniny a pod.),   
- veškeré druhy opracování povrchů, včetně úprav pod nátěry a pod izolaci,   
- veškeré druhy dílenských základů a základních nátěrů a povlaků,   
- všechny druhy ocelového kotvení,   
- dílenskou přejímku a montážní prohlídku, včetně požadovaných dokladů,   
- zřízení kotevních otvorů nebo jam, nejsou-li částí jiné konstrukce, jejich úpravy, očištění a ošetření,   
- osazení kotvení nebo přímo částí konstrukce do podpůrné konstrukce nebo do zeminy,   
- výplň kotevních otvorů  (příp.  podlití  patních  desek)  maltou,  betonem  nebo  jinou speciální hmotou, vyplnění jam zeminou,   
- ošetření kotevní oblasti proti vzniku trhlin, vlivu povětrnosti a pod.,   
- osazení nivelačních značek, včetně jejich zaměření, označení znakem výrobce a vyznačení letopočtu.   
Dokumentace pro zadání stavby může dále předepsat že cena položky ještě obsahuje například:   
- veškeré druhy protikorozní ochrany a nátěry konstrukcí,   
- žárové zinkování ponorem nebo žárové stříkání (metalizace) kovem,   
- zvláštní spojovací prostředky, rozebíratelnost konstrukce,   
- osazení měřících zařízení a úpravy pro ně   
- ochranná opatření před účinky bludných proudů   
- ochranu před přepětím.</t>
  </si>
  <si>
    <t>27</t>
  </si>
  <si>
    <t>9183D1</t>
  </si>
  <si>
    <t>PROPUSTY Z TRUB DN 600MM BETONOVÝCH</t>
  </si>
  <si>
    <t>Položka zahrnuje:   
- dodání a položení potrubí z trub z dokumentací předepsaného materiálu a předepsaného průměru   
- případné úpravy trub (zkrácení, šikmé seříznutí)   
Nezahrnuje podkladní vrstvy a obetonování.</t>
  </si>
  <si>
    <t>28</t>
  </si>
  <si>
    <t>96616</t>
  </si>
  <si>
    <t>BOURÁNÍ KONSTRUKCÍ ZE ŽELEZOBETONU</t>
  </si>
  <si>
    <t>dle výkresu č. 4:  
2,9m2*2,4m=6,960 [A]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</si>
  <si>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</si>
  <si>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29</t>
  </si>
  <si>
    <t>96713</t>
  </si>
  <si>
    <t>VYBOURÁNÍ ČÁSTÍ KONSTRUKCÍ KAMENNÝCH NA MC</t>
  </si>
  <si>
    <t>dle výkresu č. 4:  
dlažba: 5,2m2*0,3=1,560 [A]</t>
  </si>
  <si>
    <t>položka zahrnuje:   
- veškerou manipulaci s vybouranou sutí a hmotami včetně uložení na skládku,   
- veškeré další práce plynoucí z technologického předpisu a z platných předpisů, 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</si>
  <si>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30</t>
  </si>
  <si>
    <t>969233</t>
  </si>
  <si>
    <t>VYBOURÁNÍ POTRUBÍ DN DO 150MM KANALIZAČ</t>
  </si>
  <si>
    <t>vč. obetonování   
vč. likvidace</t>
  </si>
  <si>
    <t>dle výkresu č. 4:  
2*6,3=12,600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</si>
  <si>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položka zahrnuje veškeré další práce plynoucí z technologického předpisu a z platných předpisů</t>
  </si>
  <si>
    <t>31</t>
  </si>
  <si>
    <t>R9329</t>
  </si>
  <si>
    <t>ROŠT Z KOMPOZITU</t>
  </si>
  <si>
    <t>1,3*0,9=1.170 [A]</t>
  </si>
  <si>
    <t>položka zahrnuje:   
- dodání a uložení předepsané konstrukce z předepsaného materiálu včetně vnitrostaveništní a mimostaveništní dopravy   
- veškeré potřebné pomocné práce   
- veškerý pomocný a upevňovací materiál"</t>
  </si>
  <si>
    <t xml:space="preserve">  SO 11-21-02</t>
  </si>
  <si>
    <t>Propustek v ev. km 18,010</t>
  </si>
  <si>
    <t>SO 11-21-02</t>
  </si>
  <si>
    <t>z pol.č. 13173 
154,46*1,7=262.582 [A]</t>
  </si>
  <si>
    <t>z pol.č. 96616: 
5,86*2,3=13.478 [A]</t>
  </si>
  <si>
    <t>z pol.č. 96713 
1,77*2,7=4.779 [A]</t>
  </si>
  <si>
    <t>dle výkresu č. 4  
5,8m2*8,0m=46,400 [A]  
16m2*2,1m+7,3m2*10,20m=108,060 [B]  
Celkem: A+B=154,460 [C]</t>
  </si>
  <si>
    <t>z pol.č. 13173: 154,46=154,460 [A]</t>
  </si>
  <si>
    <t>dle výkresu č. 3  
3,0m2*4,9m+5,2m2*5,3m=42,260 [A]</t>
  </si>
  <si>
    <t>dle výkresu č. 3  
1,9*0,7m2+1,9*5,2*0,2+11,45*0,2=5,596 [A]  
0,4m2*5,1=2,040 [B]  
Celkem: A+B=7,636 [C]"</t>
  </si>
  <si>
    <t>"dle výkresu č. 5:   
133,38/1000=0.133 [A]</t>
  </si>
  <si>
    <t>dle výkresu č. 5, 7:   
137,8/1000=0.138 [A] 
49,8/1000=0.050 [B] 
Celkem: A+B=0.188 [C]</t>
  </si>
  <si>
    <t>327215</t>
  </si>
  <si>
    <t>PŘEZDĚNÍ ZDÍ Z KAMENNÉHO ZDIVA</t>
  </si>
  <si>
    <t>0,9m2*6,3=5,670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</si>
  <si>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</si>
  <si>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333325</t>
  </si>
  <si>
    <t>MOSTNÍ OPĚRY A KŘÍDLA ZE ŽELEZOVÉHO BETONU DO C30/37</t>
  </si>
  <si>
    <t>vč. římsy</t>
  </si>
  <si>
    <t>dle výkresu č. 6:  
2*1,0m2*4,8m+1,82m2*0,59m=10,674 [A]"</t>
  </si>
  <si>
    <t>333365</t>
  </si>
  <si>
    <t>VÝZTUŽ MOSTNÍCH OPĚR A KŘÍDEL Z OCELI 10505, B500B</t>
  </si>
  <si>
    <t>dle výkresu č. 5: 
 1156,1/1000=1.156 [A]</t>
  </si>
  <si>
    <t>dle výkresu č. 3:  
pod dlažbu: 5,6*14,9*0,1+6,6m2*0,1=9,004 [A]  
prahy: (5,6+12,9+15,6)*0,6*0,3=6,138 [B]  
Celkem: A+B=15,142 [C]</t>
  </si>
  <si>
    <t>dle výkresu č. 3:  
5,6*14,9*0,2+6,6m2*0,2=18,008 [A]</t>
  </si>
  <si>
    <t>3,1*4,9=15,190 [A]</t>
  </si>
  <si>
    <t>dle výkresu č. 2:  
0,7m2*1,5m+2,3m2*1,5m+2*1,7m2*0,4=5,860 [A]</t>
  </si>
  <si>
    <t>dle výkresu č. 4:  
dlažba: 5,9m2*0,3=1,770 [A]</t>
  </si>
  <si>
    <t>969246</t>
  </si>
  <si>
    <t>VYBOURÁNÍ POTRUBÍ DN DO 400MM KANALIZAČ</t>
  </si>
  <si>
    <t>dle výkresu č. 4:  
5,6=5,600 [A]</t>
  </si>
  <si>
    <t>D.2.1.7</t>
  </si>
  <si>
    <t>Železniční tunely</t>
  </si>
  <si>
    <t xml:space="preserve">  SO 11-40-01.01</t>
  </si>
  <si>
    <t>Dolnolučanský tunel - Výkop</t>
  </si>
  <si>
    <t>SO 11-40-01.01</t>
  </si>
  <si>
    <t>1,7*239,05=406.385 [A]</t>
  </si>
  <si>
    <t>131838</t>
  </si>
  <si>
    <t>HLOUBENÍ JAM ZAPAŽ I NEPAŽ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</si>
  <si>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</si>
  <si>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286643</t>
  </si>
  <si>
    <t>KOTVY OCELOVÉ TYČOVÉ SN V PODZEMÍ DÉLKY DO 6M ÚNOS DO 150KN</t>
  </si>
  <si>
    <t>Zahrnuje kompletní dodávku kotev délky od 5,01m do 6,00m a únosnosti do 150kN včetně příslušenství, podle požadavků a popisu uvedených v dokumentci pro zadání stavby (podložky, matice a pod.);  
- součástí je kompletní osazení kotvy v podzemí, které zahrnuje všechny operace podle technologického předpisu výrobce nutné pro řádné osazení a aktivaci včetně všech pomocných mechanizmů, přípravků a hmot (např. cementová malta a pod.);  
- průkazné a kontrolní zkoušky kotev;  
- druh, délku, rozmístění a rozsah zkoušek určuje zadávací dokumentace;  
- vrty pro svorníky nejsou součástí této položky uvedou se v položce 263 - vrty pro svorníky a kotvy v podzemí dl. do 12m.</t>
  </si>
  <si>
    <t>286723</t>
  </si>
  <si>
    <t>KOTVY OCELOVÉ TYČOVÉ PG V PODZEMÍ DÉLKY DO 4M ÚNOS DO 150KN</t>
  </si>
  <si>
    <t>Zahrnuje kompletní dodávku kotev délky od 3,01m do 4,00m a únosnosti do 150kN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</si>
  <si>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36443</t>
  </si>
  <si>
    <t>ČELBA ZE STŘÍK BETONU TL DO 100MM</t>
  </si>
  <si>
    <t>Položka obsahuje zhotovení betonu požadované trvanlivosti a vlastností; - Položka obsahuje dodání čerstvé betonové směsi požadované kvality; - nastříkání betonu do požadovaného tvaru, kompletní provedení vrstev stříkaného betonu; - dále je zahrnuta větší spotřeba směsi s ohledem na nutný podíl odraženého materiálu (spad); - naložení spadu na dopravní prostředek, jeho přemístění v podzemí i na povrchu a uložení na skládku; - mokrý podklad, pokud přítoky v čelbě ražení nepřesahují 1 l/sec; - ztráty při dopravě; - zbytková množství při každém záběru; - větší spotřeba stříkaného betonu při zastříkávání ocelových sítí a hlav kotev (svorníků); - větší spotřeba stříkaného betonu pro zastříkání hlav kotev (svorníků); - užití potřebných přísad a technologií výroby betonu; - vodorovná a svislá doprava, přemístění, přeložení a manipulace s betonem; - provedení průkazních zkoušek betonu; - zařízení potřebná pro provedení stříkaného betonu; -  montážní plošiny nebo lešení nutné pro provedení prací; - očištění podkladu výrubu tlakovým vzduchem nebo vodou.</t>
  </si>
  <si>
    <t>976-R1</t>
  </si>
  <si>
    <t>VYHRNUTÍ OCHRANÝCH SÍTÍ</t>
  </si>
  <si>
    <t>-položka obsahuje vyhrntí ochraných sítí, jejich prozatimní uchycení a nástlednou opětovnou izolace včetně všech potřebných montážních materiálů</t>
  </si>
  <si>
    <t>976-R2</t>
  </si>
  <si>
    <t>ODSTRANĚNÍ OCHRANÝCH SÍTÍ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</si>
  <si>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</si>
  <si>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 xml:space="preserve">  SO 11-40-01.02</t>
  </si>
  <si>
    <t>Dolnolučanský tunel - Ražba</t>
  </si>
  <si>
    <t>SO 11-40-01.02</t>
  </si>
  <si>
    <t>(430,6+1240,4+62+446,4)*2,7=5 884.380 [A]</t>
  </si>
  <si>
    <t>144322</t>
  </si>
  <si>
    <t>RAŽENÍ KALOTY TUNELU TT 3 HORN SUCHÁ BEZ TRHAVIN ÚPADNĚ</t>
  </si>
  <si>
    <t>1240,400/80*30=465.150 [A]</t>
  </si>
  <si>
    <t>144422</t>
  </si>
  <si>
    <t>RAŽENÍ KALOTY TUNELU TT 4 HORN SUCHÁ BEZ TRHAVIN ÚPADNĚ</t>
  </si>
  <si>
    <t>1240,400/80*50=775.250 [A]</t>
  </si>
  <si>
    <t>14942</t>
  </si>
  <si>
    <t>PŘÍPL PRO TT 4 PŘI RAŽBĚ ÚPADNÍ SKLON NIVELETY PŘES 10ST</t>
  </si>
  <si>
    <t>Zahrnuje ztížení prací při provádění úpadní ražby v technologické třídě 4 z důvodu sklonu nivelety raženého díla přes 10o;  
- ztížený pohyb mechanizmů, manipulace s rubaninou a její vodorovnou dopravou v podzemí;   
- zpevnění a náročnější údržba dopravních cest a cest pro chůzi;  
- ztížená manipulace, doprava a zajištění materiálu pro primární ostění;   
- u šachet příplatek platí, pokud osa ražené šachty není svislá.</t>
  </si>
  <si>
    <t>15311</t>
  </si>
  <si>
    <t>ZAJIŠTĚNÍ VÝRUBU ŠACHET Z OCEL PŘÍHRAD OBLOUKU V HOR SUCHÉ</t>
  </si>
  <si>
    <t>4,9+4,6+3,8=13.300 [A]</t>
  </si>
  <si>
    <t>Popisy prací zahrnují veškerý materiál, výrobky a polotovary, včetně mimostaveništní a vnitrostaveništní dopravy (rovněž přesuny), včetně naložení a složení;   
- výrobu a dodání ocelového příhradového vazníku v požadované kvalitě, tvaru a příslušenství (spoje, spojovací materiál, patky a pod.);  
- sestavení a uložení rámů v podzemí s požadovaným zajištěním polohy a krytí betonem;   
- vytyčovací práce;   
- lešení a montážní plošiny;   
- pomocné konstrukce (např. rozpínky), mechanizaci a práce nutné pro sestavení, osazení a upevnění rámů;   
- zednické výpomoci pro montáž;   
- ochranu výztuže do doby jejího zabetonování;   
- veškerá opatření pro zajištění soudržnosti výztuže a betonu;   
- separaci výztuže;   
- v případě, že to požaduje dokumentace zahrnují demontáž, odstranění a případnou  
 konzervaci prvků po skončení prací;   
- vodivé propojení výztuže, které je součástí ochrany konstrukce proti vlivům bludných   
proudů.</t>
  </si>
  <si>
    <t>161218</t>
  </si>
  <si>
    <t>VODOROVNÉ PŘEMÍSTĚNÍ RUBANINY NA POVRCHU DO 20 KM</t>
  </si>
  <si>
    <t>Zahrnuje vodorovné přemístění, dopravu, přeložení a manipulaci s rubaninou na povrchu z výrubu v podzemí (včetně rubaniny z nezaviněného nadvýrubu) na skládku, nebo mezideponii do 20km;   
- vodorovné přemístění suti z vybouraných konstrukcí a vybouraných hmot z podzemí na povrchu;   
- potřebnou mechanizaci;  
- měří se v „m3“ v rostlém (nerozpojeném) objemu rubaniny.</t>
  </si>
  <si>
    <t>16131</t>
  </si>
  <si>
    <t>VODOROVNÉ PŘEMÍSTĚNÍ RUBANINY V PODZEMÍ PŘES 50 DO 500M</t>
  </si>
  <si>
    <t>62+1240,4+466,4=1 768.800 [A]</t>
  </si>
  <si>
    <t>Zahrnuje vodorovné přemístění, dopravu, přeložení a manipulaci s rubaninou z výrubu v podzemí (včetně rubaniny z nezaviněného nadvýrubu) na vzdálenost od 50 do 500m;   
- obsahuje uložení do dopravní nádoby v šachtě nebo naložení na dopravní prostředek u portálu;   
- potřebnou mechanizaci;  
- vodorovné přemístění suti z vybouraných konstrukcí a vybouraných hmot v podzemí;   
- měří se v „m3“ v rostlém (nerozpojeném) objemu rubaniny.</t>
  </si>
  <si>
    <t>16171</t>
  </si>
  <si>
    <t>NAKLÁDÁNÍ RUBANINY Z NEZAVINĚNÉHO NADVÝLOMU</t>
  </si>
  <si>
    <t>Zahrnuje manipulaci s rubaninou do 50m od místa vzniku nezaviněného nadvýlomu a její naložení na dopravní prostředek v podzemí;  
- potřebnou mechanizaci.</t>
  </si>
  <si>
    <t>263315</t>
  </si>
  <si>
    <t>VRTY PRO SVORNÍKY A KOTVY V PODZEMÍ DO 12M TŘ III D DO 50MM</t>
  </si>
  <si>
    <t>3*203,5+819*3=3 067.500 [A]</t>
  </si>
  <si>
    <t>Položky vrty v podzemí délky do 12m pro injektáže (s výjimkou tryskové), pro monitoring, pro odvodnění horninového masivu, pro zajištění výrubu svorníky, kotvami (mimo kotev samozávrtných) a 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</si>
  <si>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263316</t>
  </si>
  <si>
    <t>VRTY PRO SVORNÍKY A KOTVY V PODZEMÍ DO 12M TŘ III D DO 80MM</t>
  </si>
  <si>
    <t>42*6+20*0,75=267.000 [A]</t>
  </si>
  <si>
    <t>286613</t>
  </si>
  <si>
    <t>KOTVY OCELOVÉ TYČOVÉ SN V PODZEMÍ DÉLKY DO 3M ÚNOS DO 150KN</t>
  </si>
  <si>
    <t>203,5+20=223.500 [A]</t>
  </si>
  <si>
    <t>Zahrnuje kompletní dodávku kotev délky do 3,00m a únosnosti do 150kN včetně příslušenství, podle požadavků a popisu uvedených v dokumentci pro zadání stavby (podložky, matice a pod.);  
- součástí je kompletní osazení kotvy v podzemí, které zahrnuje všechny operace podle technologického předpisu výrobce nutné pro řádné osazení a aktivaci včetně všech pomocných mechanizmů, přípravků a hmot (např. cementová malta a pod.);  
- průkazné a kontrolní zkoušky kotev;  
- druh, délku, rozmístění a rozsah zkoušek určuje zadávací dokumentace;  
- vrty pro svorníky nejsou součástí této položky uvedou se v položce 263 - vrty pro svorníky a kotvy v podzemí dl. do 12m.</t>
  </si>
  <si>
    <t>28711</t>
  </si>
  <si>
    <t>JEHLY V PODZEMÍ D DO 25MM DÉLKY DO 3M</t>
  </si>
  <si>
    <t>Zahrnuje kompletní dodávku a osazení jehly délky do 3,00m prům. do 25mm včetně příslušenství;  
- tyč z betonářské oceli;  
- opatření tyče na jednom konci hrotem;  
- zaražení tyče do horniny nebo zeminy v podzemí;  
- potřebnou mechanizaci a pomocné konstrukce.</t>
  </si>
  <si>
    <t>28724</t>
  </si>
  <si>
    <t>JEHLY V PODZEMÍ D DO 32MM DÉLKY DO 6M DO CEM. ZÁLIVKY</t>
  </si>
  <si>
    <t>Zahrnuje kompletní dodávku a osazení jehly délky od 5,01m do 6,00m prům. do 32mm včetně příslušenství;  
- tyč z betonářské oceli;  
- opatření tyče na jednom konci hrotem;  
- zaražení tyče do horniny nebo zeminy v podzemí;  
- potřebnou mechanizaci a pomocné konstrukce.  
- provedení cementové zálivky</t>
  </si>
  <si>
    <t>362366</t>
  </si>
  <si>
    <t>VÝZTUŽ PRIMÁRNÍHO OSTĚNÍ TUNELU Z KARI SÍTÍ</t>
  </si>
  <si>
    <t>6,7+1,9=8.600 [A]</t>
  </si>
  <si>
    <t>Popisy prací zahrnují veškerý materiál, výrobky a polotovary, včetně mimostaveništní a vnitrostaveništní dopravy (rovněž přesuny), včetně naložení a složení, případně s uložením; - dodání výztuže z Kari sítí, stříhání, řezání, ohýbání a spojování do všech požadovaných tvarů , uložení s požadovaným zajištěním polohy a krytí výztuže betonem; - veškeré svary nebo jiné spoje výztuže; - pomocné konstrukce a práce pro osazení a upevnění výztuže; - zednické výpomoci pro montáž betonářské výztuže; - úpravy výztuže pro osazení doplňkových konstrukcí,  
- ochranu výztuže do doby jejího zabetonování; - úpravy výztuže; - veškerá opatření pro zajištění soudržnosti výztuže a betonu; - separaci výztuže; - vodivé propojení výztuže, které je součástí ochrany konstrukce proti vlivům bludných proudů, vyvedení do měřících skříní nebo míst pro měření bludných proudů (vlastní měřící skříně se uvádějí položkami SD 74),</t>
  </si>
  <si>
    <t>362366-R</t>
  </si>
  <si>
    <t>VÝZTUŽ PRIMÁRNÍHO OSTĚNÍ TUNELU Z OCELOVÉ PLETIVO B-SYSTÉM</t>
  </si>
  <si>
    <t>36242</t>
  </si>
  <si>
    <t>PRIM OSTĚNÍ TUNELU ZE STŘÍK BETONU TL DO 50MM</t>
  </si>
  <si>
    <t>Položka obsahuje zhotovení betonu požadované trvanlivosti a vlastností; - Položka obsahuje dodání čerstvé betonové směsi požadované kvality; - uložení betonu do požadovaného tvaru; - kompletní provedení vrstvy stříkaného betonu; - dále je zahrnuta větší spotřeba směsi s ohledem na nutný podíl odraženého materiálu (spad); - naložení spadu na dopravní prostředek, jeho přemístění v podzemí i na povrchu a uložení na skládku; - větší spotřeba při nástřiku na porušenou opadávající horninu, jakož i na mokrý podklad, pokud přítoky v čelbě ražení nepřesahují 1 l/sec; - ztráty při dopravě; - zbytková množství při každém záběru; - větší spotřeba stříkaného betonu při zastříkávání ocelových příhradových oblouků, sítí a hlav kotev (svorníků); - provedení uzavírací vrstvy stříkaného betonu jako podklad pod izolaci; - větší spotřeba stříkaného betonu pro zastříkání hlav kotev (svorníků), včetně případných úprav hlav kotev a potřebného plynulého vyrovnání líce jako podkladu pod izolaci; - užití potřebných přísad a technologií výroby betonu; - vodorovná a svislá doprava, přemístění, přeložení a manipulace s betonem; - provedení průkazních zkoušek betonu; - zřízení pracovních a dilatačních spár, včetně potřebných úprav, výplně, vložek, opracování , očištění a ošetření; - zařízení potřebná pro provedení stříkaného betonu; -  výplň těsnění spar a spojů; - zřízení všech požadovaných otvorů, kapes, prostupů, dutin, výklenků, drážek a pod., včetně ztížení práce a úprav okolo nich; - úpravy pro položení požadované izolace, povlaků a nátěrů; - ochrana a vyspravení event. vad hotové konstrukce a včetně příslušných zkoušek; - montážní plošiny nebo lešení nutné pro provedení prací; - očištění podkladu výrubu tlakovým vzduchem nebo vodou.</t>
  </si>
  <si>
    <t>362444</t>
  </si>
  <si>
    <t>PRIM OSTĚNÍ TUNELU ZE STŘÍK BET DO C25/30  TL DO 150MM</t>
  </si>
  <si>
    <t>Položka obsahuje zhotovení betonu požadované trvanlivosti a vlastností; - Položka obsahuje dodání čerstvé betonové směsi požadované kvality; - nastříkání betonu do požadovaného tvaru, kompletní provedení vrstev stříkaného betonu ; - dále je zahrnuta větší spotřeba směsi s ohledem na nutný podíl odraženého materiálu (spad); - naložení spadu na dopravní prostředek, jeho přemístění v podzemí i na povrchu a uložení na skládku; - větší spotřeba při nástřiku na porušenou opadávající horninu, jakož i na mokrý podklad, pokud přítoky v čelbě ražení nepřesahují 1 l/sec; - ztráty při dopravě; - zbytková množství při každém záběru; - větší spotřeba stříkaného betonu při zastříkávání ocelových příhradových oblouků, sítí a hlav kotev (svorníků); - provedení uzavírací vrstvy stříkaného betonu jako podklad pod izolaci; - větší spotřeba stříkaného betonu pro zastříkání hlav kotev (svorníků), včetně případných úprav hlav kotev a potřebného plynulého vyrovnání líce jako podkladu pod izolaci; - užití potřebných přísad a technologií výroby betonu; - vodorovná a svislá doprava, přemístění, přeložení a manipulace s betonem; - provedení průkazních zkoušek betonu; - zřízení pracovních a dilatačních spár, včetně potřebných úprav, výplně, vložek, opracování , očištění a ošetření; - zařízení potřebná pro provedení stříkaného betonu; -  výplň těsnění spar a spojů; - zřízení všech požadovaných otvorů, kapes, prostupů, dutin, výklenků, drážek a pod., včetně ztížení práce a úprav okolo nich; - úpravy pro položení požadované izolace, povlaků a nátěrů; - ochrana a vyspravení event. vad hotové konstrukce a včetně příslušných zkoušek; - montážní plošiny nebo lešení nutné pro provedení prací; - očištění podkladu výrubu tlakovým vzduchem nebo vodou.</t>
  </si>
  <si>
    <t>362454</t>
  </si>
  <si>
    <t>PRIM OSTĚNÍ TUNELU ZE STŘÍK BET DO C25/30  TL DO 200MM</t>
  </si>
  <si>
    <t>362474</t>
  </si>
  <si>
    <t>PRIM OSTĚNÍ TUNELU ZE STŘÍK BET DO C25/30  TL DO 300MM</t>
  </si>
  <si>
    <t>966138</t>
  </si>
  <si>
    <t>BOURÁNÍ KONSTRUKCÍ Z KAMENE NA MC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</si>
  <si>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</si>
  <si>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 xml:space="preserve">  SO 11-40-01.03</t>
  </si>
  <si>
    <t>Dolnolučanský tunel - Hydroizolace</t>
  </si>
  <si>
    <t>SO 11-40-01.03</t>
  </si>
  <si>
    <t>21331</t>
  </si>
  <si>
    <t>DRENÁŽNÍ VRSTVY Z BETONU MEZEROVITÉHO (DRENÁŽNÍHO)</t>
  </si>
  <si>
    <t>Položka zahrnuje:  
- dodávku předepsaného materiálu pro drenážní vrstvu, včetně mimostaveništní a vnitrostaveništní dopravy  
- provedení drenážní vrstvy předepsaných rozměrů a předepsaného tvaru</t>
  </si>
  <si>
    <t>21461E</t>
  </si>
  <si>
    <t>SEPARAČNÍ GEOTEXTILIE DO 500G/M2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</si>
  <si>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</si>
  <si>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451312</t>
  </si>
  <si>
    <t>PODKLADNÍ A VÝPLŇOVÉ VRSTVY Z PROSTÉHO BETONU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</si>
  <si>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</si>
  <si>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457312</t>
  </si>
  <si>
    <t>VYROVNÁVACÍ A SPÁDOVÝ PROSTÝ BETON C12/15</t>
  </si>
  <si>
    <t>711337</t>
  </si>
  <si>
    <t>IZOLACE PODZEMNÍCH OBJEKTŮ PROTI VOLNĚ STÉKAJÍCÍ VODĚ Z PE FÓLIÍ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</si>
  <si>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</si>
  <si>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86644</t>
  </si>
  <si>
    <t>CHRÁNIČKY Z TRUB OCELOVÝCH DN DO 250MM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</si>
  <si>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</si>
  <si>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86645</t>
  </si>
  <si>
    <t>CHRÁNIČKY Z TRUB OCELOVÝCH DN DO 300MM</t>
  </si>
  <si>
    <t>87534</t>
  </si>
  <si>
    <t>POTRUBÍ DREN Z TRUB PLAST DN DO 200MM</t>
  </si>
  <si>
    <t>21+15,5=36.500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</si>
  <si>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</si>
  <si>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875342</t>
  </si>
  <si>
    <t>POTRUBÍ DREN Z TRUB PLAST DN DO 200MM DĚROVANÝCH</t>
  </si>
  <si>
    <t>73+85=158.000 [A]</t>
  </si>
  <si>
    <t>875342-R</t>
  </si>
  <si>
    <t>POTRUBÍ DREN Z TRUB PLAST DN DO 250MM DĚROVANÝCH</t>
  </si>
  <si>
    <t>87534-R</t>
  </si>
  <si>
    <t>POTRUBÍ DREN Z TRUB PLAST DN DO 250MM</t>
  </si>
  <si>
    <t>12,09+17,55=29.640 [A]</t>
  </si>
  <si>
    <t>89436</t>
  </si>
  <si>
    <t>ŠACHTY KANALIZAČNÍ Z PROST BETONU NA POTRUBÍ DN DO 800MM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</si>
  <si>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</si>
  <si>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894858</t>
  </si>
  <si>
    <t>ŠACHTY KANALIZAČNÍ PLASTOVÉ D 600MM</t>
  </si>
  <si>
    <t>3=3.000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</si>
  <si>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</si>
  <si>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 xml:space="preserve">  SO 11-40-01.04</t>
  </si>
  <si>
    <t>Dolnolučanský tunel - ŽLB - Ostění</t>
  </si>
  <si>
    <t>SO 11-40-01.04</t>
  </si>
  <si>
    <t>366324</t>
  </si>
  <si>
    <t>DEFINITIVNÍ OSTĚNÍ TUNELU ZE ŽELEZOBET DO C25/30</t>
  </si>
  <si>
    <t>423,87+126,66=550.530 [A]</t>
  </si>
  <si>
    <t>Položka obsahuje dodání čerstvé betonové směsi požadované kvality, jeho uložení do požadovaného tvaru;   
- Položka obsahuje zhotovení betonu požadované trvanlivosti a vlastností;   
- užití potřebných přísad a technologií výroby betonu;   
- ošetření a ochrana betonu;   
- vodorovná a svislá doprava, přemístění, přeložení a manipulace s betonem;   
- zřízení pracovních a dilatačních spár, včetně potřebných úprav, výplně, vložek, opracování , očištění a ošetření;   
- uložení čerstvého betonu; - výplň těsnění spar a spojů;   
- zřízení všech požadovaných otvorů, kapes, prostupů, dutin, výklenků, drážek a pod., včetně ztížení práce a úprav okolo nich;   
- úpravy pro položení požadované izolace, povlaků a nátěrů, včetně případného vyspravení;   
- ochrana a vyspravení event. vad hotové konstrukce a včetně příslušných zkoušek;   
- montážní plošiny nebo lešení všech druhů nutné pro bednění, uložení čerstvého betonu, příp. výztuže a doplňkových konstrukcí, včetně požadovaných otvorů, ochranných a bezpečnostních opatření a základů těchto konstrukcí a lešení;   
- úpravy pro osazení zařízení ochrany konstrukce proti vlivu bludných proudů;   
- očištění podkladu vodou nebo stlačeným vzduchem;   
- vyplnění volných prostor ve vrchlíku klenby.</t>
  </si>
  <si>
    <t>36635</t>
  </si>
  <si>
    <t>BEDNĚNÍ DEFINITIVNÍHO OSTĚNÍ TUNELU</t>
  </si>
  <si>
    <t>1981+26,7=2 007.700 [A]</t>
  </si>
  <si>
    <t>doprava, dodání, zřízení, údržbu a odstranění bednění s úpravou povrchu podle požadované kvality povrchu betonu, včetně odbědňovacích prostředků, podpěrných a pomocných konstrukcí a materiálů;   
- nátěry zabraňující soudržnost betonu a bednění;   
- bednění pracovních a dilatačních spár;   
- rozepření bednění;  
- zřízení otvorů pro ukládání betonu a pro jeho řádné zpracování;   
- montážní plošiny nebo lešení nutné pro provedení prací.</t>
  </si>
  <si>
    <t>366365</t>
  </si>
  <si>
    <t>VÝZTUŽ DEFINITIVNÍHO OSTĚNÍ TUNELU Z BET OCELI 10505, B500B</t>
  </si>
  <si>
    <t>21,65=21.650 [A]</t>
  </si>
  <si>
    <t>Popisy prací zahrnují veškerý materiál, výrobky a polotovary, včetně mimostaveništní a vnitrostaveništní dopravy (rovněž přesuny), včetně naložení a složení, případně s uložením;   
- dodání betonářské výztuže v požadované kvalitě, stříhání, řezání, ohýbání a spojování do všech požadovaných tvarů (vč. armakošů) a uložení s požadovaným zajištěním polohy a krytí výztuže betonem;   
- veškeré svary nebo jiné spoje výztuže;   
- pomocné konstrukce a práce pro osazení a upevnění výztuže;   
- zednické výpomoci pro montáž betonářské výztuže;   
- úpravy výztuže pro osazení doplňkových konstrukcí;   
- ochranu výztuže do doby jejího zabetonování;   
- úpravy výztuže pro zřízení železobetonových kloubů, kotevních prvků, závěsných ok a doplňkových konstrukcí;   
- veškerá opatření pro zajištění soudržnosti výztuže a betonu;   
- vodivé propojení výztuže, které je součástí ochrany konstrukce proti vlivům bludných proudů, vyvedení do měřících skříní nebo míst pro měření bludných proudů (vlastní měřící skříně se uvádějí položkami SD 74 - pol.č.74432);   
- povrchovou antikorozní úpravu výztuže;   
- separaci výztuže;   
- osazení měřících zařízení a úpravy pro ně;   
- osazení měřících skříní nebo míst pro měření bludných proudů.</t>
  </si>
  <si>
    <t>366366</t>
  </si>
  <si>
    <t>VÝZTUŽ DEFINITIVNÍHO OSTĚNÍ TUNELU Z KARI SÍTÍ</t>
  </si>
  <si>
    <t>50,91=50.910 [A]</t>
  </si>
  <si>
    <t>Popisy prací zahrnují veškerý materiál, výrobky a polotovary, včetně mimostaveništní a vnitrostaveništní dopravy (rovněž přesuny), včetně naložení a složení, případně s uložením;   
- dodání výztuže z Kari sítí v požadované kvalitě, stříhání, řezání, ohýbání a spojování do všech požadovaných tvarů (vč. armakošů) a uložení s požadovaným zajištěním polohy a krytí výztuže betonem;   
- veškeré svary nebo jiné spoje výztuže;   
- pomocné konstrukce a práce pro osazení a upevnění výztuže;   
- zednické výpomoci pro montáž výztuže;   
- úpravy výztuže pro osazení doplňkových konstrukcí;   
- ochranu výztuže do doby jejího zabetonování;   
- úpravy výztuže pro zřízení železobetonových kloubů, kotevních prvků, závěsných ok a doplňkových konstrukcí;   
- veškerá opatření pro zajištění soudržnosti výztuže a betonu;   
- vodivé propojení výztuže, které je součástí ochrany konstrukce proti vlivům bludných proudů, vyvedení do měřících skříní nebo míst pro měření bludných proudů (vlastní měřící skříně se uvádějí položkami SD 74 - pol.č.74432);   
- povrchovou antikorozní úpravu výztuže;   
- separaci výztuže;   
- osazení měřících zařízení a úpravy pro ně;   
- osazení měřících skříní nebo míst pro měření bludných proudů.</t>
  </si>
  <si>
    <t>451112</t>
  </si>
  <si>
    <t>PODKL A VÝPLŇ VRSTVY Z DÍLCŮ BETON DO C12/15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</si>
  <si>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</si>
  <si>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461384</t>
  </si>
  <si>
    <t>PATKY ZE ŽELEZOBETONU DO C25/30 VČET VÝZTUŽE</t>
  </si>
  <si>
    <t>položka zahrnuje:  
- nutné zemní práce (hloubení rýh a pod.)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</si>
  <si>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 xml:space="preserve">  SO 11-40-01.05</t>
  </si>
  <si>
    <t>Dolnolučanský tunel - Vnitřní vybavení</t>
  </si>
  <si>
    <t>SO 11-40-01.05</t>
  </si>
  <si>
    <t>38822A</t>
  </si>
  <si>
    <t>KABELOVOD Z MULTIKANÁLŮ ČTYŘOTVOROVÝCH STANDARDNÍCH</t>
  </si>
  <si>
    <t>Položka zahrnuje veškerý materiál, výrobky a polotovary, včetně mimostaveništní a vnitrostaveništní dopravy (rovněž přesuny), včetně naložení a složení, případně s uložením.</t>
  </si>
  <si>
    <t>38824A</t>
  </si>
  <si>
    <t>KABELOVOD Z MULTIKANÁLŮ DEVÍTIOTVOROVÝCH STANDARDNÍCH</t>
  </si>
  <si>
    <t>702211</t>
  </si>
  <si>
    <t>KABELOVÁ CHRÁNIČKA ZEMNÍ DN DO 100 MM</t>
  </si>
  <si>
    <t>36,9+16,4=53.300 [A]</t>
  </si>
  <si>
    <t>741151</t>
  </si>
  <si>
    <t>KRABICE (ROZVODKA) INSTALAČNÍ PRO ULOŽENÍ DO BETONU VČETNĚ UPEVNĚNÍ A PŘÍSLUŠENSTVÍ PRÁZDNÁ</t>
  </si>
  <si>
    <t>18+10+2=30.000 [A]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</si>
  <si>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</si>
  <si>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>76799</t>
  </si>
  <si>
    <t>OSTATNÍ KOVOVÉ DOPLŇK KONSTRUKCE</t>
  </si>
  <si>
    <t>POKLOP KOROZIVZDORNÁ OCEL A4</t>
  </si>
  <si>
    <t>RÁM 
12*17,135=205.620 [A] 
LEM 
12*8,573=102.876 [B] 
VÝZTUŽ 
12*7,359=88.308 [C] 
CELKEM t 
(A+B+C)/1000=0.397 [D]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</si>
  <si>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</si>
  <si>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87415</t>
  </si>
  <si>
    <t>POTRUBÍ Z TRUB PLAST ODPAD DN DO 50MM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</si>
  <si>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</si>
  <si>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914C21-R</t>
  </si>
  <si>
    <t>OZNAČ ÚNIKŮ V TUNELU OCEL S FÓLIÍ DODÁVKA A MONTÁŽ</t>
  </si>
  <si>
    <t>položka zahrnuje:  
- dodávku a montáž značek v požadovaném provedení</t>
  </si>
  <si>
    <t>915111-R</t>
  </si>
  <si>
    <t>VODOROVNÉ DOPRAVNÍ ZNAČENÍ BARVOU HLADKÉ( ZNAČENÍ ÚNIKOVÉ CESTYY V TUNELU ) - DODÁVKA A POKLÁDKA</t>
  </si>
  <si>
    <t>položka zahrnuje:  
- dodání a pokládku nátěrového materiálu (měří se pouze natíraná plocha)  
- předznačení a reflexní úpravu</t>
  </si>
  <si>
    <t>923721-R</t>
  </si>
  <si>
    <t>TABULE "PRŮCHOD PRO PĚŠÍ ZAKÁZÁN!" (V TUNELU)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</si>
  <si>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</si>
  <si>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 xml:space="preserve">  SO 11-40-01.06</t>
  </si>
  <si>
    <t>Dolnolučanský tunel - Zásypy</t>
  </si>
  <si>
    <t>SO 11-40-01.06</t>
  </si>
  <si>
    <t>311221</t>
  </si>
  <si>
    <t>ZDI A STĚNY PODPĚR A VOLNÉ Z KAMENIC VÝROB - OBKLAD KVÁDR</t>
  </si>
  <si>
    <t>31719</t>
  </si>
  <si>
    <t>ŘÍMSY Z KAMENE</t>
  </si>
  <si>
    <t>Položka zahrnuje dodání předepsaného hlavního materiálu, spojovacího materiálu, vyzdění do předepsaného tavru, včetně mimostaveništní a vnitrostaveništní dopravy</t>
  </si>
  <si>
    <t>45869</t>
  </si>
  <si>
    <t>VÝPLŇ ZA OPĚRAMI A ZDMI ZE STABILIZOVANÉHO POPÍLKU</t>
  </si>
  <si>
    <t>položka zahrnuje:  
- dodávku stabilizovaného popílku a zásyp se zhutněním včetně mimostaveništní a vnitrostaveništní dopravy</t>
  </si>
  <si>
    <t>567303</t>
  </si>
  <si>
    <t>VRSTVY PRO OBNOVU A OPRAVY ZE ŠTĚRKODRTI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</si>
  <si>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</si>
  <si>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 xml:space="preserve">  SO 11-40-01.07</t>
  </si>
  <si>
    <t>Dolnolučanský tunel - Geotechnický monitoring</t>
  </si>
  <si>
    <t>SO 11-40-01.07</t>
  </si>
  <si>
    <t>029711</t>
  </si>
  <si>
    <t>OSTAT POŽADAVKY - GEOT MONIT NA POVRCHU - MĚŘ (GEODET) BODY</t>
  </si>
  <si>
    <t>16+18=34.000 [A]</t>
  </si>
  <si>
    <t>zahrnuje veškeré náklady spojené s objednatelem požadovanými pracemi</t>
  </si>
  <si>
    <t>029721</t>
  </si>
  <si>
    <t>OSTAT POŽADAVKY - GEOT MONIT V PODZEMÍ - MĚŘ (GEODET) BODY</t>
  </si>
  <si>
    <t>D.2.3.6</t>
  </si>
  <si>
    <t>Rozvody VN, NN, osvětlení a dálkové ovládání odpojovačů</t>
  </si>
  <si>
    <t xml:space="preserve">  SO 01-86-01</t>
  </si>
  <si>
    <t>Osvětlení Dolnolučanského tunelu</t>
  </si>
  <si>
    <t>SO 01-86-01</t>
  </si>
  <si>
    <t>741581</t>
  </si>
  <si>
    <t>SVÍTIDLO NOUZOVÉ LED ANTIVANDAL S/BEZ PIKTOGRAMU (IP 44) TŘÍDA II, DO 10 W</t>
  </si>
  <si>
    <t>1. Položka obsahuje:  
 – kompletní svítidlo vč. zdroje a příslušenství  
2. Položka neobsahuje:  
 X  
3. Způsob měření:  
Udává se počet kusů kompletní konstrukce nebo práce.</t>
  </si>
  <si>
    <t>742G62</t>
  </si>
  <si>
    <t>KABEL NN DVOU- A TŘÍŽÍLOVÝ CU BEZHALOGENOVÝ OHNIODOLNÝ SE ZACHOVÁNÍM FUNKČNOSTI OD 4 DO 16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</si>
  <si>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</si>
  <si>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</si>
  <si>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</si>
  <si>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</si>
  <si>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742J35</t>
  </si>
  <si>
    <t>TCEPKPFLE DO 15XN0,8, KABEL SDĚLOVACÍ ČTYŘKOVANÝ, IZOLACE PVC</t>
  </si>
  <si>
    <t>Položka obsahuje : Dodávku a montáž kabelu včetně dovozu, manipulace a uložení kabelu (do chráničky, do země, na rošty a pod. ). Dále obsahuje cenu za pom. mechanismy včetně všech ostatních vedlejších nákladů</t>
  </si>
  <si>
    <t>742L12</t>
  </si>
  <si>
    <t>UKONČENÍ DVOU AŽ PĚTIŽÍLOVÉHO KABELU V ROZVADĚČI NEBO NA PŘÍSTROJI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</si>
  <si>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</si>
  <si>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743566</t>
  </si>
  <si>
    <t>SVÍTIDLO VENKOVNÍ VŠEOBECNÉ - MONTÁŽ SVÍTIDLA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</si>
  <si>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</si>
  <si>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743611</t>
  </si>
  <si>
    <t>ROZVADĚČ PRO DRÁŽNÍ OSVĚTLENÍ SILOVÝ NAPÁJECÍ S PLC ŘÍDÍCÍM SYSTÉMEM DO 6 KUSŮ TŘÍFÁZOVÝCH VĚTVÍ</t>
  </si>
  <si>
    <t>1. Položka obsahuje:  
 – instalaci rozvaděče do terénu/rozvodny včetně softwaru k PLC pro možnost chodu rozvaděče a jeho oživení, zhotovení výrobní dokumentace  
 – technický popis viz. projektová dokumentace  
2. Položka neobsahuje:  
 – zemní práce  
3. Způsob měření:  
Udává se počet kusů kompletní konstrukce nebo práce.</t>
  </si>
  <si>
    <t>743F21</t>
  </si>
  <si>
    <t>SKŘÍŇ ELEKTROMĚROVÁ V KOMPAKTNÍM PILÍŘI PRO PŘÍMÉ MĚŘENÍ DO 80 A JEDNOSAZBOVÉ VČETNĚ VÝSTROJE</t>
  </si>
  <si>
    <t>1. Položka obsahuje:  
 – instalaci do terénu vč. prefabrikovaného základu a zapojení  
 – technický popis viz. projektová dokumentace  
2. Položka neobsahuje:  
 – zemní práce  
3. Způsob měření:  
Udává se počet kusů kompletní konstrukce nebo práce.</t>
  </si>
  <si>
    <t>744J51</t>
  </si>
  <si>
    <t>SILOVÝ KOMPLETNÍ SPÍNAČ VÍCEPÓLOVÝ A POLOHOVÝ DO 32 A DO 4 SPÍNACÍCH OBVODŮ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</si>
  <si>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</si>
  <si>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744J71</t>
  </si>
  <si>
    <t>SILOVÝ KOMPLETNÍ SPÍNAČ - OCHRANNÝ KRYT, MIN. IP 54 PRO SPÍNAČ DO 32 A</t>
  </si>
  <si>
    <t>746731</t>
  </si>
  <si>
    <t>USMĚRŇOVAČ 1-F AC/DC DO 20 A</t>
  </si>
  <si>
    <t>1. Položka obsahuje:  
 – přípravu podkladu pro osazení, veškerý podružný, pomocný, připojovací a upevňovací materiál  
 – technický popis viz. projektová dokumentace  
 – uvedení do provozu, nastavení, seřízení, předepsané zkoušky, revize a atesty  
2. Položka neobsahuje:  
 X  
3. Způsob měření:  
Udává se počet kusů kompletní konstrukce nebo práce.</t>
  </si>
  <si>
    <t>747411</t>
  </si>
  <si>
    <t>MĚŘENÍ ZEMNÍCH ODPORŮ - ZEMNIČE PRVNÍHO NEBO SAMOSTATNÉHO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</si>
  <si>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</si>
  <si>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75B6K1</t>
  </si>
  <si>
    <t>BEZÚDRŽBOVÁ BATERIE 24 V/100 AH - DODÁVKA</t>
  </si>
  <si>
    <t>1. Položka obsahuje:  
 – dodání kompletní baterie podle typu včetně potřebného pomocného materiálu a jeho dopravy na místo určení  
 – pořízení příslušné baterie včetně pomocného materiálu, na dopravu do místa určení  
2. Položka neobsahuje:  
 X  
3. Způsob měření:  
Udává se počet kusů kompletní konstrukce nebo práce.</t>
  </si>
  <si>
    <t>75IG61</t>
  </si>
  <si>
    <t>VEDENÍ UZEMŇOVACÍ V ZEMI Z FEZN DRÁTU DO 120 MM2 - DODÁVKA</t>
  </si>
  <si>
    <t>1. Položka obsahuje:  
 – dodávku specifikovaného bloku/zařízení včetně potřebného drobného montážního materiálu  
 – dodávku souvisejícího příslušenství pro specifikovaný blok/zařízení  
 – náklady na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 – Dodávka specifikovaného bloku/zařízení/konstrukce se měří v délce udané v metrech.</t>
  </si>
  <si>
    <t>75K222</t>
  </si>
  <si>
    <t>NAPÁJECÍ ZDROJ 24 V DC, SAMOSTATNÝ DO 500W - DODÁVKA</t>
  </si>
  <si>
    <t>1. Položka obsahuje:  
 – dodávku specifikovaného bloku/zařízení včetně potřebného drobného montážního materiálu  
 – dodávku souvisejícího příslušenství pro specifikovaný blok/zařízení  
 – náklady na dopravu a skladování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</si>
  <si>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75K22X</t>
  </si>
  <si>
    <t>NAPÁJECÍ ZDROJ 24 V DC, SAMOSTATNÝ - MONTÁŽ</t>
  </si>
  <si>
    <t>75M959</t>
  </si>
  <si>
    <t>DATOVÁ INFRASTRUKTURA LAN, MODEM - MODEM SHDSL S ROZHRANÍM ETHERNET, 4 DRÁT - DODÁVKA</t>
  </si>
  <si>
    <t>75M95X</t>
  </si>
  <si>
    <t>DATOVÁ INFRASTRUKTURA LAN, MODEM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</si>
  <si>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 – Udává se počet kusů kompletní konstrukce nebo práce.</t>
  </si>
  <si>
    <t>75O945</t>
  </si>
  <si>
    <t>DDTS ŽDC, INTEGRACE OSV DO SERVERŮ A KLIENTŮ DDTS ŽDC</t>
  </si>
  <si>
    <t>1. Položka obsahuje:   
 – SW integraci jednoho rozváděče OSV v rozsahu do osmi okruhů osvětlení do systému DDTS ŽDC - zahrnuta integrace ve všech úrovních systému DDTS ŽDC mimo InK (InS, TeS, klienti) pro jednu lokalitu InS  
 – doplnění stávajících klientských pracovišť (stacionární, mobilní, tenký, terminálový) o jeden rozvaděč OSV v rozsahu do osmi okruhů osvětlení  
 – licence s potřebnými protokoly SNMP, IEC 60870-5-104 atd.   
 – parametrizaci a naplnění datových, technologických, telemetrických a řídicích struktur DDTS ŽDC pro přenos informací  
 – odzkoušení programového vybavení, ověření uživatelských funkcí na úplné implementaci, verifikace přenášených dat  
 – systémovou a datovou analýzu technologického modelu, realizace a plnění presentačních zobrazení a formulářů  
 – úpravu a odzkoušení programových a řídicích prostředků pro export dat  
 – programátorské práce včetně potřebného vybavení  
 – náklady na dopravu a skladování  
 – veškeré potřebné mechanizmy, včetně obsluhy, náklady na mzdy a přibližné (průměrné) náklady na pořízení potřebných materiálů včetně všech ostatních vedlejších nákladů  
 – kompletní montáž (oživení, konfigurace, nastavení a uvedení do provozu) specifikovaného bloku/zařízení a souvisejícího příslušenství včetně drobného montážního materiálu  
2. Položka neobsahuje:  
 X  
3. Způsob měření:  
 – Udává se počet kusů rozvaděčů OSV do osmi okruhů osvětlení.</t>
  </si>
  <si>
    <t>75O95C</t>
  </si>
  <si>
    <t>DDTS ŽDC, INTEGRACE EE DO INK DDTS ŽDC</t>
  </si>
  <si>
    <t>1. Položka obsahuje:   
 – SW integraci signálů z energetických a elektrotechnických systémů stažených do jednoho PLC nebo do jednoho analyzátoru sítě v rozsahu 24xDI / 24xDO / 12xAI do InK systému DDTS ŽDC  
 – licence s potřebnými protokoly MODBUS, DBNet, S-Net, IEC 60870-5-104 atd.   
 – parametrizaci a naplnění datových, technologických, telemetrických a řídicích struktur DDTS ŽDC pro přenos informací  
 – odzkoušení programového vybavení, ověření uživatelských funkcí na úplné implementaci, verifikace přenášených dat  
 – programátorské práce včetně potřebného vybavení  
 – náklady na dopravu a skladování  
 – veškeré potřebné mechanizmy, včetně obsluhy, náklady na mzdy a přibližné (průměrné) náklady na pořízení potřebných materiálů včetně všech ostatních vedlejších nákladů  
 – kompletní montáž (oživení, konfigurace, nastavení a uvedení do provozu) specifikovaného bloku/zařízení a souvisejícího příslušenství včetně drobného montážního materiálu  
2. Položka neobsahuje:  
 X  
3. Způsob měření:  
 – Udává se počet kusů PLC nebo analyzátorů sítě do 24xDI / 24xDO / 12AI.</t>
  </si>
  <si>
    <t>D.9.8</t>
  </si>
  <si>
    <t>SO 98-98 - Všeobecný objekt</t>
  </si>
  <si>
    <t xml:space="preserve">  SO 98-98</t>
  </si>
  <si>
    <t>Všeobecný objekt</t>
  </si>
  <si>
    <t>SO 98-98</t>
  </si>
  <si>
    <t>Dokumentace stavby</t>
  </si>
  <si>
    <t>1R</t>
  </si>
  <si>
    <t>Dokumentace skutečného provedení stavby, geodetická část</t>
  </si>
  <si>
    <t>2R</t>
  </si>
  <si>
    <t>Dokumentace skutečného provedení stavby, technická část</t>
  </si>
  <si>
    <t>3R</t>
  </si>
  <si>
    <t>Dokumentace skutečného provedení stavby, dokladová část</t>
  </si>
  <si>
    <t>Ostatní</t>
  </si>
  <si>
    <t>4R</t>
  </si>
  <si>
    <t>Ostatní náklady související s objektem - Osvědčení o shodě notifikovanou osobou</t>
  </si>
  <si>
    <t>5R</t>
  </si>
  <si>
    <t>Ostatní náklady související s objektem - Osvědčení o bezpečnosti před uvedením do provozu</t>
  </si>
  <si>
    <t>6R</t>
  </si>
  <si>
    <t>Stavebně - statický průzkum</t>
  </si>
  <si>
    <t>Stavebně - statický průzkum v důsledku nastalé neočekávané událostí. Novým stavem staveniště, s nímž nebylo počítáno. A tím nutnosti práce.</t>
  </si>
  <si>
    <t>7R</t>
  </si>
  <si>
    <t>Geodetické práce při realizaci</t>
  </si>
  <si>
    <t>Geodetické práce při realizaci nastalé neočekávanou událostí. Novým stavem staveniště, s nímž nebylo počítáno. A tím nutnosti práce.</t>
  </si>
  <si>
    <t>8R</t>
  </si>
  <si>
    <t>Exkurze</t>
  </si>
  <si>
    <t>Exkurze Kompletní zajištění exkurze dle SoD</t>
  </si>
  <si>
    <t>9R</t>
  </si>
  <si>
    <t>Publicita</t>
  </si>
  <si>
    <t>D.9.9</t>
  </si>
  <si>
    <t>SO 90-90 - Likvidace odpadů</t>
  </si>
  <si>
    <t xml:space="preserve">  SO 90-90</t>
  </si>
  <si>
    <t>Likvidace odpadů</t>
  </si>
  <si>
    <t>SO 90-90</t>
  </si>
  <si>
    <t>SO 11-21-01 - Propustek v ev. km 17,718 
117,95*1,7=200.515 [A] 
SO 11-21-02 - Propustek v ev. km 18,010 
154,46*1,7=262.582 [B] 
SO 11-40-01.01 - Výkop  
1,7*239,05=406.385 [C] 
A+B+C=869.482 [D]</t>
  </si>
  <si>
    <t>SO 11-21-01 - Propustek v ev. km 17,718 
6,96*2,3=16.008 [A] 
SO 11-21-02 - Propustek v ev. km 18,010 
5,86*2,3=13.478 [B] 
A+B=29.486 [C]</t>
  </si>
  <si>
    <t>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2. Způsob měření:  
Tunou se rozumí hmotnost odpadu vytříděného v souladu se zákonem č. 541/2020 Sb., o nakládání s odpady, v platném znění..</t>
  </si>
  <si>
    <t>POPLATKY ZA LIKVIDACI ODPADŮ NEKONTAMINOVANÝCH VČETNĚ DOPRAVY - 17 05 04  KAMENNÁ SUŤ</t>
  </si>
  <si>
    <t>SO 11-21-01 - Propustek v ev. km 17,718 
1,56*2,7=4.212 [A] 
SO 11-21-02 - Propustek v ev. km 18,010 
1,77*2,7=4.779 [B] 
SO 11-40-01.02 - Ražba 
(430,6+1240,4+62+446,4)*2,7=5 884.380 [C] 
a+b+c=5 893.371 [D]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</si>
</sst>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sharedStrings" Target="sharedStrings.xml" /><Relationship Id="rId1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0+C10+C12+C14+C16+C19+C27+C29+C31</f>
      </c>
    </row>
    <row r="7" spans="2:3" ht="12.75" customHeight="1">
      <c r="B7" s="8" t="s">
        <v>7</v>
      </c>
      <c s="10">
        <f>0+E10+E12+E14+E16+E19+E27+E29+E31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01-01-20'!K8+'PS 01-01-20'!M8</f>
      </c>
      <c s="14">
        <f>C11*0.21</f>
      </c>
      <c s="14">
        <f>C11+D11</f>
      </c>
      <c s="13">
        <f>'PS 01-01-20'!T7</f>
      </c>
    </row>
    <row r="12" spans="1:6" ht="12.75">
      <c r="A12" s="11" t="s">
        <v>92</v>
      </c>
      <c s="12" t="s">
        <v>93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94</v>
      </c>
      <c s="12" t="s">
        <v>95</v>
      </c>
      <c s="14">
        <f>'PS 01-02-50'!K8+'PS 01-02-50'!M8</f>
      </c>
      <c s="14">
        <f>C13*0.21</f>
      </c>
      <c s="14">
        <f>C13+D13</f>
      </c>
      <c s="13">
        <f>'PS 01-02-50'!T7</f>
      </c>
    </row>
    <row r="14" spans="1:6" ht="12.75">
      <c r="A14" s="11" t="s">
        <v>144</v>
      </c>
      <c s="12" t="s">
        <v>145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146</v>
      </c>
      <c s="12" t="s">
        <v>147</v>
      </c>
      <c s="14">
        <f>'SO 01-10-01'!K8+'SO 01-10-01'!M8</f>
      </c>
      <c s="14">
        <f>C15*0.21</f>
      </c>
      <c s="14">
        <f>C15+D15</f>
      </c>
      <c s="13">
        <f>'SO 01-10-01'!T7</f>
      </c>
    </row>
    <row r="16" spans="1:6" ht="12.75">
      <c r="A16" s="11" t="s">
        <v>181</v>
      </c>
      <c s="12" t="s">
        <v>182</v>
      </c>
      <c s="14">
        <f>0+C17+C18</f>
      </c>
      <c s="14">
        <f>C16*0.21</f>
      </c>
      <c s="14">
        <f>0+E17+E18</f>
      </c>
      <c s="13">
        <f>0+F17+F18</f>
      </c>
    </row>
    <row r="17" spans="1:6" ht="12.75">
      <c r="A17" s="11" t="s">
        <v>183</v>
      </c>
      <c s="12" t="s">
        <v>184</v>
      </c>
      <c s="14">
        <f>'SO 11-21-01'!K8+'SO 11-21-01'!M8</f>
      </c>
      <c s="14">
        <f>C17*0.21</f>
      </c>
      <c s="14">
        <f>C17+D17</f>
      </c>
      <c s="13">
        <f>'SO 11-21-01'!T7</f>
      </c>
    </row>
    <row r="18" spans="1:6" ht="12.75">
      <c r="A18" s="11" t="s">
        <v>330</v>
      </c>
      <c s="12" t="s">
        <v>331</v>
      </c>
      <c s="14">
        <f>'SO 11-21-02'!K8+'SO 11-21-02'!M8</f>
      </c>
      <c s="14">
        <f>C18*0.21</f>
      </c>
      <c s="14">
        <f>C18+D18</f>
      </c>
      <c s="13">
        <f>'SO 11-21-02'!T7</f>
      </c>
    </row>
    <row r="19" spans="1:6" ht="12.75">
      <c r="A19" s="11" t="s">
        <v>361</v>
      </c>
      <c s="12" t="s">
        <v>362</v>
      </c>
      <c s="14">
        <f>0+C20+C21+C22+C23+C24+C25+C26</f>
      </c>
      <c s="14">
        <f>C19*0.21</f>
      </c>
      <c s="14">
        <f>0+E20+E21+E22+E23+E24+E25+E26</f>
      </c>
      <c s="13">
        <f>0+F20+F21+F22+F23+F24+F25+F26</f>
      </c>
    </row>
    <row r="20" spans="1:6" ht="12.75">
      <c r="A20" s="11" t="s">
        <v>363</v>
      </c>
      <c s="12" t="s">
        <v>364</v>
      </c>
      <c s="14">
        <f>'SO 11-40-01.01'!K8+'SO 11-40-01.01'!M8</f>
      </c>
      <c s="14">
        <f>C20*0.21</f>
      </c>
      <c s="14">
        <f>C20+D20</f>
      </c>
      <c s="13">
        <f>'SO 11-40-01.01'!T7</f>
      </c>
    </row>
    <row r="21" spans="1:6" ht="12.75">
      <c r="A21" s="11" t="s">
        <v>385</v>
      </c>
      <c s="12" t="s">
        <v>386</v>
      </c>
      <c s="14">
        <f>'SO 11-40-01.02'!K8+'SO 11-40-01.02'!M8</f>
      </c>
      <c s="14">
        <f>C21*0.21</f>
      </c>
      <c s="14">
        <f>C21+D21</f>
      </c>
      <c s="13">
        <f>'SO 11-40-01.02'!T7</f>
      </c>
    </row>
    <row r="22" spans="1:6" ht="12.75">
      <c r="A22" s="11" t="s">
        <v>448</v>
      </c>
      <c s="12" t="s">
        <v>449</v>
      </c>
      <c s="14">
        <f>'SO 11-40-01.03'!K8+'SO 11-40-01.03'!M8</f>
      </c>
      <c s="14">
        <f>C22*0.21</f>
      </c>
      <c s="14">
        <f>C22+D22</f>
      </c>
      <c s="13">
        <f>'SO 11-40-01.03'!T7</f>
      </c>
    </row>
    <row r="23" spans="1:6" ht="12.75">
      <c r="A23" s="11" t="s">
        <v>489</v>
      </c>
      <c s="12" t="s">
        <v>490</v>
      </c>
      <c s="14">
        <f>'SO 11-40-01.04'!K8+'SO 11-40-01.04'!M8</f>
      </c>
      <c s="14">
        <f>C23*0.21</f>
      </c>
      <c s="14">
        <f>C23+D23</f>
      </c>
      <c s="13">
        <f>'SO 11-40-01.04'!T7</f>
      </c>
    </row>
    <row r="24" spans="1:6" ht="12.75">
      <c r="A24" s="11" t="s">
        <v>514</v>
      </c>
      <c s="12" t="s">
        <v>515</v>
      </c>
      <c s="14">
        <f>'SO 11-40-01.05'!K8+'SO 11-40-01.05'!M8</f>
      </c>
      <c s="14">
        <f>C24*0.21</f>
      </c>
      <c s="14">
        <f>C24+D24</f>
      </c>
      <c s="13">
        <f>'SO 11-40-01.05'!T7</f>
      </c>
    </row>
    <row r="25" spans="1:6" ht="12.75">
      <c r="A25" s="11" t="s">
        <v>546</v>
      </c>
      <c s="12" t="s">
        <v>547</v>
      </c>
      <c s="14">
        <f>'SO 11-40-01.06'!K8+'SO 11-40-01.06'!M8</f>
      </c>
      <c s="14">
        <f>C25*0.21</f>
      </c>
      <c s="14">
        <f>C25+D25</f>
      </c>
      <c s="13">
        <f>'SO 11-40-01.06'!T7</f>
      </c>
    </row>
    <row r="26" spans="1:6" ht="12.75">
      <c r="A26" s="11" t="s">
        <v>560</v>
      </c>
      <c s="12" t="s">
        <v>561</v>
      </c>
      <c s="14">
        <f>'SO 11-40-01.07'!K8+'SO 11-40-01.07'!M8</f>
      </c>
      <c s="14">
        <f>C26*0.21</f>
      </c>
      <c s="14">
        <f>C26+D26</f>
      </c>
      <c s="13">
        <f>'SO 11-40-01.07'!T7</f>
      </c>
    </row>
    <row r="27" spans="1:6" ht="12.75">
      <c r="A27" s="11" t="s">
        <v>569</v>
      </c>
      <c s="12" t="s">
        <v>570</v>
      </c>
      <c s="14">
        <f>0+C28</f>
      </c>
      <c s="14">
        <f>C27*0.21</f>
      </c>
      <c s="14">
        <f>0+E28</f>
      </c>
      <c s="13">
        <f>0+F28</f>
      </c>
    </row>
    <row r="28" spans="1:6" ht="12.75">
      <c r="A28" s="11" t="s">
        <v>571</v>
      </c>
      <c s="12" t="s">
        <v>572</v>
      </c>
      <c s="14">
        <f>'SO 01-86-01'!K8+'SO 01-86-01'!M8</f>
      </c>
      <c s="14">
        <f>C28*0.21</f>
      </c>
      <c s="14">
        <f>C28+D28</f>
      </c>
      <c s="13">
        <f>'SO 01-86-01'!T7</f>
      </c>
    </row>
    <row r="29" spans="1:6" ht="12.75">
      <c r="A29" s="11" t="s">
        <v>631</v>
      </c>
      <c s="12" t="s">
        <v>632</v>
      </c>
      <c s="14">
        <f>0+C30</f>
      </c>
      <c s="14">
        <f>C29*0.21</f>
      </c>
      <c s="14">
        <f>0+E30</f>
      </c>
      <c s="13">
        <f>0+F30</f>
      </c>
    </row>
    <row r="30" spans="1:6" ht="12.75">
      <c r="A30" s="11" t="s">
        <v>633</v>
      </c>
      <c s="12" t="s">
        <v>634</v>
      </c>
      <c s="14">
        <f>'SO 98-98'!K8+'SO 98-98'!M8</f>
      </c>
      <c s="14">
        <f>C30*0.21</f>
      </c>
      <c s="14">
        <f>C30+D30</f>
      </c>
      <c s="13">
        <f>'SO 98-98'!T7</f>
      </c>
    </row>
    <row r="31" spans="1:6" ht="12.75">
      <c r="A31" s="11" t="s">
        <v>659</v>
      </c>
      <c s="12" t="s">
        <v>660</v>
      </c>
      <c s="14">
        <f>0+C32</f>
      </c>
      <c s="14">
        <f>C31*0.21</f>
      </c>
      <c s="14">
        <f>0+E32</f>
      </c>
      <c s="13">
        <f>0+F32</f>
      </c>
    </row>
    <row r="32" spans="1:6" ht="12.75">
      <c r="A32" s="11" t="s">
        <v>661</v>
      </c>
      <c s="12" t="s">
        <v>662</v>
      </c>
      <c s="14">
        <f>'SO 90-90'!K8+'SO 90-90'!M8</f>
      </c>
      <c s="14">
        <f>C32*0.21</f>
      </c>
      <c s="14">
        <f>C32+D32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361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361</v>
      </c>
      <c r="E4" s="26" t="s">
        <v>362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491</v>
      </c>
      <c r="E8" s="30" t="s">
        <v>490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26</v>
      </c>
      <c r="E9" s="33" t="s">
        <v>257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492</v>
      </c>
      <c s="35" t="s">
        <v>5</v>
      </c>
      <c s="6" t="s">
        <v>493</v>
      </c>
      <c s="36" t="s">
        <v>52</v>
      </c>
      <c s="37">
        <v>550.53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494</v>
      </c>
    </row>
    <row r="13" spans="1:5" ht="255">
      <c r="A13" t="s">
        <v>56</v>
      </c>
      <c r="E13" s="39" t="s">
        <v>495</v>
      </c>
    </row>
    <row r="14" spans="1:16" ht="12.75">
      <c r="A14" t="s">
        <v>49</v>
      </c>
      <c s="34" t="s">
        <v>27</v>
      </c>
      <c s="34" t="s">
        <v>496</v>
      </c>
      <c s="35" t="s">
        <v>5</v>
      </c>
      <c s="6" t="s">
        <v>497</v>
      </c>
      <c s="36" t="s">
        <v>221</v>
      </c>
      <c s="37">
        <v>2007.7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498</v>
      </c>
    </row>
    <row r="17" spans="1:5" ht="102">
      <c r="A17" t="s">
        <v>56</v>
      </c>
      <c r="E17" s="39" t="s">
        <v>499</v>
      </c>
    </row>
    <row r="18" spans="1:16" ht="12.75">
      <c r="A18" t="s">
        <v>49</v>
      </c>
      <c s="34" t="s">
        <v>26</v>
      </c>
      <c s="34" t="s">
        <v>500</v>
      </c>
      <c s="35" t="s">
        <v>5</v>
      </c>
      <c s="6" t="s">
        <v>501</v>
      </c>
      <c s="36" t="s">
        <v>194</v>
      </c>
      <c s="37">
        <v>21.65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502</v>
      </c>
    </row>
    <row r="21" spans="1:5" ht="267.75">
      <c r="A21" t="s">
        <v>56</v>
      </c>
      <c r="E21" s="39" t="s">
        <v>503</v>
      </c>
    </row>
    <row r="22" spans="1:16" ht="12.75">
      <c r="A22" t="s">
        <v>49</v>
      </c>
      <c s="34" t="s">
        <v>67</v>
      </c>
      <c s="34" t="s">
        <v>504</v>
      </c>
      <c s="35" t="s">
        <v>5</v>
      </c>
      <c s="6" t="s">
        <v>505</v>
      </c>
      <c s="36" t="s">
        <v>194</v>
      </c>
      <c s="37">
        <v>50.91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506</v>
      </c>
    </row>
    <row r="25" spans="1:5" ht="267.75">
      <c r="A25" t="s">
        <v>56</v>
      </c>
      <c r="E25" s="39" t="s">
        <v>507</v>
      </c>
    </row>
    <row r="26" spans="1:13" ht="12.75">
      <c r="A26" t="s">
        <v>46</v>
      </c>
      <c r="C26" s="31" t="s">
        <v>67</v>
      </c>
      <c r="E26" s="33" t="s">
        <v>266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71</v>
      </c>
      <c s="34" t="s">
        <v>508</v>
      </c>
      <c s="35" t="s">
        <v>5</v>
      </c>
      <c s="6" t="s">
        <v>509</v>
      </c>
      <c s="36" t="s">
        <v>52</v>
      </c>
      <c s="37">
        <v>34.21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5</v>
      </c>
    </row>
    <row r="30" spans="1:5" ht="229.5">
      <c r="A30" t="s">
        <v>56</v>
      </c>
      <c r="E30" s="39" t="s">
        <v>510</v>
      </c>
    </row>
    <row r="31" spans="1:16" ht="12.75">
      <c r="A31" t="s">
        <v>49</v>
      </c>
      <c s="34" t="s">
        <v>75</v>
      </c>
      <c s="34" t="s">
        <v>511</v>
      </c>
      <c s="35" t="s">
        <v>5</v>
      </c>
      <c s="6" t="s">
        <v>512</v>
      </c>
      <c s="36" t="s">
        <v>52</v>
      </c>
      <c s="37">
        <v>102.96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5</v>
      </c>
    </row>
    <row r="34" spans="1:5" ht="409.5">
      <c r="A34" t="s">
        <v>56</v>
      </c>
      <c r="E34" s="39" t="s">
        <v>513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361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361</v>
      </c>
      <c r="E4" s="26" t="s">
        <v>362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COUNTIFS(L8:L54,"=0",A8:A54,"P")+COUNTIFS(L8:L54,"",A8:A54,"P")+SUM(Q8:Q54)</f>
      </c>
    </row>
    <row r="8" spans="1:13" ht="12.75">
      <c r="A8" t="s">
        <v>44</v>
      </c>
      <c r="C8" s="28" t="s">
        <v>516</v>
      </c>
      <c r="E8" s="30" t="s">
        <v>515</v>
      </c>
      <c r="J8" s="29">
        <f>0+J9+J18+J23+J40+J45</f>
      </c>
      <c s="29">
        <f>0+K9+K18+K23+K40+K45</f>
      </c>
      <c s="29">
        <f>0+L9+L18+L23+L40+L45</f>
      </c>
      <c s="29">
        <f>0+M9+M18+M23+M40+M45</f>
      </c>
    </row>
    <row r="9" spans="1:13" ht="12.75">
      <c r="A9" t="s">
        <v>46</v>
      </c>
      <c r="C9" s="31" t="s">
        <v>26</v>
      </c>
      <c r="E9" s="33" t="s">
        <v>257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517</v>
      </c>
      <c s="35" t="s">
        <v>5</v>
      </c>
      <c s="6" t="s">
        <v>518</v>
      </c>
      <c s="36" t="s">
        <v>99</v>
      </c>
      <c s="37">
        <v>90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38.25">
      <c r="A13" t="s">
        <v>56</v>
      </c>
      <c r="E13" s="39" t="s">
        <v>519</v>
      </c>
    </row>
    <row r="14" spans="1:16" ht="12.75">
      <c r="A14" t="s">
        <v>49</v>
      </c>
      <c s="34" t="s">
        <v>27</v>
      </c>
      <c s="34" t="s">
        <v>520</v>
      </c>
      <c s="35" t="s">
        <v>5</v>
      </c>
      <c s="6" t="s">
        <v>521</v>
      </c>
      <c s="36" t="s">
        <v>99</v>
      </c>
      <c s="37">
        <v>90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38.25">
      <c r="A17" t="s">
        <v>56</v>
      </c>
      <c r="E17" s="39" t="s">
        <v>519</v>
      </c>
    </row>
    <row r="18" spans="1:13" ht="12.75">
      <c r="A18" t="s">
        <v>46</v>
      </c>
      <c r="C18" s="31" t="s">
        <v>67</v>
      </c>
      <c r="E18" s="33" t="s">
        <v>266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457</v>
      </c>
      <c s="35" t="s">
        <v>5</v>
      </c>
      <c s="6" t="s">
        <v>458</v>
      </c>
      <c s="36" t="s">
        <v>52</v>
      </c>
      <c s="37">
        <v>64.574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5</v>
      </c>
    </row>
    <row r="22" spans="1:5" ht="369.75">
      <c r="A22" t="s">
        <v>56</v>
      </c>
      <c r="E22" s="39" t="s">
        <v>459</v>
      </c>
    </row>
    <row r="23" spans="1:13" ht="12.75">
      <c r="A23" t="s">
        <v>46</v>
      </c>
      <c r="C23" s="31" t="s">
        <v>61</v>
      </c>
      <c r="E23" s="33" t="s">
        <v>62</v>
      </c>
      <c r="J23" s="32">
        <f>0</f>
      </c>
      <c s="32">
        <f>0</f>
      </c>
      <c s="32">
        <f>0+L24+L28+L32+L36</f>
      </c>
      <c s="32">
        <f>0+M24+M28+M32+M36</f>
      </c>
    </row>
    <row r="24" spans="1:16" ht="12.75">
      <c r="A24" t="s">
        <v>49</v>
      </c>
      <c s="34" t="s">
        <v>67</v>
      </c>
      <c s="34" t="s">
        <v>522</v>
      </c>
      <c s="35" t="s">
        <v>5</v>
      </c>
      <c s="6" t="s">
        <v>523</v>
      </c>
      <c s="36" t="s">
        <v>99</v>
      </c>
      <c s="37">
        <v>345.2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55</v>
      </c>
      <c r="E26" s="40" t="s">
        <v>5</v>
      </c>
    </row>
    <row r="27" spans="1:5" ht="76.5">
      <c r="A27" t="s">
        <v>56</v>
      </c>
      <c r="E27" s="39" t="s">
        <v>103</v>
      </c>
    </row>
    <row r="28" spans="1:16" ht="12.75">
      <c r="A28" t="s">
        <v>49</v>
      </c>
      <c s="34" t="s">
        <v>71</v>
      </c>
      <c s="34" t="s">
        <v>101</v>
      </c>
      <c s="35" t="s">
        <v>5</v>
      </c>
      <c s="6" t="s">
        <v>102</v>
      </c>
      <c s="36" t="s">
        <v>99</v>
      </c>
      <c s="37">
        <v>53.3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55</v>
      </c>
      <c r="E30" s="40" t="s">
        <v>524</v>
      </c>
    </row>
    <row r="31" spans="1:5" ht="76.5">
      <c r="A31" t="s">
        <v>56</v>
      </c>
      <c r="E31" s="39" t="s">
        <v>103</v>
      </c>
    </row>
    <row r="32" spans="1:16" ht="25.5">
      <c r="A32" t="s">
        <v>49</v>
      </c>
      <c s="34" t="s">
        <v>75</v>
      </c>
      <c s="34" t="s">
        <v>525</v>
      </c>
      <c s="35" t="s">
        <v>5</v>
      </c>
      <c s="6" t="s">
        <v>526</v>
      </c>
      <c s="36" t="s">
        <v>65</v>
      </c>
      <c s="37">
        <v>30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55</v>
      </c>
      <c r="E34" s="40" t="s">
        <v>527</v>
      </c>
    </row>
    <row r="35" spans="1:5" ht="89.25">
      <c r="A35" t="s">
        <v>56</v>
      </c>
      <c r="E35" s="39" t="s">
        <v>528</v>
      </c>
    </row>
    <row r="36" spans="1:16" ht="12.75">
      <c r="A36" t="s">
        <v>49</v>
      </c>
      <c s="34" t="s">
        <v>61</v>
      </c>
      <c s="34" t="s">
        <v>529</v>
      </c>
      <c s="35" t="s">
        <v>5</v>
      </c>
      <c s="6" t="s">
        <v>530</v>
      </c>
      <c s="36" t="s">
        <v>194</v>
      </c>
      <c s="37">
        <v>0.397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531</v>
      </c>
    </row>
    <row r="38" spans="1:5" ht="102">
      <c r="A38" s="35" t="s">
        <v>55</v>
      </c>
      <c r="E38" s="40" t="s">
        <v>532</v>
      </c>
    </row>
    <row r="39" spans="1:5" ht="51">
      <c r="A39" t="s">
        <v>56</v>
      </c>
      <c r="E39" s="39" t="s">
        <v>533</v>
      </c>
    </row>
    <row r="40" spans="1:13" ht="12.75">
      <c r="A40" t="s">
        <v>46</v>
      </c>
      <c r="C40" s="31" t="s">
        <v>81</v>
      </c>
      <c r="E40" s="33" t="s">
        <v>84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81</v>
      </c>
      <c s="34" t="s">
        <v>534</v>
      </c>
      <c s="35" t="s">
        <v>5</v>
      </c>
      <c s="6" t="s">
        <v>535</v>
      </c>
      <c s="36" t="s">
        <v>99</v>
      </c>
      <c s="37">
        <v>7.8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55</v>
      </c>
      <c r="E43" s="40" t="s">
        <v>5</v>
      </c>
    </row>
    <row r="44" spans="1:5" ht="255">
      <c r="A44" t="s">
        <v>56</v>
      </c>
      <c r="E44" s="39" t="s">
        <v>536</v>
      </c>
    </row>
    <row r="45" spans="1:13" ht="12.75">
      <c r="A45" t="s">
        <v>46</v>
      </c>
      <c r="C45" s="31" t="s">
        <v>85</v>
      </c>
      <c r="E45" s="33" t="s">
        <v>169</v>
      </c>
      <c r="J45" s="32">
        <f>0</f>
      </c>
      <c s="32">
        <f>0</f>
      </c>
      <c s="32">
        <f>0+L46+L50+L54</f>
      </c>
      <c s="32">
        <f>0+M46+M50+M54</f>
      </c>
    </row>
    <row r="46" spans="1:16" ht="12.75">
      <c r="A46" t="s">
        <v>49</v>
      </c>
      <c s="34" t="s">
        <v>85</v>
      </c>
      <c s="34" t="s">
        <v>537</v>
      </c>
      <c s="35" t="s">
        <v>5</v>
      </c>
      <c s="6" t="s">
        <v>538</v>
      </c>
      <c s="36" t="s">
        <v>65</v>
      </c>
      <c s="37">
        <v>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195</v>
      </c>
      <c>
        <f>(M46*21)/100</f>
      </c>
      <c t="s">
        <v>27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5</v>
      </c>
    </row>
    <row r="49" spans="1:5" ht="25.5">
      <c r="A49" t="s">
        <v>56</v>
      </c>
      <c r="E49" s="39" t="s">
        <v>539</v>
      </c>
    </row>
    <row r="50" spans="1:16" ht="25.5">
      <c r="A50" t="s">
        <v>49</v>
      </c>
      <c s="34" t="s">
        <v>89</v>
      </c>
      <c s="34" t="s">
        <v>540</v>
      </c>
      <c s="35" t="s">
        <v>5</v>
      </c>
      <c s="6" t="s">
        <v>541</v>
      </c>
      <c s="36" t="s">
        <v>221</v>
      </c>
      <c s="37">
        <v>37.5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195</v>
      </c>
      <c>
        <f>(M50*21)/100</f>
      </c>
      <c t="s">
        <v>27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5</v>
      </c>
    </row>
    <row r="53" spans="1:5" ht="38.25">
      <c r="A53" t="s">
        <v>56</v>
      </c>
      <c r="E53" s="39" t="s">
        <v>542</v>
      </c>
    </row>
    <row r="54" spans="1:16" ht="12.75">
      <c r="A54" t="s">
        <v>49</v>
      </c>
      <c s="34" t="s">
        <v>117</v>
      </c>
      <c s="34" t="s">
        <v>543</v>
      </c>
      <c s="35" t="s">
        <v>5</v>
      </c>
      <c s="6" t="s">
        <v>544</v>
      </c>
      <c s="36" t="s">
        <v>65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195</v>
      </c>
      <c>
        <f>(M54*21)/100</f>
      </c>
      <c t="s">
        <v>27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5</v>
      </c>
    </row>
    <row r="57" spans="1:5" ht="127.5">
      <c r="A57" t="s">
        <v>56</v>
      </c>
      <c r="E57" s="39" t="s">
        <v>545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361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361</v>
      </c>
      <c r="E4" s="26" t="s">
        <v>362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COUNTIFS(L8:L28,"=0",A8:A28,"P")+COUNTIFS(L8:L28,"",A8:A28,"P")+SUM(Q8:Q28)</f>
      </c>
    </row>
    <row r="8" spans="1:13" ht="12.75">
      <c r="A8" t="s">
        <v>44</v>
      </c>
      <c r="C8" s="28" t="s">
        <v>548</v>
      </c>
      <c r="E8" s="30" t="s">
        <v>547</v>
      </c>
      <c r="J8" s="29">
        <f>0+J9+J18+J27</f>
      </c>
      <c s="29">
        <f>0+K9+K18+K27</f>
      </c>
      <c s="29">
        <f>0+L9+L18+L27</f>
      </c>
      <c s="29">
        <f>0+M9+M18+M27</f>
      </c>
    </row>
    <row r="9" spans="1:13" ht="12.75">
      <c r="A9" t="s">
        <v>46</v>
      </c>
      <c r="C9" s="31" t="s">
        <v>26</v>
      </c>
      <c r="E9" s="33" t="s">
        <v>257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549</v>
      </c>
      <c s="35" t="s">
        <v>5</v>
      </c>
      <c s="6" t="s">
        <v>550</v>
      </c>
      <c s="36" t="s">
        <v>52</v>
      </c>
      <c s="37">
        <v>22.5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38.25">
      <c r="A13" t="s">
        <v>56</v>
      </c>
      <c r="E13" s="39" t="s">
        <v>519</v>
      </c>
    </row>
    <row r="14" spans="1:16" ht="12.75">
      <c r="A14" t="s">
        <v>49</v>
      </c>
      <c s="34" t="s">
        <v>27</v>
      </c>
      <c s="34" t="s">
        <v>551</v>
      </c>
      <c s="35" t="s">
        <v>5</v>
      </c>
      <c s="6" t="s">
        <v>552</v>
      </c>
      <c s="36" t="s">
        <v>52</v>
      </c>
      <c s="37">
        <v>5.49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25.5">
      <c r="A17" t="s">
        <v>56</v>
      </c>
      <c r="E17" s="39" t="s">
        <v>553</v>
      </c>
    </row>
    <row r="18" spans="1:13" ht="12.75">
      <c r="A18" t="s">
        <v>46</v>
      </c>
      <c r="C18" s="31" t="s">
        <v>67</v>
      </c>
      <c r="E18" s="33" t="s">
        <v>266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460</v>
      </c>
      <c s="35" t="s">
        <v>5</v>
      </c>
      <c s="6" t="s">
        <v>461</v>
      </c>
      <c s="36" t="s">
        <v>52</v>
      </c>
      <c s="37">
        <v>22.15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5</v>
      </c>
    </row>
    <row r="22" spans="1:5" ht="369.75">
      <c r="A22" t="s">
        <v>56</v>
      </c>
      <c r="E22" s="39" t="s">
        <v>459</v>
      </c>
    </row>
    <row r="23" spans="1:16" ht="12.75">
      <c r="A23" t="s">
        <v>49</v>
      </c>
      <c s="34" t="s">
        <v>67</v>
      </c>
      <c s="34" t="s">
        <v>554</v>
      </c>
      <c s="35" t="s">
        <v>5</v>
      </c>
      <c s="6" t="s">
        <v>555</v>
      </c>
      <c s="36" t="s">
        <v>52</v>
      </c>
      <c s="37">
        <v>127.23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</v>
      </c>
    </row>
    <row r="26" spans="1:5" ht="38.25">
      <c r="A26" t="s">
        <v>56</v>
      </c>
      <c r="E26" s="39" t="s">
        <v>556</v>
      </c>
    </row>
    <row r="27" spans="1:13" ht="12.75">
      <c r="A27" t="s">
        <v>46</v>
      </c>
      <c r="C27" s="31" t="s">
        <v>71</v>
      </c>
      <c r="E27" s="33" t="s">
        <v>155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71</v>
      </c>
      <c s="34" t="s">
        <v>557</v>
      </c>
      <c s="35" t="s">
        <v>5</v>
      </c>
      <c s="6" t="s">
        <v>558</v>
      </c>
      <c s="36" t="s">
        <v>52</v>
      </c>
      <c s="37">
        <v>29.8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55</v>
      </c>
      <c r="E30" s="40" t="s">
        <v>5</v>
      </c>
    </row>
    <row r="31" spans="1:5" ht="51">
      <c r="A31" t="s">
        <v>56</v>
      </c>
      <c r="E31" s="39" t="s">
        <v>559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361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361</v>
      </c>
      <c r="E4" s="26" t="s">
        <v>362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562</v>
      </c>
      <c r="E8" s="30" t="s">
        <v>561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149</v>
      </c>
      <c r="E9" s="33" t="s">
        <v>150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563</v>
      </c>
      <c s="35" t="s">
        <v>5</v>
      </c>
      <c s="6" t="s">
        <v>564</v>
      </c>
      <c s="36" t="s">
        <v>65</v>
      </c>
      <c s="37">
        <v>34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565</v>
      </c>
    </row>
    <row r="13" spans="1:5" ht="12.75">
      <c r="A13" t="s">
        <v>56</v>
      </c>
      <c r="E13" s="39" t="s">
        <v>566</v>
      </c>
    </row>
    <row r="14" spans="1:16" ht="12.75">
      <c r="A14" t="s">
        <v>49</v>
      </c>
      <c s="34" t="s">
        <v>47</v>
      </c>
      <c s="34" t="s">
        <v>567</v>
      </c>
      <c s="35" t="s">
        <v>5</v>
      </c>
      <c s="6" t="s">
        <v>568</v>
      </c>
      <c s="36" t="s">
        <v>65</v>
      </c>
      <c s="37">
        <v>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2.75">
      <c r="A17" t="s">
        <v>56</v>
      </c>
      <c r="E17" s="39" t="s">
        <v>566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1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569</v>
      </c>
      <c s="41">
        <f>Rekapitulace!C27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569</v>
      </c>
      <c r="E4" s="26" t="s">
        <v>570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COUNTIFS(L8:L111,"=0",A8:A111,"P")+COUNTIFS(L8:L111,"",A8:A111,"P")+SUM(Q8:Q111)</f>
      </c>
    </row>
    <row r="8" spans="1:13" ht="12.75">
      <c r="A8" t="s">
        <v>44</v>
      </c>
      <c r="C8" s="28" t="s">
        <v>573</v>
      </c>
      <c r="E8" s="30" t="s">
        <v>572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318.75">
      <c r="A13" t="s">
        <v>56</v>
      </c>
      <c r="E13" s="39" t="s">
        <v>57</v>
      </c>
    </row>
    <row r="14" spans="1:16" ht="12.75">
      <c r="A14" t="s">
        <v>49</v>
      </c>
      <c s="34" t="s">
        <v>27</v>
      </c>
      <c s="34" t="s">
        <v>58</v>
      </c>
      <c s="35" t="s">
        <v>5</v>
      </c>
      <c s="6" t="s">
        <v>59</v>
      </c>
      <c s="36" t="s">
        <v>52</v>
      </c>
      <c s="37">
        <v>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229.5">
      <c r="A17" t="s">
        <v>56</v>
      </c>
      <c r="E17" s="39" t="s">
        <v>60</v>
      </c>
    </row>
    <row r="18" spans="1:13" ht="12.75">
      <c r="A18" t="s">
        <v>46</v>
      </c>
      <c r="C18" s="31" t="s">
        <v>61</v>
      </c>
      <c r="E18" s="33" t="s">
        <v>62</v>
      </c>
      <c r="J18" s="32">
        <f>0</f>
      </c>
      <c s="32">
        <f>0</f>
      </c>
      <c s="32">
        <f>0+L19+L23+L27+L31+L35+L39+L43+L47+L51+L55+L59+L63+L67+L71+L75+L79+L83+L87+L91+L95+L99+L103+L107+L111</f>
      </c>
      <c s="32">
        <f>0+M19+M23+M27+M31+M35+M39+M43+M47+M51+M55+M59+M63+M67+M71+M75+M79+M83+M87+M91+M95+M99+M103+M107+M111</f>
      </c>
    </row>
    <row r="19" spans="1:16" ht="12.75">
      <c r="A19" t="s">
        <v>49</v>
      </c>
      <c s="34" t="s">
        <v>26</v>
      </c>
      <c s="34" t="s">
        <v>522</v>
      </c>
      <c s="35" t="s">
        <v>5</v>
      </c>
      <c s="6" t="s">
        <v>523</v>
      </c>
      <c s="36" t="s">
        <v>99</v>
      </c>
      <c s="37">
        <v>364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5</v>
      </c>
    </row>
    <row r="22" spans="1:5" ht="76.5">
      <c r="A22" t="s">
        <v>56</v>
      </c>
      <c r="E22" s="39" t="s">
        <v>103</v>
      </c>
    </row>
    <row r="23" spans="1:16" ht="25.5">
      <c r="A23" t="s">
        <v>49</v>
      </c>
      <c s="34" t="s">
        <v>67</v>
      </c>
      <c s="34" t="s">
        <v>574</v>
      </c>
      <c s="35" t="s">
        <v>5</v>
      </c>
      <c s="6" t="s">
        <v>575</v>
      </c>
      <c s="36" t="s">
        <v>65</v>
      </c>
      <c s="37">
        <v>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</v>
      </c>
    </row>
    <row r="26" spans="1:5" ht="76.5">
      <c r="A26" t="s">
        <v>56</v>
      </c>
      <c r="E26" s="39" t="s">
        <v>576</v>
      </c>
    </row>
    <row r="27" spans="1:16" ht="25.5">
      <c r="A27" t="s">
        <v>49</v>
      </c>
      <c s="34" t="s">
        <v>71</v>
      </c>
      <c s="34" t="s">
        <v>577</v>
      </c>
      <c s="35" t="s">
        <v>5</v>
      </c>
      <c s="6" t="s">
        <v>578</v>
      </c>
      <c s="36" t="s">
        <v>99</v>
      </c>
      <c s="37">
        <v>902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5</v>
      </c>
    </row>
    <row r="30" spans="1:5" ht="89.25">
      <c r="A30" t="s">
        <v>56</v>
      </c>
      <c r="E30" s="39" t="s">
        <v>579</v>
      </c>
    </row>
    <row r="31" spans="1:16" ht="12.75">
      <c r="A31" t="s">
        <v>49</v>
      </c>
      <c s="34" t="s">
        <v>75</v>
      </c>
      <c s="34" t="s">
        <v>580</v>
      </c>
      <c s="35" t="s">
        <v>5</v>
      </c>
      <c s="6" t="s">
        <v>581</v>
      </c>
      <c s="36" t="s">
        <v>99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5</v>
      </c>
    </row>
    <row r="34" spans="1:5" ht="38.25">
      <c r="A34" t="s">
        <v>56</v>
      </c>
      <c r="E34" s="39" t="s">
        <v>582</v>
      </c>
    </row>
    <row r="35" spans="1:16" ht="12.75">
      <c r="A35" t="s">
        <v>49</v>
      </c>
      <c s="34" t="s">
        <v>61</v>
      </c>
      <c s="34" t="s">
        <v>583</v>
      </c>
      <c s="35" t="s">
        <v>5</v>
      </c>
      <c s="6" t="s">
        <v>584</v>
      </c>
      <c s="36" t="s">
        <v>99</v>
      </c>
      <c s="37">
        <v>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5</v>
      </c>
    </row>
    <row r="38" spans="1:5" ht="38.25">
      <c r="A38" t="s">
        <v>56</v>
      </c>
      <c r="E38" s="39" t="s">
        <v>585</v>
      </c>
    </row>
    <row r="39" spans="1:16" ht="25.5">
      <c r="A39" t="s">
        <v>49</v>
      </c>
      <c s="34" t="s">
        <v>81</v>
      </c>
      <c s="34" t="s">
        <v>586</v>
      </c>
      <c s="35" t="s">
        <v>5</v>
      </c>
      <c s="6" t="s">
        <v>587</v>
      </c>
      <c s="36" t="s">
        <v>65</v>
      </c>
      <c s="37">
        <v>42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5</v>
      </c>
    </row>
    <row r="42" spans="1:5" ht="102">
      <c r="A42" t="s">
        <v>56</v>
      </c>
      <c r="E42" s="39" t="s">
        <v>588</v>
      </c>
    </row>
    <row r="43" spans="1:16" ht="12.75">
      <c r="A43" t="s">
        <v>49</v>
      </c>
      <c s="34" t="s">
        <v>85</v>
      </c>
      <c s="34" t="s">
        <v>589</v>
      </c>
      <c s="35" t="s">
        <v>5</v>
      </c>
      <c s="6" t="s">
        <v>590</v>
      </c>
      <c s="36" t="s">
        <v>65</v>
      </c>
      <c s="37">
        <v>18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5</v>
      </c>
    </row>
    <row r="46" spans="1:5" ht="89.25">
      <c r="A46" t="s">
        <v>56</v>
      </c>
      <c r="E46" s="39" t="s">
        <v>591</v>
      </c>
    </row>
    <row r="47" spans="1:16" ht="25.5">
      <c r="A47" t="s">
        <v>49</v>
      </c>
      <c s="34" t="s">
        <v>89</v>
      </c>
      <c s="34" t="s">
        <v>592</v>
      </c>
      <c s="35" t="s">
        <v>5</v>
      </c>
      <c s="6" t="s">
        <v>593</v>
      </c>
      <c s="36" t="s">
        <v>65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5</v>
      </c>
    </row>
    <row r="50" spans="1:5" ht="102">
      <c r="A50" t="s">
        <v>56</v>
      </c>
      <c r="E50" s="39" t="s">
        <v>594</v>
      </c>
    </row>
    <row r="51" spans="1:16" ht="25.5">
      <c r="A51" t="s">
        <v>49</v>
      </c>
      <c s="34" t="s">
        <v>117</v>
      </c>
      <c s="34" t="s">
        <v>595</v>
      </c>
      <c s="35" t="s">
        <v>5</v>
      </c>
      <c s="6" t="s">
        <v>596</v>
      </c>
      <c s="36" t="s">
        <v>65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5</v>
      </c>
    </row>
    <row r="54" spans="1:5" ht="89.25">
      <c r="A54" t="s">
        <v>56</v>
      </c>
      <c r="E54" s="39" t="s">
        <v>597</v>
      </c>
    </row>
    <row r="55" spans="1:16" ht="25.5">
      <c r="A55" t="s">
        <v>49</v>
      </c>
      <c s="34" t="s">
        <v>118</v>
      </c>
      <c s="34" t="s">
        <v>598</v>
      </c>
      <c s="35" t="s">
        <v>5</v>
      </c>
      <c s="6" t="s">
        <v>599</v>
      </c>
      <c s="36" t="s">
        <v>65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5</v>
      </c>
    </row>
    <row r="58" spans="1:5" ht="102">
      <c r="A58" t="s">
        <v>56</v>
      </c>
      <c r="E58" s="39" t="s">
        <v>600</v>
      </c>
    </row>
    <row r="59" spans="1:16" ht="25.5">
      <c r="A59" t="s">
        <v>49</v>
      </c>
      <c s="34" t="s">
        <v>119</v>
      </c>
      <c s="34" t="s">
        <v>601</v>
      </c>
      <c s="35" t="s">
        <v>5</v>
      </c>
      <c s="6" t="s">
        <v>602</v>
      </c>
      <c s="36" t="s">
        <v>65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5</v>
      </c>
    </row>
    <row r="62" spans="1:5" ht="102">
      <c r="A62" t="s">
        <v>56</v>
      </c>
      <c r="E62" s="39" t="s">
        <v>600</v>
      </c>
    </row>
    <row r="63" spans="1:16" ht="12.75">
      <c r="A63" t="s">
        <v>49</v>
      </c>
      <c s="34" t="s">
        <v>128</v>
      </c>
      <c s="34" t="s">
        <v>603</v>
      </c>
      <c s="35" t="s">
        <v>5</v>
      </c>
      <c s="6" t="s">
        <v>604</v>
      </c>
      <c s="36" t="s">
        <v>65</v>
      </c>
      <c s="37">
        <v>1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5</v>
      </c>
    </row>
    <row r="66" spans="1:5" ht="114.75">
      <c r="A66" t="s">
        <v>56</v>
      </c>
      <c r="E66" s="39" t="s">
        <v>605</v>
      </c>
    </row>
    <row r="67" spans="1:16" ht="25.5">
      <c r="A67" t="s">
        <v>49</v>
      </c>
      <c s="34" t="s">
        <v>128</v>
      </c>
      <c s="34" t="s">
        <v>110</v>
      </c>
      <c s="35" t="s">
        <v>5</v>
      </c>
      <c s="6" t="s">
        <v>111</v>
      </c>
      <c s="36" t="s">
        <v>65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5</v>
      </c>
    </row>
    <row r="70" spans="1:5" ht="114.75">
      <c r="A70" t="s">
        <v>56</v>
      </c>
      <c r="E70" s="39" t="s">
        <v>66</v>
      </c>
    </row>
    <row r="71" spans="1:16" ht="38.25">
      <c r="A71" t="s">
        <v>49</v>
      </c>
      <c s="34" t="s">
        <v>132</v>
      </c>
      <c s="34" t="s">
        <v>112</v>
      </c>
      <c s="35" t="s">
        <v>5</v>
      </c>
      <c s="6" t="s">
        <v>113</v>
      </c>
      <c s="36" t="s">
        <v>65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5</v>
      </c>
    </row>
    <row r="74" spans="1:5" ht="114.75">
      <c r="A74" t="s">
        <v>56</v>
      </c>
      <c r="E74" s="39" t="s">
        <v>66</v>
      </c>
    </row>
    <row r="75" spans="1:16" ht="25.5">
      <c r="A75" t="s">
        <v>49</v>
      </c>
      <c s="34" t="s">
        <v>136</v>
      </c>
      <c s="34" t="s">
        <v>68</v>
      </c>
      <c s="35" t="s">
        <v>5</v>
      </c>
      <c s="6" t="s">
        <v>69</v>
      </c>
      <c s="36" t="s">
        <v>65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5</v>
      </c>
    </row>
    <row r="78" spans="1:5" ht="89.25">
      <c r="A78" t="s">
        <v>56</v>
      </c>
      <c r="E78" s="39" t="s">
        <v>70</v>
      </c>
    </row>
    <row r="79" spans="1:16" ht="12.75">
      <c r="A79" t="s">
        <v>49</v>
      </c>
      <c s="34" t="s">
        <v>140</v>
      </c>
      <c s="34" t="s">
        <v>606</v>
      </c>
      <c s="35" t="s">
        <v>5</v>
      </c>
      <c s="6" t="s">
        <v>607</v>
      </c>
      <c s="36" t="s">
        <v>65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</v>
      </c>
    </row>
    <row r="82" spans="1:5" ht="76.5">
      <c r="A82" t="s">
        <v>56</v>
      </c>
      <c r="E82" s="39" t="s">
        <v>608</v>
      </c>
    </row>
    <row r="83" spans="1:16" ht="12.75">
      <c r="A83" t="s">
        <v>49</v>
      </c>
      <c s="34" t="s">
        <v>267</v>
      </c>
      <c s="34" t="s">
        <v>609</v>
      </c>
      <c s="35" t="s">
        <v>5</v>
      </c>
      <c s="6" t="s">
        <v>610</v>
      </c>
      <c s="36" t="s">
        <v>65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5</v>
      </c>
    </row>
    <row r="86" spans="1:5" ht="114.75">
      <c r="A86" t="s">
        <v>56</v>
      </c>
      <c r="E86" s="39" t="s">
        <v>611</v>
      </c>
    </row>
    <row r="87" spans="1:16" ht="12.75">
      <c r="A87" t="s">
        <v>49</v>
      </c>
      <c s="34" t="s">
        <v>272</v>
      </c>
      <c s="34" t="s">
        <v>612</v>
      </c>
      <c s="35" t="s">
        <v>5</v>
      </c>
      <c s="6" t="s">
        <v>613</v>
      </c>
      <c s="36" t="s">
        <v>99</v>
      </c>
      <c s="37">
        <v>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</v>
      </c>
    </row>
    <row r="90" spans="1:5" ht="165.75">
      <c r="A90" t="s">
        <v>56</v>
      </c>
      <c r="E90" s="39" t="s">
        <v>614</v>
      </c>
    </row>
    <row r="91" spans="1:16" ht="12.75">
      <c r="A91" t="s">
        <v>49</v>
      </c>
      <c s="34" t="s">
        <v>276</v>
      </c>
      <c s="34" t="s">
        <v>615</v>
      </c>
      <c s="35" t="s">
        <v>5</v>
      </c>
      <c s="6" t="s">
        <v>616</v>
      </c>
      <c s="36" t="s">
        <v>65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5</v>
      </c>
    </row>
    <row r="94" spans="1:5" ht="153">
      <c r="A94" t="s">
        <v>56</v>
      </c>
      <c r="E94" s="39" t="s">
        <v>617</v>
      </c>
    </row>
    <row r="95" spans="1:16" ht="12.75">
      <c r="A95" t="s">
        <v>49</v>
      </c>
      <c s="34" t="s">
        <v>282</v>
      </c>
      <c s="34" t="s">
        <v>618</v>
      </c>
      <c s="35" t="s">
        <v>5</v>
      </c>
      <c s="6" t="s">
        <v>619</v>
      </c>
      <c s="36" t="s">
        <v>65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</v>
      </c>
    </row>
    <row r="98" spans="1:5" ht="127.5">
      <c r="A98" t="s">
        <v>56</v>
      </c>
      <c r="E98" s="39" t="s">
        <v>139</v>
      </c>
    </row>
    <row r="99" spans="1:16" ht="25.5">
      <c r="A99" t="s">
        <v>49</v>
      </c>
      <c s="34" t="s">
        <v>287</v>
      </c>
      <c s="34" t="s">
        <v>620</v>
      </c>
      <c s="35" t="s">
        <v>5</v>
      </c>
      <c s="6" t="s">
        <v>621</v>
      </c>
      <c s="36" t="s">
        <v>65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5</v>
      </c>
    </row>
    <row r="102" spans="1:5" ht="153">
      <c r="A102" t="s">
        <v>56</v>
      </c>
      <c r="E102" s="39" t="s">
        <v>617</v>
      </c>
    </row>
    <row r="103" spans="1:16" ht="12.75">
      <c r="A103" t="s">
        <v>49</v>
      </c>
      <c s="34" t="s">
        <v>291</v>
      </c>
      <c s="34" t="s">
        <v>622</v>
      </c>
      <c s="35" t="s">
        <v>5</v>
      </c>
      <c s="6" t="s">
        <v>623</v>
      </c>
      <c s="36" t="s">
        <v>65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5</v>
      </c>
    </row>
    <row r="106" spans="1:5" ht="140.25">
      <c r="A106" t="s">
        <v>56</v>
      </c>
      <c r="E106" s="39" t="s">
        <v>624</v>
      </c>
    </row>
    <row r="107" spans="1:16" ht="12.75">
      <c r="A107" t="s">
        <v>49</v>
      </c>
      <c s="34" t="s">
        <v>295</v>
      </c>
      <c s="34" t="s">
        <v>625</v>
      </c>
      <c s="35" t="s">
        <v>5</v>
      </c>
      <c s="6" t="s">
        <v>626</v>
      </c>
      <c s="36" t="s">
        <v>65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</v>
      </c>
    </row>
    <row r="110" spans="1:5" ht="331.5">
      <c r="A110" t="s">
        <v>56</v>
      </c>
      <c r="E110" s="39" t="s">
        <v>627</v>
      </c>
    </row>
    <row r="111" spans="1:16" ht="12.75">
      <c r="A111" t="s">
        <v>49</v>
      </c>
      <c s="34" t="s">
        <v>299</v>
      </c>
      <c s="34" t="s">
        <v>628</v>
      </c>
      <c s="35" t="s">
        <v>5</v>
      </c>
      <c s="6" t="s">
        <v>629</v>
      </c>
      <c s="36" t="s">
        <v>65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5</v>
      </c>
    </row>
    <row r="114" spans="1:5" ht="267.75">
      <c r="A114" t="s">
        <v>56</v>
      </c>
      <c r="E114" s="39" t="s">
        <v>630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631</v>
      </c>
      <c s="41">
        <f>Rekapitulace!C29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631</v>
      </c>
      <c r="E4" s="26" t="s">
        <v>632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635</v>
      </c>
      <c r="E8" s="30" t="s">
        <v>634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636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637</v>
      </c>
      <c s="35" t="s">
        <v>5</v>
      </c>
      <c s="6" t="s">
        <v>638</v>
      </c>
      <c s="36" t="s">
        <v>188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195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12.75">
      <c r="A13" t="s">
        <v>56</v>
      </c>
      <c r="E13" s="39" t="s">
        <v>5</v>
      </c>
    </row>
    <row r="14" spans="1:16" ht="12.75">
      <c r="A14" t="s">
        <v>49</v>
      </c>
      <c s="34" t="s">
        <v>27</v>
      </c>
      <c s="34" t="s">
        <v>639</v>
      </c>
      <c s="35" t="s">
        <v>5</v>
      </c>
      <c s="6" t="s">
        <v>640</v>
      </c>
      <c s="36" t="s">
        <v>188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195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2.75">
      <c r="A17" t="s">
        <v>56</v>
      </c>
      <c r="E17" s="39" t="s">
        <v>5</v>
      </c>
    </row>
    <row r="18" spans="1:16" ht="12.75">
      <c r="A18" t="s">
        <v>49</v>
      </c>
      <c s="34" t="s">
        <v>26</v>
      </c>
      <c s="34" t="s">
        <v>641</v>
      </c>
      <c s="35" t="s">
        <v>5</v>
      </c>
      <c s="6" t="s">
        <v>642</v>
      </c>
      <c s="36" t="s">
        <v>188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195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12.75">
      <c r="A21" t="s">
        <v>56</v>
      </c>
      <c r="E21" s="39" t="s">
        <v>5</v>
      </c>
    </row>
    <row r="22" spans="1:13" ht="12.75">
      <c r="A22" t="s">
        <v>46</v>
      </c>
      <c r="C22" s="31" t="s">
        <v>27</v>
      </c>
      <c r="E22" s="33" t="s">
        <v>643</v>
      </c>
      <c r="J22" s="32">
        <f>0</f>
      </c>
      <c s="32">
        <f>0</f>
      </c>
      <c s="32">
        <f>0+L23+L27+L31+L35+L39+L43</f>
      </c>
      <c s="32">
        <f>0+M23+M27+M31+M35+M39+M43</f>
      </c>
    </row>
    <row r="23" spans="1:16" ht="12.75">
      <c r="A23" t="s">
        <v>49</v>
      </c>
      <c s="34" t="s">
        <v>67</v>
      </c>
      <c s="34" t="s">
        <v>644</v>
      </c>
      <c s="35" t="s">
        <v>5</v>
      </c>
      <c s="6" t="s">
        <v>645</v>
      </c>
      <c s="36" t="s">
        <v>188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195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</v>
      </c>
    </row>
    <row r="26" spans="1:5" ht="12.75">
      <c r="A26" t="s">
        <v>56</v>
      </c>
      <c r="E26" s="39" t="s">
        <v>5</v>
      </c>
    </row>
    <row r="27" spans="1:16" ht="25.5">
      <c r="A27" t="s">
        <v>49</v>
      </c>
      <c s="34" t="s">
        <v>71</v>
      </c>
      <c s="34" t="s">
        <v>646</v>
      </c>
      <c s="35" t="s">
        <v>5</v>
      </c>
      <c s="6" t="s">
        <v>647</v>
      </c>
      <c s="36" t="s">
        <v>188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195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5</v>
      </c>
    </row>
    <row r="30" spans="1:5" ht="12.75">
      <c r="A30" t="s">
        <v>56</v>
      </c>
      <c r="E30" s="39" t="s">
        <v>5</v>
      </c>
    </row>
    <row r="31" spans="1:16" ht="12.75">
      <c r="A31" t="s">
        <v>49</v>
      </c>
      <c s="34" t="s">
        <v>75</v>
      </c>
      <c s="34" t="s">
        <v>648</v>
      </c>
      <c s="35" t="s">
        <v>5</v>
      </c>
      <c s="6" t="s">
        <v>649</v>
      </c>
      <c s="36" t="s">
        <v>188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195</v>
      </c>
      <c>
        <f>(M31*21)/100</f>
      </c>
      <c t="s">
        <v>27</v>
      </c>
    </row>
    <row r="32" spans="1:5" ht="25.5">
      <c r="A32" s="35" t="s">
        <v>54</v>
      </c>
      <c r="E32" s="39" t="s">
        <v>650</v>
      </c>
    </row>
    <row r="33" spans="1:5" ht="12.75">
      <c r="A33" s="35" t="s">
        <v>55</v>
      </c>
      <c r="E33" s="40" t="s">
        <v>5</v>
      </c>
    </row>
    <row r="34" spans="1:5" ht="12.75">
      <c r="A34" t="s">
        <v>56</v>
      </c>
      <c r="E34" s="39" t="s">
        <v>5</v>
      </c>
    </row>
    <row r="35" spans="1:16" ht="12.75">
      <c r="A35" t="s">
        <v>49</v>
      </c>
      <c s="34" t="s">
        <v>61</v>
      </c>
      <c s="34" t="s">
        <v>651</v>
      </c>
      <c s="35" t="s">
        <v>5</v>
      </c>
      <c s="6" t="s">
        <v>652</v>
      </c>
      <c s="36" t="s">
        <v>188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25.5">
      <c r="A36" s="35" t="s">
        <v>54</v>
      </c>
      <c r="E36" s="39" t="s">
        <v>653</v>
      </c>
    </row>
    <row r="37" spans="1:5" ht="12.75">
      <c r="A37" s="35" t="s">
        <v>55</v>
      </c>
      <c r="E37" s="40" t="s">
        <v>5</v>
      </c>
    </row>
    <row r="38" spans="1:5" ht="12.75">
      <c r="A38" t="s">
        <v>56</v>
      </c>
      <c r="E38" s="39" t="s">
        <v>652</v>
      </c>
    </row>
    <row r="39" spans="1:16" ht="12.75">
      <c r="A39" t="s">
        <v>49</v>
      </c>
      <c s="34" t="s">
        <v>81</v>
      </c>
      <c s="34" t="s">
        <v>654</v>
      </c>
      <c s="35" t="s">
        <v>5</v>
      </c>
      <c s="6" t="s">
        <v>655</v>
      </c>
      <c s="36" t="s">
        <v>188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195</v>
      </c>
      <c>
        <f>(M39*21)/100</f>
      </c>
      <c t="s">
        <v>27</v>
      </c>
    </row>
    <row r="40" spans="1:5" ht="12.75">
      <c r="A40" s="35" t="s">
        <v>54</v>
      </c>
      <c r="E40" s="39" t="s">
        <v>656</v>
      </c>
    </row>
    <row r="41" spans="1:5" ht="12.75">
      <c r="A41" s="35" t="s">
        <v>55</v>
      </c>
      <c r="E41" s="40" t="s">
        <v>5</v>
      </c>
    </row>
    <row r="42" spans="1:5" ht="12.75">
      <c r="A42" t="s">
        <v>56</v>
      </c>
      <c r="E42" s="39" t="s">
        <v>656</v>
      </c>
    </row>
    <row r="43" spans="1:16" ht="12.75">
      <c r="A43" t="s">
        <v>49</v>
      </c>
      <c s="34" t="s">
        <v>85</v>
      </c>
      <c s="34" t="s">
        <v>657</v>
      </c>
      <c s="35" t="s">
        <v>5</v>
      </c>
      <c s="6" t="s">
        <v>658</v>
      </c>
      <c s="36" t="s">
        <v>188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195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5</v>
      </c>
    </row>
    <row r="46" spans="1:5" ht="12.75">
      <c r="A46" t="s">
        <v>56</v>
      </c>
      <c r="E46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659</v>
      </c>
      <c s="41">
        <f>Rekapitulace!C31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659</v>
      </c>
      <c r="E4" s="26" t="s">
        <v>660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663</v>
      </c>
      <c r="E8" s="30" t="s">
        <v>662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149</v>
      </c>
      <c r="E9" s="33" t="s">
        <v>150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49</v>
      </c>
      <c s="34" t="s">
        <v>47</v>
      </c>
      <c s="34" t="s">
        <v>191</v>
      </c>
      <c s="35" t="s">
        <v>192</v>
      </c>
      <c s="6" t="s">
        <v>193</v>
      </c>
      <c s="36" t="s">
        <v>194</v>
      </c>
      <c s="37">
        <v>869.482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195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89.25">
      <c r="A12" s="35" t="s">
        <v>55</v>
      </c>
      <c r="E12" s="40" t="s">
        <v>664</v>
      </c>
    </row>
    <row r="13" spans="1:5" ht="127.5">
      <c r="A13" t="s">
        <v>56</v>
      </c>
      <c r="E13" s="39" t="s">
        <v>198</v>
      </c>
    </row>
    <row r="14" spans="1:16" ht="25.5">
      <c r="A14" t="s">
        <v>49</v>
      </c>
      <c s="34" t="s">
        <v>27</v>
      </c>
      <c s="34" t="s">
        <v>199</v>
      </c>
      <c s="35" t="s">
        <v>200</v>
      </c>
      <c s="6" t="s">
        <v>201</v>
      </c>
      <c s="36" t="s">
        <v>194</v>
      </c>
      <c s="37">
        <v>29.486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195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63.75">
      <c r="A16" s="35" t="s">
        <v>55</v>
      </c>
      <c r="E16" s="40" t="s">
        <v>665</v>
      </c>
    </row>
    <row r="17" spans="1:5" ht="127.5">
      <c r="A17" t="s">
        <v>56</v>
      </c>
      <c r="E17" s="39" t="s">
        <v>666</v>
      </c>
    </row>
    <row r="18" spans="1:16" ht="25.5">
      <c r="A18" t="s">
        <v>49</v>
      </c>
      <c s="34" t="s">
        <v>26</v>
      </c>
      <c s="34" t="s">
        <v>203</v>
      </c>
      <c s="35" t="s">
        <v>204</v>
      </c>
      <c s="6" t="s">
        <v>667</v>
      </c>
      <c s="36" t="s">
        <v>194</v>
      </c>
      <c s="37">
        <v>5893.371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195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89.25">
      <c r="A20" s="35" t="s">
        <v>55</v>
      </c>
      <c r="E20" s="40" t="s">
        <v>668</v>
      </c>
    </row>
    <row r="21" spans="1:5" ht="127.5">
      <c r="A21" t="s">
        <v>56</v>
      </c>
      <c r="E21" s="39" t="s">
        <v>198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COUNTIFS(L8:L48,"=0",A8:A48,"P")+COUNTIFS(L8:L48,"",A8:A48,"P")+SUM(Q8:Q48)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0+J9+J18+J43</f>
      </c>
      <c s="29">
        <f>0+K9+K18+K43</f>
      </c>
      <c s="29">
        <f>0+L9+L18+L43</f>
      </c>
      <c s="29">
        <f>0+M9+M18+M43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81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318.75">
      <c r="A13" t="s">
        <v>56</v>
      </c>
      <c r="E13" s="39" t="s">
        <v>57</v>
      </c>
    </row>
    <row r="14" spans="1:16" ht="12.75">
      <c r="A14" t="s">
        <v>49</v>
      </c>
      <c s="34" t="s">
        <v>27</v>
      </c>
      <c s="34" t="s">
        <v>58</v>
      </c>
      <c s="35" t="s">
        <v>5</v>
      </c>
      <c s="6" t="s">
        <v>59</v>
      </c>
      <c s="36" t="s">
        <v>52</v>
      </c>
      <c s="37">
        <v>81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229.5">
      <c r="A17" t="s">
        <v>56</v>
      </c>
      <c r="E17" s="39" t="s">
        <v>60</v>
      </c>
    </row>
    <row r="18" spans="1:13" ht="12.75">
      <c r="A18" t="s">
        <v>46</v>
      </c>
      <c r="C18" s="31" t="s">
        <v>61</v>
      </c>
      <c r="E18" s="33" t="s">
        <v>62</v>
      </c>
      <c r="J18" s="32">
        <f>0</f>
      </c>
      <c s="32">
        <f>0</f>
      </c>
      <c s="32">
        <f>0+L19+L23+L27+L31+L35+L39</f>
      </c>
      <c s="32">
        <f>0+M19+M23+M27+M31+M35+M39</f>
      </c>
    </row>
    <row r="19" spans="1:16" ht="25.5">
      <c r="A19" t="s">
        <v>49</v>
      </c>
      <c s="34" t="s">
        <v>26</v>
      </c>
      <c s="34" t="s">
        <v>63</v>
      </c>
      <c s="35" t="s">
        <v>5</v>
      </c>
      <c s="6" t="s">
        <v>64</v>
      </c>
      <c s="36" t="s">
        <v>65</v>
      </c>
      <c s="37">
        <v>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5</v>
      </c>
    </row>
    <row r="22" spans="1:5" ht="114.75">
      <c r="A22" t="s">
        <v>56</v>
      </c>
      <c r="E22" s="39" t="s">
        <v>66</v>
      </c>
    </row>
    <row r="23" spans="1:16" ht="25.5">
      <c r="A23" t="s">
        <v>49</v>
      </c>
      <c s="34" t="s">
        <v>67</v>
      </c>
      <c s="34" t="s">
        <v>68</v>
      </c>
      <c s="35" t="s">
        <v>5</v>
      </c>
      <c s="6" t="s">
        <v>69</v>
      </c>
      <c s="36" t="s">
        <v>65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</v>
      </c>
    </row>
    <row r="26" spans="1:5" ht="89.25">
      <c r="A26" t="s">
        <v>56</v>
      </c>
      <c r="E26" s="39" t="s">
        <v>70</v>
      </c>
    </row>
    <row r="27" spans="1:16" ht="25.5">
      <c r="A27" t="s">
        <v>49</v>
      </c>
      <c s="34" t="s">
        <v>71</v>
      </c>
      <c s="34" t="s">
        <v>72</v>
      </c>
      <c s="35" t="s">
        <v>5</v>
      </c>
      <c s="6" t="s">
        <v>73</v>
      </c>
      <c s="36" t="s">
        <v>65</v>
      </c>
      <c s="37">
        <v>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5</v>
      </c>
    </row>
    <row r="30" spans="1:5" ht="114.75">
      <c r="A30" t="s">
        <v>56</v>
      </c>
      <c r="E30" s="39" t="s">
        <v>74</v>
      </c>
    </row>
    <row r="31" spans="1:16" ht="25.5">
      <c r="A31" t="s">
        <v>49</v>
      </c>
      <c s="34" t="s">
        <v>75</v>
      </c>
      <c s="34" t="s">
        <v>76</v>
      </c>
      <c s="35" t="s">
        <v>5</v>
      </c>
      <c s="6" t="s">
        <v>77</v>
      </c>
      <c s="36" t="s">
        <v>65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5</v>
      </c>
    </row>
    <row r="34" spans="1:5" ht="114.75">
      <c r="A34" t="s">
        <v>56</v>
      </c>
      <c r="E34" s="39" t="s">
        <v>74</v>
      </c>
    </row>
    <row r="35" spans="1:16" ht="25.5">
      <c r="A35" t="s">
        <v>49</v>
      </c>
      <c s="34" t="s">
        <v>61</v>
      </c>
      <c s="34" t="s">
        <v>78</v>
      </c>
      <c s="35" t="s">
        <v>5</v>
      </c>
      <c s="6" t="s">
        <v>79</v>
      </c>
      <c s="36" t="s">
        <v>65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5</v>
      </c>
    </row>
    <row r="38" spans="1:5" ht="140.25">
      <c r="A38" t="s">
        <v>56</v>
      </c>
      <c r="E38" s="39" t="s">
        <v>80</v>
      </c>
    </row>
    <row r="39" spans="1:16" ht="25.5">
      <c r="A39" t="s">
        <v>49</v>
      </c>
      <c s="34" t="s">
        <v>81</v>
      </c>
      <c s="34" t="s">
        <v>82</v>
      </c>
      <c s="35" t="s">
        <v>5</v>
      </c>
      <c s="6" t="s">
        <v>83</v>
      </c>
      <c s="36" t="s">
        <v>65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5</v>
      </c>
    </row>
    <row r="42" spans="1:5" ht="140.25">
      <c r="A42" t="s">
        <v>56</v>
      </c>
      <c r="E42" s="39" t="s">
        <v>80</v>
      </c>
    </row>
    <row r="43" spans="1:13" ht="12.75">
      <c r="A43" t="s">
        <v>46</v>
      </c>
      <c r="C43" s="31" t="s">
        <v>81</v>
      </c>
      <c r="E43" s="33" t="s">
        <v>84</v>
      </c>
      <c r="J43" s="32">
        <f>0</f>
      </c>
      <c s="32">
        <f>0</f>
      </c>
      <c s="32">
        <f>0+L44+L48</f>
      </c>
      <c s="32">
        <f>0+M44+M48</f>
      </c>
    </row>
    <row r="44" spans="1:16" ht="12.75">
      <c r="A44" t="s">
        <v>49</v>
      </c>
      <c s="34" t="s">
        <v>85</v>
      </c>
      <c s="34" t="s">
        <v>86</v>
      </c>
      <c s="35" t="s">
        <v>5</v>
      </c>
      <c s="6" t="s">
        <v>87</v>
      </c>
      <c s="36" t="s">
        <v>65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12.75">
      <c r="A46" s="35" t="s">
        <v>55</v>
      </c>
      <c r="E46" s="40" t="s">
        <v>5</v>
      </c>
    </row>
    <row r="47" spans="1:5" ht="242.25">
      <c r="A47" t="s">
        <v>56</v>
      </c>
      <c r="E47" s="39" t="s">
        <v>88</v>
      </c>
    </row>
    <row r="48" spans="1:16" ht="12.75">
      <c r="A48" t="s">
        <v>49</v>
      </c>
      <c s="34" t="s">
        <v>89</v>
      </c>
      <c s="34" t="s">
        <v>90</v>
      </c>
      <c s="35" t="s">
        <v>5</v>
      </c>
      <c s="6" t="s">
        <v>91</v>
      </c>
      <c s="36" t="s">
        <v>65</v>
      </c>
      <c s="37">
        <v>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55</v>
      </c>
      <c r="E50" s="40" t="s">
        <v>5</v>
      </c>
    </row>
    <row r="51" spans="1:5" ht="242.25">
      <c r="A51" t="s">
        <v>56</v>
      </c>
      <c r="E51" s="39" t="s">
        <v>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8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92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92</v>
      </c>
      <c r="E4" s="26" t="s">
        <v>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COUNTIFS(L8:L79,"=0",A8:A79,"P")+COUNTIFS(L8:L79,"",A8:A79,"P")+SUM(Q8:Q79)</f>
      </c>
    </row>
    <row r="8" spans="1:13" ht="12.75">
      <c r="A8" t="s">
        <v>44</v>
      </c>
      <c r="C8" s="28" t="s">
        <v>96</v>
      </c>
      <c r="E8" s="30" t="s">
        <v>95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50</v>
      </c>
      <c s="35" t="s">
        <v>5</v>
      </c>
      <c s="6" t="s">
        <v>51</v>
      </c>
      <c s="36" t="s">
        <v>52</v>
      </c>
      <c s="37">
        <v>17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318.75">
      <c r="A13" t="s">
        <v>56</v>
      </c>
      <c r="E13" s="39" t="s">
        <v>57</v>
      </c>
    </row>
    <row r="14" spans="1:16" ht="12.75">
      <c r="A14" t="s">
        <v>49</v>
      </c>
      <c s="34" t="s">
        <v>27</v>
      </c>
      <c s="34" t="s">
        <v>97</v>
      </c>
      <c s="35" t="s">
        <v>5</v>
      </c>
      <c s="6" t="s">
        <v>98</v>
      </c>
      <c s="36" t="s">
        <v>99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25.5">
      <c r="A17" t="s">
        <v>56</v>
      </c>
      <c r="E17" s="39" t="s">
        <v>100</v>
      </c>
    </row>
    <row r="18" spans="1:16" ht="12.75">
      <c r="A18" t="s">
        <v>49</v>
      </c>
      <c s="34" t="s">
        <v>26</v>
      </c>
      <c s="34" t="s">
        <v>58</v>
      </c>
      <c s="35" t="s">
        <v>5</v>
      </c>
      <c s="6" t="s">
        <v>59</v>
      </c>
      <c s="36" t="s">
        <v>52</v>
      </c>
      <c s="37">
        <v>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5</v>
      </c>
    </row>
    <row r="21" spans="1:5" ht="229.5">
      <c r="A21" t="s">
        <v>56</v>
      </c>
      <c r="E21" s="39" t="s">
        <v>60</v>
      </c>
    </row>
    <row r="22" spans="1:13" ht="12.75">
      <c r="A22" t="s">
        <v>46</v>
      </c>
      <c r="C22" s="31" t="s">
        <v>61</v>
      </c>
      <c r="E22" s="33" t="s">
        <v>62</v>
      </c>
      <c r="J22" s="32">
        <f>0</f>
      </c>
      <c s="32">
        <f>0</f>
      </c>
      <c s="32">
        <f>0+L23+L27+L31+L35+L39+L43+L47+L51+L55+L59+L63+L67+L71+L75+L79</f>
      </c>
      <c s="32">
        <f>0+M23+M27+M31+M35+M39+M43+M47+M51+M55+M59+M63+M67+M71+M75+M79</f>
      </c>
    </row>
    <row r="23" spans="1:16" ht="12.75">
      <c r="A23" t="s">
        <v>49</v>
      </c>
      <c s="34" t="s">
        <v>67</v>
      </c>
      <c s="34" t="s">
        <v>101</v>
      </c>
      <c s="35" t="s">
        <v>5</v>
      </c>
      <c s="6" t="s">
        <v>102</v>
      </c>
      <c s="36" t="s">
        <v>99</v>
      </c>
      <c s="37">
        <v>425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</v>
      </c>
    </row>
    <row r="26" spans="1:5" ht="76.5">
      <c r="A26" t="s">
        <v>56</v>
      </c>
      <c r="E26" s="39" t="s">
        <v>103</v>
      </c>
    </row>
    <row r="27" spans="1:16" ht="12.75">
      <c r="A27" t="s">
        <v>49</v>
      </c>
      <c s="34" t="s">
        <v>71</v>
      </c>
      <c s="34" t="s">
        <v>104</v>
      </c>
      <c s="35" t="s">
        <v>5</v>
      </c>
      <c s="6" t="s">
        <v>105</v>
      </c>
      <c s="36" t="s">
        <v>99</v>
      </c>
      <c s="37">
        <v>870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5</v>
      </c>
    </row>
    <row r="30" spans="1:5" ht="63.75">
      <c r="A30" t="s">
        <v>56</v>
      </c>
      <c r="E30" s="39" t="s">
        <v>106</v>
      </c>
    </row>
    <row r="31" spans="1:16" ht="12.75">
      <c r="A31" t="s">
        <v>49</v>
      </c>
      <c s="34" t="s">
        <v>75</v>
      </c>
      <c s="34" t="s">
        <v>107</v>
      </c>
      <c s="35" t="s">
        <v>5</v>
      </c>
      <c s="6" t="s">
        <v>108</v>
      </c>
      <c s="36" t="s">
        <v>99</v>
      </c>
      <c s="37">
        <v>425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5</v>
      </c>
    </row>
    <row r="34" spans="1:5" ht="76.5">
      <c r="A34" t="s">
        <v>56</v>
      </c>
      <c r="E34" s="39" t="s">
        <v>109</v>
      </c>
    </row>
    <row r="35" spans="1:16" ht="25.5">
      <c r="A35" t="s">
        <v>49</v>
      </c>
      <c s="34" t="s">
        <v>61</v>
      </c>
      <c s="34" t="s">
        <v>110</v>
      </c>
      <c s="35" t="s">
        <v>5</v>
      </c>
      <c s="6" t="s">
        <v>111</v>
      </c>
      <c s="36" t="s">
        <v>65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5</v>
      </c>
    </row>
    <row r="38" spans="1:5" ht="114.75">
      <c r="A38" t="s">
        <v>56</v>
      </c>
      <c r="E38" s="39" t="s">
        <v>66</v>
      </c>
    </row>
    <row r="39" spans="1:16" ht="38.25">
      <c r="A39" t="s">
        <v>49</v>
      </c>
      <c s="34" t="s">
        <v>81</v>
      </c>
      <c s="34" t="s">
        <v>112</v>
      </c>
      <c s="35" t="s">
        <v>5</v>
      </c>
      <c s="6" t="s">
        <v>113</v>
      </c>
      <c s="36" t="s">
        <v>65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5</v>
      </c>
    </row>
    <row r="42" spans="1:5" ht="114.75">
      <c r="A42" t="s">
        <v>56</v>
      </c>
      <c r="E42" s="39" t="s">
        <v>66</v>
      </c>
    </row>
    <row r="43" spans="1:16" ht="25.5">
      <c r="A43" t="s">
        <v>49</v>
      </c>
      <c s="34" t="s">
        <v>85</v>
      </c>
      <c s="34" t="s">
        <v>68</v>
      </c>
      <c s="35" t="s">
        <v>5</v>
      </c>
      <c s="6" t="s">
        <v>69</v>
      </c>
      <c s="36" t="s">
        <v>65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12.75">
      <c r="A45" s="35" t="s">
        <v>55</v>
      </c>
      <c r="E45" s="40" t="s">
        <v>5</v>
      </c>
    </row>
    <row r="46" spans="1:5" ht="89.25">
      <c r="A46" t="s">
        <v>56</v>
      </c>
      <c r="E46" s="39" t="s">
        <v>70</v>
      </c>
    </row>
    <row r="47" spans="1:16" ht="12.75">
      <c r="A47" t="s">
        <v>49</v>
      </c>
      <c s="34" t="s">
        <v>89</v>
      </c>
      <c s="34" t="s">
        <v>114</v>
      </c>
      <c s="35" t="s">
        <v>5</v>
      </c>
      <c s="6" t="s">
        <v>115</v>
      </c>
      <c s="36" t="s">
        <v>99</v>
      </c>
      <c s="37">
        <v>330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5</v>
      </c>
    </row>
    <row r="50" spans="1:5" ht="102">
      <c r="A50" t="s">
        <v>56</v>
      </c>
      <c r="E50" s="39" t="s">
        <v>116</v>
      </c>
    </row>
    <row r="51" spans="1:16" ht="25.5">
      <c r="A51" t="s">
        <v>49</v>
      </c>
      <c s="34" t="s">
        <v>117</v>
      </c>
      <c s="34" t="s">
        <v>72</v>
      </c>
      <c s="35" t="s">
        <v>5</v>
      </c>
      <c s="6" t="s">
        <v>73</v>
      </c>
      <c s="36" t="s">
        <v>65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27</v>
      </c>
    </row>
    <row r="52" spans="1:5" ht="12.75">
      <c r="A52" s="35" t="s">
        <v>54</v>
      </c>
      <c r="E52" s="39" t="s">
        <v>5</v>
      </c>
    </row>
    <row r="53" spans="1:5" ht="12.75">
      <c r="A53" s="35" t="s">
        <v>55</v>
      </c>
      <c r="E53" s="40" t="s">
        <v>5</v>
      </c>
    </row>
    <row r="54" spans="1:5" ht="114.75">
      <c r="A54" t="s">
        <v>56</v>
      </c>
      <c r="E54" s="39" t="s">
        <v>74</v>
      </c>
    </row>
    <row r="55" spans="1:16" ht="25.5">
      <c r="A55" t="s">
        <v>49</v>
      </c>
      <c s="34" t="s">
        <v>118</v>
      </c>
      <c s="34" t="s">
        <v>78</v>
      </c>
      <c s="35" t="s">
        <v>5</v>
      </c>
      <c s="6" t="s">
        <v>79</v>
      </c>
      <c s="36" t="s">
        <v>65</v>
      </c>
      <c s="37">
        <v>2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27</v>
      </c>
    </row>
    <row r="56" spans="1:5" ht="12.75">
      <c r="A56" s="35" t="s">
        <v>54</v>
      </c>
      <c r="E56" s="39" t="s">
        <v>5</v>
      </c>
    </row>
    <row r="57" spans="1:5" ht="12.75">
      <c r="A57" s="35" t="s">
        <v>55</v>
      </c>
      <c r="E57" s="40" t="s">
        <v>5</v>
      </c>
    </row>
    <row r="58" spans="1:5" ht="140.25">
      <c r="A58" t="s">
        <v>56</v>
      </c>
      <c r="E58" s="39" t="s">
        <v>80</v>
      </c>
    </row>
    <row r="59" spans="1:16" ht="12.75">
      <c r="A59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122</v>
      </c>
      <c s="37">
        <v>180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5</v>
      </c>
    </row>
    <row r="62" spans="1:5" ht="165.75">
      <c r="A62" t="s">
        <v>56</v>
      </c>
      <c r="E62" s="39" t="s">
        <v>123</v>
      </c>
    </row>
    <row r="63" spans="1:16" ht="12.75">
      <c r="A63" t="s">
        <v>49</v>
      </c>
      <c s="34" t="s">
        <v>124</v>
      </c>
      <c s="34" t="s">
        <v>125</v>
      </c>
      <c s="35" t="s">
        <v>5</v>
      </c>
      <c s="6" t="s">
        <v>126</v>
      </c>
      <c s="36" t="s">
        <v>99</v>
      </c>
      <c s="37">
        <v>4590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</v>
      </c>
    </row>
    <row r="65" spans="1:5" ht="12.75">
      <c r="A65" s="35" t="s">
        <v>55</v>
      </c>
      <c r="E65" s="40" t="s">
        <v>5</v>
      </c>
    </row>
    <row r="66" spans="1:5" ht="127.5">
      <c r="A66" t="s">
        <v>56</v>
      </c>
      <c r="E66" s="39" t="s">
        <v>127</v>
      </c>
    </row>
    <row r="67" spans="1:16" ht="12.75">
      <c r="A67" t="s">
        <v>49</v>
      </c>
      <c s="34" t="s">
        <v>128</v>
      </c>
      <c s="34" t="s">
        <v>129</v>
      </c>
      <c s="35" t="s">
        <v>5</v>
      </c>
      <c s="6" t="s">
        <v>130</v>
      </c>
      <c s="36" t="s">
        <v>99</v>
      </c>
      <c s="37">
        <v>3920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</v>
      </c>
    </row>
    <row r="69" spans="1:5" ht="12.75">
      <c r="A69" s="35" t="s">
        <v>55</v>
      </c>
      <c r="E69" s="40" t="s">
        <v>5</v>
      </c>
    </row>
    <row r="70" spans="1:5" ht="153">
      <c r="A70" t="s">
        <v>56</v>
      </c>
      <c r="E70" s="39" t="s">
        <v>131</v>
      </c>
    </row>
    <row r="71" spans="1:16" ht="12.75">
      <c r="A71" t="s">
        <v>49</v>
      </c>
      <c s="34" t="s">
        <v>132</v>
      </c>
      <c s="34" t="s">
        <v>133</v>
      </c>
      <c s="35" t="s">
        <v>5</v>
      </c>
      <c s="6" t="s">
        <v>134</v>
      </c>
      <c s="36" t="s">
        <v>65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27</v>
      </c>
    </row>
    <row r="72" spans="1:5" ht="12.75">
      <c r="A72" s="35" t="s">
        <v>54</v>
      </c>
      <c r="E72" s="39" t="s">
        <v>5</v>
      </c>
    </row>
    <row r="73" spans="1:5" ht="12.75">
      <c r="A73" s="35" t="s">
        <v>55</v>
      </c>
      <c r="E73" s="40" t="s">
        <v>5</v>
      </c>
    </row>
    <row r="74" spans="1:5" ht="153">
      <c r="A74" t="s">
        <v>56</v>
      </c>
      <c r="E74" s="39" t="s">
        <v>135</v>
      </c>
    </row>
    <row r="75" spans="1:16" ht="12.75">
      <c r="A75" t="s">
        <v>49</v>
      </c>
      <c s="34" t="s">
        <v>136</v>
      </c>
      <c s="34" t="s">
        <v>137</v>
      </c>
      <c s="35" t="s">
        <v>5</v>
      </c>
      <c s="6" t="s">
        <v>138</v>
      </c>
      <c s="36" t="s">
        <v>65</v>
      </c>
      <c s="37">
        <v>4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5</v>
      </c>
    </row>
    <row r="78" spans="1:5" ht="127.5">
      <c r="A78" t="s">
        <v>56</v>
      </c>
      <c r="E78" s="39" t="s">
        <v>139</v>
      </c>
    </row>
    <row r="79" spans="1:16" ht="12.75">
      <c r="A79" t="s">
        <v>49</v>
      </c>
      <c s="34" t="s">
        <v>140</v>
      </c>
      <c s="34" t="s">
        <v>141</v>
      </c>
      <c s="35" t="s">
        <v>5</v>
      </c>
      <c s="6" t="s">
        <v>142</v>
      </c>
      <c s="36" t="s">
        <v>65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</v>
      </c>
    </row>
    <row r="82" spans="1:5" ht="153">
      <c r="A82" t="s">
        <v>56</v>
      </c>
      <c r="E82" s="39" t="s">
        <v>143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144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144</v>
      </c>
      <c r="E4" s="26" t="s">
        <v>145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COUNTIFS(L8:L40,"=0",A8:A40,"P")+COUNTIFS(L8:L40,"",A8:A40,"P")+SUM(Q8:Q40)</f>
      </c>
    </row>
    <row r="8" spans="1:13" ht="12.75">
      <c r="A8" t="s">
        <v>44</v>
      </c>
      <c r="C8" s="28" t="s">
        <v>148</v>
      </c>
      <c r="E8" s="30" t="s">
        <v>147</v>
      </c>
      <c r="J8" s="29">
        <f>0+J9+J14+J31</f>
      </c>
      <c s="29">
        <f>0+K9+K14+K31</f>
      </c>
      <c s="29">
        <f>0+L9+L14+L31</f>
      </c>
      <c s="29">
        <f>0+M9+M14+M31</f>
      </c>
    </row>
    <row r="9" spans="1:13" ht="12.75">
      <c r="A9" t="s">
        <v>46</v>
      </c>
      <c r="C9" s="31" t="s">
        <v>149</v>
      </c>
      <c r="E9" s="33" t="s">
        <v>150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151</v>
      </c>
      <c s="35" t="s">
        <v>5</v>
      </c>
      <c s="6" t="s">
        <v>152</v>
      </c>
      <c s="36" t="s">
        <v>52</v>
      </c>
      <c s="37">
        <v>1059.199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153</v>
      </c>
    </row>
    <row r="12" spans="1:5" ht="12.75">
      <c r="A12" s="35" t="s">
        <v>55</v>
      </c>
      <c r="E12" s="40" t="s">
        <v>5</v>
      </c>
    </row>
    <row r="13" spans="1:5" ht="25.5">
      <c r="A13" t="s">
        <v>56</v>
      </c>
      <c r="E13" s="39" t="s">
        <v>154</v>
      </c>
    </row>
    <row r="14" spans="1:13" ht="12.75">
      <c r="A14" t="s">
        <v>46</v>
      </c>
      <c r="C14" s="31" t="s">
        <v>71</v>
      </c>
      <c r="E14" s="33" t="s">
        <v>155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27</v>
      </c>
      <c s="34" t="s">
        <v>156</v>
      </c>
      <c s="35" t="s">
        <v>5</v>
      </c>
      <c s="6" t="s">
        <v>157</v>
      </c>
      <c s="36" t="s">
        <v>52</v>
      </c>
      <c s="37">
        <v>1059.199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158</v>
      </c>
    </row>
    <row r="18" spans="1:5" ht="89.25">
      <c r="A18" t="s">
        <v>56</v>
      </c>
      <c r="E18" s="39" t="s">
        <v>159</v>
      </c>
    </row>
    <row r="19" spans="1:16" ht="25.5">
      <c r="A19" t="s">
        <v>49</v>
      </c>
      <c s="34" t="s">
        <v>26</v>
      </c>
      <c s="34" t="s">
        <v>160</v>
      </c>
      <c s="35" t="s">
        <v>5</v>
      </c>
      <c s="6" t="s">
        <v>161</v>
      </c>
      <c s="36" t="s">
        <v>99</v>
      </c>
      <c s="37">
        <v>345.805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5</v>
      </c>
    </row>
    <row r="22" spans="1:5" ht="331.5">
      <c r="A22" t="s">
        <v>56</v>
      </c>
      <c r="E22" s="39" t="s">
        <v>162</v>
      </c>
    </row>
    <row r="23" spans="1:16" ht="25.5">
      <c r="A23" t="s">
        <v>49</v>
      </c>
      <c s="34" t="s">
        <v>67</v>
      </c>
      <c s="34" t="s">
        <v>163</v>
      </c>
      <c s="35" t="s">
        <v>5</v>
      </c>
      <c s="6" t="s">
        <v>164</v>
      </c>
      <c s="36" t="s">
        <v>99</v>
      </c>
      <c s="37">
        <v>390.368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</v>
      </c>
    </row>
    <row r="26" spans="1:5" ht="114.75">
      <c r="A26" t="s">
        <v>56</v>
      </c>
      <c r="E26" s="39" t="s">
        <v>165</v>
      </c>
    </row>
    <row r="27" spans="1:16" ht="12.75">
      <c r="A27" t="s">
        <v>49</v>
      </c>
      <c s="34" t="s">
        <v>71</v>
      </c>
      <c s="34" t="s">
        <v>166</v>
      </c>
      <c s="35" t="s">
        <v>5</v>
      </c>
      <c s="6" t="s">
        <v>167</v>
      </c>
      <c s="36" t="s">
        <v>65</v>
      </c>
      <c s="37">
        <v>30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5</v>
      </c>
    </row>
    <row r="30" spans="1:5" ht="255">
      <c r="A30" t="s">
        <v>56</v>
      </c>
      <c r="E30" s="39" t="s">
        <v>168</v>
      </c>
    </row>
    <row r="31" spans="1:13" ht="12.75">
      <c r="A31" t="s">
        <v>46</v>
      </c>
      <c r="C31" s="31" t="s">
        <v>85</v>
      </c>
      <c r="E31" s="33" t="s">
        <v>169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75</v>
      </c>
      <c s="34" t="s">
        <v>170</v>
      </c>
      <c s="35" t="s">
        <v>5</v>
      </c>
      <c s="6" t="s">
        <v>171</v>
      </c>
      <c s="36" t="s">
        <v>52</v>
      </c>
      <c s="37">
        <v>1059.199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53</v>
      </c>
      <c>
        <f>(M32*21)/100</f>
      </c>
      <c t="s">
        <v>27</v>
      </c>
    </row>
    <row r="33" spans="1:5" ht="12.75">
      <c r="A33" s="35" t="s">
        <v>54</v>
      </c>
      <c r="E33" s="39" t="s">
        <v>5</v>
      </c>
    </row>
    <row r="34" spans="1:5" ht="12.75">
      <c r="A34" s="35" t="s">
        <v>55</v>
      </c>
      <c r="E34" s="40" t="s">
        <v>5</v>
      </c>
    </row>
    <row r="35" spans="1:5" ht="140.25">
      <c r="A35" t="s">
        <v>56</v>
      </c>
      <c r="E35" s="39" t="s">
        <v>172</v>
      </c>
    </row>
    <row r="36" spans="1:16" ht="25.5">
      <c r="A36" t="s">
        <v>49</v>
      </c>
      <c s="34" t="s">
        <v>61</v>
      </c>
      <c s="34" t="s">
        <v>173</v>
      </c>
      <c s="35" t="s">
        <v>5</v>
      </c>
      <c s="6" t="s">
        <v>174</v>
      </c>
      <c s="36" t="s">
        <v>175</v>
      </c>
      <c s="37">
        <v>5295.995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53</v>
      </c>
      <c>
        <f>(M36*21)/100</f>
      </c>
      <c t="s">
        <v>27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55</v>
      </c>
      <c r="E38" s="40" t="s">
        <v>176</v>
      </c>
    </row>
    <row r="39" spans="1:5" ht="127.5">
      <c r="A39" t="s">
        <v>56</v>
      </c>
      <c r="E39" s="39" t="s">
        <v>177</v>
      </c>
    </row>
    <row r="40" spans="1:16" ht="25.5">
      <c r="A40" t="s">
        <v>49</v>
      </c>
      <c s="34" t="s">
        <v>81</v>
      </c>
      <c s="34" t="s">
        <v>178</v>
      </c>
      <c s="35" t="s">
        <v>5</v>
      </c>
      <c s="6" t="s">
        <v>179</v>
      </c>
      <c s="36" t="s">
        <v>99</v>
      </c>
      <c s="37">
        <v>345.805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12.75">
      <c r="A42" s="35" t="s">
        <v>55</v>
      </c>
      <c r="E42" s="40" t="s">
        <v>5</v>
      </c>
    </row>
    <row r="43" spans="1:5" ht="178.5">
      <c r="A43" t="s">
        <v>56</v>
      </c>
      <c r="E43" s="39" t="s">
        <v>180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</v>
      </c>
      <c r="E4" s="26" t="s">
        <v>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COUNTIFS(L8:L137,"=0",A8:A137,"P")+COUNTIFS(L8:L137,"",A8:A137,"P")+SUM(Q8:Q137)</f>
      </c>
    </row>
    <row r="8" spans="1:13" ht="12.75">
      <c r="A8" t="s">
        <v>44</v>
      </c>
      <c r="C8" s="28" t="s">
        <v>185</v>
      </c>
      <c r="E8" s="30" t="s">
        <v>184</v>
      </c>
      <c r="J8" s="29">
        <f>0+J9+J26+J51+J76+J85+J98+J103+J120</f>
      </c>
      <c s="29">
        <f>0+K9+K26+K51+K76+K85+K98+K103+K120</f>
      </c>
      <c s="29">
        <f>0+L9+L26+L51+L76+L85+L98+L103+L120</f>
      </c>
      <c s="29">
        <f>0+M9+M26+M51+M76+M85+M98+M103+M120</f>
      </c>
    </row>
    <row r="9" spans="1:13" ht="12.75">
      <c r="A9" t="s">
        <v>46</v>
      </c>
      <c r="C9" s="31" t="s">
        <v>149</v>
      </c>
      <c r="E9" s="33" t="s">
        <v>150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186</v>
      </c>
      <c s="35" t="s">
        <v>5</v>
      </c>
      <c s="6" t="s">
        <v>187</v>
      </c>
      <c s="36" t="s">
        <v>188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189</v>
      </c>
    </row>
    <row r="12" spans="1:5" ht="12.75">
      <c r="A12" s="35" t="s">
        <v>55</v>
      </c>
      <c r="E12" s="40" t="s">
        <v>5</v>
      </c>
    </row>
    <row r="13" spans="1:5" ht="12.75">
      <c r="A13" t="s">
        <v>56</v>
      </c>
      <c r="E13" s="39" t="s">
        <v>190</v>
      </c>
    </row>
    <row r="14" spans="1:16" ht="38.25">
      <c r="A14" t="s">
        <v>49</v>
      </c>
      <c s="34" t="s">
        <v>27</v>
      </c>
      <c s="34" t="s">
        <v>191</v>
      </c>
      <c s="35" t="s">
        <v>192</v>
      </c>
      <c s="6" t="s">
        <v>193</v>
      </c>
      <c s="36" t="s">
        <v>194</v>
      </c>
      <c s="37">
        <v>200.515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195</v>
      </c>
      <c>
        <f>(M14*21)/100</f>
      </c>
      <c t="s">
        <v>27</v>
      </c>
    </row>
    <row r="15" spans="1:5" ht="25.5">
      <c r="A15" s="35" t="s">
        <v>54</v>
      </c>
      <c r="E15" s="39" t="s">
        <v>196</v>
      </c>
    </row>
    <row r="16" spans="1:5" ht="25.5">
      <c r="A16" s="35" t="s">
        <v>55</v>
      </c>
      <c r="E16" s="40" t="s">
        <v>197</v>
      </c>
    </row>
    <row r="17" spans="1:5" ht="127.5">
      <c r="A17" t="s">
        <v>56</v>
      </c>
      <c r="E17" s="39" t="s">
        <v>198</v>
      </c>
    </row>
    <row r="18" spans="1:16" ht="25.5">
      <c r="A18" t="s">
        <v>49</v>
      </c>
      <c s="34" t="s">
        <v>26</v>
      </c>
      <c s="34" t="s">
        <v>199</v>
      </c>
      <c s="35" t="s">
        <v>200</v>
      </c>
      <c s="6" t="s">
        <v>201</v>
      </c>
      <c s="36" t="s">
        <v>194</v>
      </c>
      <c s="37">
        <v>16.008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195</v>
      </c>
      <c>
        <f>(M18*21)/100</f>
      </c>
      <c t="s">
        <v>27</v>
      </c>
    </row>
    <row r="19" spans="1:5" ht="25.5">
      <c r="A19" s="35" t="s">
        <v>54</v>
      </c>
      <c r="E19" s="39" t="s">
        <v>196</v>
      </c>
    </row>
    <row r="20" spans="1:5" ht="25.5">
      <c r="A20" s="35" t="s">
        <v>55</v>
      </c>
      <c r="E20" s="40" t="s">
        <v>202</v>
      </c>
    </row>
    <row r="21" spans="1:5" ht="127.5">
      <c r="A21" t="s">
        <v>56</v>
      </c>
      <c r="E21" s="39" t="s">
        <v>198</v>
      </c>
    </row>
    <row r="22" spans="1:16" ht="25.5">
      <c r="A22" t="s">
        <v>49</v>
      </c>
      <c s="34" t="s">
        <v>67</v>
      </c>
      <c s="34" t="s">
        <v>203</v>
      </c>
      <c s="35" t="s">
        <v>204</v>
      </c>
      <c s="6" t="s">
        <v>205</v>
      </c>
      <c s="36" t="s">
        <v>194</v>
      </c>
      <c s="37">
        <v>4.212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195</v>
      </c>
      <c>
        <f>(M22*21)/100</f>
      </c>
      <c t="s">
        <v>27</v>
      </c>
    </row>
    <row r="23" spans="1:5" ht="25.5">
      <c r="A23" s="35" t="s">
        <v>54</v>
      </c>
      <c r="E23" s="39" t="s">
        <v>196</v>
      </c>
    </row>
    <row r="24" spans="1:5" ht="25.5">
      <c r="A24" s="35" t="s">
        <v>55</v>
      </c>
      <c r="E24" s="40" t="s">
        <v>206</v>
      </c>
    </row>
    <row r="25" spans="1:5" ht="127.5">
      <c r="A25" t="s">
        <v>56</v>
      </c>
      <c r="E25" s="39" t="s">
        <v>198</v>
      </c>
    </row>
    <row r="26" spans="1:13" ht="12.75">
      <c r="A26" t="s">
        <v>46</v>
      </c>
      <c r="C26" s="31" t="s">
        <v>47</v>
      </c>
      <c r="E26" s="33" t="s">
        <v>48</v>
      </c>
      <c r="J26" s="32">
        <f>0</f>
      </c>
      <c s="32">
        <f>0</f>
      </c>
      <c s="32">
        <f>0+L27+L31+L35+L39+L43+L47</f>
      </c>
      <c s="32">
        <f>0+M27+M31+M35+M39+M43+M47</f>
      </c>
    </row>
    <row r="27" spans="1:16" ht="12.75">
      <c r="A27" t="s">
        <v>49</v>
      </c>
      <c s="34" t="s">
        <v>71</v>
      </c>
      <c s="34" t="s">
        <v>207</v>
      </c>
      <c s="35" t="s">
        <v>5</v>
      </c>
      <c s="6" t="s">
        <v>208</v>
      </c>
      <c s="36" t="s">
        <v>52</v>
      </c>
      <c s="37">
        <v>117.95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63.75">
      <c r="A29" s="35" t="s">
        <v>55</v>
      </c>
      <c r="E29" s="40" t="s">
        <v>209</v>
      </c>
    </row>
    <row r="30" spans="1:5" ht="357">
      <c r="A30" t="s">
        <v>56</v>
      </c>
      <c r="E30" s="39" t="s">
        <v>210</v>
      </c>
    </row>
    <row r="31" spans="1:16" ht="12.75">
      <c r="A31" t="s">
        <v>49</v>
      </c>
      <c s="34" t="s">
        <v>75</v>
      </c>
      <c s="34" t="s">
        <v>211</v>
      </c>
      <c s="35" t="s">
        <v>5</v>
      </c>
      <c s="6" t="s">
        <v>212</v>
      </c>
      <c s="36" t="s">
        <v>52</v>
      </c>
      <c s="37">
        <v>117.95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213</v>
      </c>
    </row>
    <row r="34" spans="1:5" ht="191.25">
      <c r="A34" t="s">
        <v>56</v>
      </c>
      <c r="E34" s="39" t="s">
        <v>214</v>
      </c>
    </row>
    <row r="35" spans="1:16" ht="12.75">
      <c r="A35" t="s">
        <v>49</v>
      </c>
      <c s="34" t="s">
        <v>61</v>
      </c>
      <c s="34" t="s">
        <v>215</v>
      </c>
      <c s="35" t="s">
        <v>5</v>
      </c>
      <c s="6" t="s">
        <v>216</v>
      </c>
      <c s="36" t="s">
        <v>52</v>
      </c>
      <c s="37">
        <v>88.84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51">
      <c r="A37" s="35" t="s">
        <v>55</v>
      </c>
      <c r="E37" s="40" t="s">
        <v>217</v>
      </c>
    </row>
    <row r="38" spans="1:5" ht="306">
      <c r="A38" t="s">
        <v>56</v>
      </c>
      <c r="E38" s="39" t="s">
        <v>218</v>
      </c>
    </row>
    <row r="39" spans="1:16" ht="12.75">
      <c r="A39" t="s">
        <v>49</v>
      </c>
      <c s="34" t="s">
        <v>81</v>
      </c>
      <c s="34" t="s">
        <v>219</v>
      </c>
      <c s="35" t="s">
        <v>5</v>
      </c>
      <c s="6" t="s">
        <v>220</v>
      </c>
      <c s="36" t="s">
        <v>221</v>
      </c>
      <c s="37">
        <v>38.5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222</v>
      </c>
    </row>
    <row r="41" spans="1:5" ht="25.5">
      <c r="A41" s="35" t="s">
        <v>55</v>
      </c>
      <c r="E41" s="40" t="s">
        <v>223</v>
      </c>
    </row>
    <row r="42" spans="1:5" ht="38.25">
      <c r="A42" t="s">
        <v>56</v>
      </c>
      <c r="E42" s="39" t="s">
        <v>224</v>
      </c>
    </row>
    <row r="43" spans="1:16" ht="12.75">
      <c r="A43" t="s">
        <v>49</v>
      </c>
      <c s="34" t="s">
        <v>85</v>
      </c>
      <c s="34" t="s">
        <v>225</v>
      </c>
      <c s="35" t="s">
        <v>5</v>
      </c>
      <c s="6" t="s">
        <v>226</v>
      </c>
      <c s="36" t="s">
        <v>221</v>
      </c>
      <c s="37">
        <v>38.5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</v>
      </c>
    </row>
    <row r="45" spans="1:5" ht="25.5">
      <c r="A45" s="35" t="s">
        <v>55</v>
      </c>
      <c r="E45" s="40" t="s">
        <v>223</v>
      </c>
    </row>
    <row r="46" spans="1:5" ht="25.5">
      <c r="A46" t="s">
        <v>56</v>
      </c>
      <c r="E46" s="39" t="s">
        <v>227</v>
      </c>
    </row>
    <row r="47" spans="1:16" ht="12.75">
      <c r="A47" t="s">
        <v>49</v>
      </c>
      <c s="34" t="s">
        <v>89</v>
      </c>
      <c s="34" t="s">
        <v>228</v>
      </c>
      <c s="35" t="s">
        <v>5</v>
      </c>
      <c s="6" t="s">
        <v>229</v>
      </c>
      <c s="36" t="s">
        <v>221</v>
      </c>
      <c s="37">
        <v>154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27</v>
      </c>
    </row>
    <row r="48" spans="1:5" ht="12.75">
      <c r="A48" s="35" t="s">
        <v>54</v>
      </c>
      <c r="E48" s="39" t="s">
        <v>5</v>
      </c>
    </row>
    <row r="49" spans="1:5" ht="38.25">
      <c r="A49" s="35" t="s">
        <v>55</v>
      </c>
      <c r="E49" s="40" t="s">
        <v>230</v>
      </c>
    </row>
    <row r="50" spans="1:5" ht="38.25">
      <c r="A50" t="s">
        <v>56</v>
      </c>
      <c r="E50" s="39" t="s">
        <v>231</v>
      </c>
    </row>
    <row r="51" spans="1:13" ht="12.75">
      <c r="A51" t="s">
        <v>46</v>
      </c>
      <c r="C51" s="31" t="s">
        <v>27</v>
      </c>
      <c r="E51" s="33" t="s">
        <v>232</v>
      </c>
      <c r="J51" s="32">
        <f>0</f>
      </c>
      <c s="32">
        <f>0</f>
      </c>
      <c s="32">
        <f>0+L52+L56+L60+L64+L68+L72</f>
      </c>
      <c s="32">
        <f>0+M52+M56+M60+M64+M68+M72</f>
      </c>
    </row>
    <row r="52" spans="1:16" ht="12.75">
      <c r="A52" t="s">
        <v>49</v>
      </c>
      <c s="34" t="s">
        <v>117</v>
      </c>
      <c s="34" t="s">
        <v>233</v>
      </c>
      <c s="35" t="s">
        <v>5</v>
      </c>
      <c s="6" t="s">
        <v>234</v>
      </c>
      <c s="36" t="s">
        <v>99</v>
      </c>
      <c s="37">
        <v>10.2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55</v>
      </c>
      <c r="E54" s="40" t="s">
        <v>5</v>
      </c>
    </row>
    <row r="55" spans="1:5" ht="165.75">
      <c r="A55" t="s">
        <v>56</v>
      </c>
      <c r="E55" s="39" t="s">
        <v>235</v>
      </c>
    </row>
    <row r="56" spans="1:16" ht="12.75">
      <c r="A56" t="s">
        <v>49</v>
      </c>
      <c s="34" t="s">
        <v>118</v>
      </c>
      <c s="34" t="s">
        <v>236</v>
      </c>
      <c s="35" t="s">
        <v>5</v>
      </c>
      <c s="6" t="s">
        <v>237</v>
      </c>
      <c s="36" t="s">
        <v>221</v>
      </c>
      <c s="37">
        <v>20.4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238</v>
      </c>
    </row>
    <row r="58" spans="1:5" ht="12.75">
      <c r="A58" s="35" t="s">
        <v>55</v>
      </c>
      <c r="E58" s="40" t="s">
        <v>239</v>
      </c>
    </row>
    <row r="59" spans="1:5" ht="51">
      <c r="A59" t="s">
        <v>56</v>
      </c>
      <c r="E59" s="39" t="s">
        <v>240</v>
      </c>
    </row>
    <row r="60" spans="1:16" ht="12.75">
      <c r="A60" t="s">
        <v>49</v>
      </c>
      <c s="34" t="s">
        <v>119</v>
      </c>
      <c s="34" t="s">
        <v>241</v>
      </c>
      <c s="35" t="s">
        <v>5</v>
      </c>
      <c s="6" t="s">
        <v>242</v>
      </c>
      <c s="36" t="s">
        <v>52</v>
      </c>
      <c s="37">
        <v>6.436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51">
      <c r="A62" s="35" t="s">
        <v>55</v>
      </c>
      <c r="E62" s="40" t="s">
        <v>243</v>
      </c>
    </row>
    <row r="63" spans="1:5" ht="369.75">
      <c r="A63" t="s">
        <v>56</v>
      </c>
      <c r="E63" s="39" t="s">
        <v>244</v>
      </c>
    </row>
    <row r="64" spans="1:16" ht="12.75">
      <c r="A64" t="s">
        <v>49</v>
      </c>
      <c s="34" t="s">
        <v>124</v>
      </c>
      <c s="34" t="s">
        <v>245</v>
      </c>
      <c s="35" t="s">
        <v>5</v>
      </c>
      <c s="6" t="s">
        <v>246</v>
      </c>
      <c s="36" t="s">
        <v>194</v>
      </c>
      <c s="37">
        <v>0.152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5</v>
      </c>
    </row>
    <row r="66" spans="1:5" ht="25.5">
      <c r="A66" s="35" t="s">
        <v>55</v>
      </c>
      <c r="E66" s="40" t="s">
        <v>247</v>
      </c>
    </row>
    <row r="67" spans="1:5" ht="267.75">
      <c r="A67" t="s">
        <v>56</v>
      </c>
      <c r="E67" s="39" t="s">
        <v>248</v>
      </c>
    </row>
    <row r="68" spans="1:16" ht="12.75">
      <c r="A68" t="s">
        <v>49</v>
      </c>
      <c s="34" t="s">
        <v>128</v>
      </c>
      <c s="34" t="s">
        <v>249</v>
      </c>
      <c s="35" t="s">
        <v>5</v>
      </c>
      <c s="6" t="s">
        <v>250</v>
      </c>
      <c s="36" t="s">
        <v>194</v>
      </c>
      <c s="37">
        <v>0.382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53</v>
      </c>
      <c>
        <f>(M68*21)/100</f>
      </c>
      <c t="s">
        <v>27</v>
      </c>
    </row>
    <row r="69" spans="1:5" ht="12.75">
      <c r="A69" s="35" t="s">
        <v>54</v>
      </c>
      <c r="E69" s="39" t="s">
        <v>5</v>
      </c>
    </row>
    <row r="70" spans="1:5" ht="51">
      <c r="A70" s="35" t="s">
        <v>55</v>
      </c>
      <c r="E70" s="40" t="s">
        <v>251</v>
      </c>
    </row>
    <row r="71" spans="1:5" ht="267.75">
      <c r="A71" t="s">
        <v>56</v>
      </c>
      <c r="E71" s="39" t="s">
        <v>248</v>
      </c>
    </row>
    <row r="72" spans="1:16" ht="12.75">
      <c r="A72" t="s">
        <v>49</v>
      </c>
      <c s="34" t="s">
        <v>132</v>
      </c>
      <c s="34" t="s">
        <v>252</v>
      </c>
      <c s="35" t="s">
        <v>5</v>
      </c>
      <c s="6" t="s">
        <v>253</v>
      </c>
      <c s="36" t="s">
        <v>221</v>
      </c>
      <c s="37">
        <v>8.25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53</v>
      </c>
      <c>
        <f>(M72*21)/100</f>
      </c>
      <c t="s">
        <v>27</v>
      </c>
    </row>
    <row r="73" spans="1:5" ht="12.75">
      <c r="A73" s="35" t="s">
        <v>54</v>
      </c>
      <c r="E73" s="39" t="s">
        <v>254</v>
      </c>
    </row>
    <row r="74" spans="1:5" ht="12.75">
      <c r="A74" s="35" t="s">
        <v>55</v>
      </c>
      <c r="E74" s="40" t="s">
        <v>255</v>
      </c>
    </row>
    <row r="75" spans="1:5" ht="102">
      <c r="A75" t="s">
        <v>56</v>
      </c>
      <c r="E75" s="39" t="s">
        <v>256</v>
      </c>
    </row>
    <row r="76" spans="1:13" ht="12.75">
      <c r="A76" t="s">
        <v>46</v>
      </c>
      <c r="C76" s="31" t="s">
        <v>26</v>
      </c>
      <c r="E76" s="33" t="s">
        <v>257</v>
      </c>
      <c r="J76" s="32">
        <f>0</f>
      </c>
      <c s="32">
        <f>0</f>
      </c>
      <c s="32">
        <f>0+L77+L81</f>
      </c>
      <c s="32">
        <f>0+M77+M81</f>
      </c>
    </row>
    <row r="77" spans="1:16" ht="12.75">
      <c r="A77" t="s">
        <v>49</v>
      </c>
      <c s="34" t="s">
        <v>136</v>
      </c>
      <c s="34" t="s">
        <v>258</v>
      </c>
      <c s="35" t="s">
        <v>5</v>
      </c>
      <c s="6" t="s">
        <v>259</v>
      </c>
      <c s="36" t="s">
        <v>52</v>
      </c>
      <c s="37">
        <v>4.442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51">
      <c r="A79" s="35" t="s">
        <v>55</v>
      </c>
      <c r="E79" s="40" t="s">
        <v>260</v>
      </c>
    </row>
    <row r="80" spans="1:5" ht="369.75">
      <c r="A80" t="s">
        <v>56</v>
      </c>
      <c r="E80" s="39" t="s">
        <v>261</v>
      </c>
    </row>
    <row r="81" spans="1:16" ht="12.75">
      <c r="A81" t="s">
        <v>49</v>
      </c>
      <c s="34" t="s">
        <v>140</v>
      </c>
      <c s="34" t="s">
        <v>262</v>
      </c>
      <c s="35" t="s">
        <v>5</v>
      </c>
      <c s="6" t="s">
        <v>263</v>
      </c>
      <c s="36" t="s">
        <v>194</v>
      </c>
      <c s="37">
        <v>0.487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25.5">
      <c r="A83" s="35" t="s">
        <v>55</v>
      </c>
      <c r="E83" s="40" t="s">
        <v>264</v>
      </c>
    </row>
    <row r="84" spans="1:5" ht="267.75">
      <c r="A84" t="s">
        <v>56</v>
      </c>
      <c r="E84" s="39" t="s">
        <v>265</v>
      </c>
    </row>
    <row r="85" spans="1:13" ht="12.75">
      <c r="A85" t="s">
        <v>46</v>
      </c>
      <c r="C85" s="31" t="s">
        <v>67</v>
      </c>
      <c r="E85" s="33" t="s">
        <v>266</v>
      </c>
      <c r="J85" s="32">
        <f>0</f>
      </c>
      <c s="32">
        <f>0</f>
      </c>
      <c s="32">
        <f>0+L86+L90+L94</f>
      </c>
      <c s="32">
        <f>0+M86+M90+M94</f>
      </c>
    </row>
    <row r="86" spans="1:16" ht="12.75">
      <c r="A86" t="s">
        <v>49</v>
      </c>
      <c s="34" t="s">
        <v>267</v>
      </c>
      <c s="34" t="s">
        <v>268</v>
      </c>
      <c s="35" t="s">
        <v>5</v>
      </c>
      <c s="6" t="s">
        <v>269</v>
      </c>
      <c s="36" t="s">
        <v>52</v>
      </c>
      <c s="37">
        <v>0.04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270</v>
      </c>
    </row>
    <row r="88" spans="1:5" ht="25.5">
      <c r="A88" s="35" t="s">
        <v>55</v>
      </c>
      <c r="E88" s="40" t="s">
        <v>271</v>
      </c>
    </row>
    <row r="89" spans="1:5" ht="369.75">
      <c r="A89" t="s">
        <v>56</v>
      </c>
      <c r="E89" s="39" t="s">
        <v>261</v>
      </c>
    </row>
    <row r="90" spans="1:16" ht="12.75">
      <c r="A90" t="s">
        <v>49</v>
      </c>
      <c s="34" t="s">
        <v>272</v>
      </c>
      <c s="34" t="s">
        <v>273</v>
      </c>
      <c s="35" t="s">
        <v>5</v>
      </c>
      <c s="6" t="s">
        <v>274</v>
      </c>
      <c s="36" t="s">
        <v>52</v>
      </c>
      <c s="37">
        <v>12.448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51">
      <c r="A92" s="35" t="s">
        <v>55</v>
      </c>
      <c r="E92" s="40" t="s">
        <v>275</v>
      </c>
    </row>
    <row r="93" spans="1:5" ht="369.75">
      <c r="A93" t="s">
        <v>56</v>
      </c>
      <c r="E93" s="39" t="s">
        <v>261</v>
      </c>
    </row>
    <row r="94" spans="1:16" ht="12.75">
      <c r="A94" t="s">
        <v>49</v>
      </c>
      <c s="34" t="s">
        <v>276</v>
      </c>
      <c s="34" t="s">
        <v>277</v>
      </c>
      <c s="35" t="s">
        <v>5</v>
      </c>
      <c s="6" t="s">
        <v>278</v>
      </c>
      <c s="36" t="s">
        <v>52</v>
      </c>
      <c s="37">
        <v>3.52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279</v>
      </c>
    </row>
    <row r="96" spans="1:5" ht="25.5">
      <c r="A96" s="35" t="s">
        <v>55</v>
      </c>
      <c r="E96" s="40" t="s">
        <v>280</v>
      </c>
    </row>
    <row r="97" spans="1:5" ht="102">
      <c r="A97" t="s">
        <v>56</v>
      </c>
      <c r="E97" s="39" t="s">
        <v>281</v>
      </c>
    </row>
    <row r="98" spans="1:13" ht="12.75">
      <c r="A98" t="s">
        <v>46</v>
      </c>
      <c r="C98" s="31" t="s">
        <v>61</v>
      </c>
      <c r="E98" s="33" t="s">
        <v>62</v>
      </c>
      <c r="J98" s="32">
        <f>0</f>
      </c>
      <c s="32">
        <f>0</f>
      </c>
      <c s="32">
        <f>0+L99</f>
      </c>
      <c s="32">
        <f>0+M99</f>
      </c>
    </row>
    <row r="99" spans="1:16" ht="25.5">
      <c r="A99" t="s">
        <v>49</v>
      </c>
      <c s="34" t="s">
        <v>282</v>
      </c>
      <c s="34" t="s">
        <v>283</v>
      </c>
      <c s="35" t="s">
        <v>5</v>
      </c>
      <c s="6" t="s">
        <v>284</v>
      </c>
      <c s="36" t="s">
        <v>221</v>
      </c>
      <c s="37">
        <v>20.15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285</v>
      </c>
    </row>
    <row r="102" spans="1:5" ht="191.25">
      <c r="A102" t="s">
        <v>56</v>
      </c>
      <c r="E102" s="39" t="s">
        <v>286</v>
      </c>
    </row>
    <row r="103" spans="1:13" ht="12.75">
      <c r="A103" t="s">
        <v>46</v>
      </c>
      <c r="C103" s="31" t="s">
        <v>81</v>
      </c>
      <c r="E103" s="33" t="s">
        <v>84</v>
      </c>
      <c r="J103" s="32">
        <f>0</f>
      </c>
      <c s="32">
        <f>0</f>
      </c>
      <c s="32">
        <f>0+L104+L108+L112+L116</f>
      </c>
      <c s="32">
        <f>0+M104+M108+M112+M116</f>
      </c>
    </row>
    <row r="104" spans="1:16" ht="12.75">
      <c r="A104" t="s">
        <v>49</v>
      </c>
      <c s="34" t="s">
        <v>287</v>
      </c>
      <c s="34" t="s">
        <v>288</v>
      </c>
      <c s="35" t="s">
        <v>5</v>
      </c>
      <c s="6" t="s">
        <v>289</v>
      </c>
      <c s="36" t="s">
        <v>99</v>
      </c>
      <c s="37">
        <v>0.4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</v>
      </c>
    </row>
    <row r="106" spans="1:5" ht="12.75">
      <c r="A106" s="35" t="s">
        <v>55</v>
      </c>
      <c r="E106" s="40" t="s">
        <v>5</v>
      </c>
    </row>
    <row r="107" spans="1:5" ht="242.25">
      <c r="A107" t="s">
        <v>56</v>
      </c>
      <c r="E107" s="39" t="s">
        <v>290</v>
      </c>
    </row>
    <row r="108" spans="1:16" ht="12.75">
      <c r="A108" t="s">
        <v>49</v>
      </c>
      <c s="34" t="s">
        <v>291</v>
      </c>
      <c s="34" t="s">
        <v>292</v>
      </c>
      <c s="35" t="s">
        <v>5</v>
      </c>
      <c s="6" t="s">
        <v>293</v>
      </c>
      <c s="36" t="s">
        <v>65</v>
      </c>
      <c s="37">
        <v>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53</v>
      </c>
      <c>
        <f>(M108*21)/100</f>
      </c>
      <c t="s">
        <v>27</v>
      </c>
    </row>
    <row r="109" spans="1:5" ht="12.75">
      <c r="A109" s="35" t="s">
        <v>54</v>
      </c>
      <c r="E109" s="39" t="s">
        <v>5</v>
      </c>
    </row>
    <row r="110" spans="1:5" ht="12.75">
      <c r="A110" s="35" t="s">
        <v>55</v>
      </c>
      <c r="E110" s="40" t="s">
        <v>5</v>
      </c>
    </row>
    <row r="111" spans="1:5" ht="38.25">
      <c r="A111" t="s">
        <v>56</v>
      </c>
      <c r="E111" s="39" t="s">
        <v>294</v>
      </c>
    </row>
    <row r="112" spans="1:16" ht="12.75">
      <c r="A112" t="s">
        <v>49</v>
      </c>
      <c s="34" t="s">
        <v>295</v>
      </c>
      <c s="34" t="s">
        <v>296</v>
      </c>
      <c s="35" t="s">
        <v>5</v>
      </c>
      <c s="6" t="s">
        <v>297</v>
      </c>
      <c s="36" t="s">
        <v>52</v>
      </c>
      <c s="37">
        <v>0.19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53</v>
      </c>
      <c>
        <f>(M112*21)/100</f>
      </c>
      <c t="s">
        <v>27</v>
      </c>
    </row>
    <row r="113" spans="1:5" ht="12.75">
      <c r="A113" s="35" t="s">
        <v>54</v>
      </c>
      <c r="E113" s="39" t="s">
        <v>5</v>
      </c>
    </row>
    <row r="114" spans="1:5" ht="51">
      <c r="A114" s="35" t="s">
        <v>55</v>
      </c>
      <c r="E114" s="40" t="s">
        <v>298</v>
      </c>
    </row>
    <row r="115" spans="1:5" ht="38.25">
      <c r="A115" t="s">
        <v>56</v>
      </c>
      <c r="E115" s="39" t="s">
        <v>294</v>
      </c>
    </row>
    <row r="116" spans="1:16" ht="12.75">
      <c r="A116" t="s">
        <v>49</v>
      </c>
      <c s="34" t="s">
        <v>299</v>
      </c>
      <c s="34" t="s">
        <v>300</v>
      </c>
      <c s="35" t="s">
        <v>5</v>
      </c>
      <c s="6" t="s">
        <v>301</v>
      </c>
      <c s="36" t="s">
        <v>302</v>
      </c>
      <c s="37">
        <v>74.1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53</v>
      </c>
      <c>
        <f>(M116*21)/100</f>
      </c>
      <c t="s">
        <v>27</v>
      </c>
    </row>
    <row r="117" spans="1:5" ht="12.75">
      <c r="A117" s="35" t="s">
        <v>54</v>
      </c>
      <c r="E117" s="39" t="s">
        <v>5</v>
      </c>
    </row>
    <row r="118" spans="1:5" ht="25.5">
      <c r="A118" s="35" t="s">
        <v>55</v>
      </c>
      <c r="E118" s="40" t="s">
        <v>303</v>
      </c>
    </row>
    <row r="119" spans="1:5" ht="409.5">
      <c r="A119" t="s">
        <v>56</v>
      </c>
      <c r="E119" s="39" t="s">
        <v>304</v>
      </c>
    </row>
    <row r="120" spans="1:13" ht="12.75">
      <c r="A120" t="s">
        <v>46</v>
      </c>
      <c r="C120" s="31" t="s">
        <v>85</v>
      </c>
      <c r="E120" s="33" t="s">
        <v>169</v>
      </c>
      <c r="J120" s="32">
        <f>0</f>
      </c>
      <c s="32">
        <f>0</f>
      </c>
      <c s="32">
        <f>0+L121+L125+L129+L133+L137</f>
      </c>
      <c s="32">
        <f>0+M121+M125+M129+M133+M137</f>
      </c>
    </row>
    <row r="121" spans="1:16" ht="12.75">
      <c r="A121" t="s">
        <v>49</v>
      </c>
      <c s="34" t="s">
        <v>305</v>
      </c>
      <c s="34" t="s">
        <v>306</v>
      </c>
      <c s="35" t="s">
        <v>5</v>
      </c>
      <c s="6" t="s">
        <v>307</v>
      </c>
      <c s="36" t="s">
        <v>99</v>
      </c>
      <c s="37">
        <v>6.9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53</v>
      </c>
      <c>
        <f>(M121*21)/100</f>
      </c>
      <c t="s">
        <v>27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55</v>
      </c>
      <c r="E123" s="40" t="s">
        <v>5</v>
      </c>
    </row>
    <row r="124" spans="1:5" ht="63.75">
      <c r="A124" t="s">
        <v>56</v>
      </c>
      <c r="E124" s="39" t="s">
        <v>308</v>
      </c>
    </row>
    <row r="125" spans="1:16" ht="12.75">
      <c r="A125" t="s">
        <v>49</v>
      </c>
      <c s="34" t="s">
        <v>309</v>
      </c>
      <c s="34" t="s">
        <v>310</v>
      </c>
      <c s="35" t="s">
        <v>5</v>
      </c>
      <c s="6" t="s">
        <v>311</v>
      </c>
      <c s="36" t="s">
        <v>52</v>
      </c>
      <c s="37">
        <v>6.96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53</v>
      </c>
      <c>
        <f>(M125*21)/100</f>
      </c>
      <c t="s">
        <v>27</v>
      </c>
    </row>
    <row r="126" spans="1:5" ht="12.75">
      <c r="A126" s="35" t="s">
        <v>54</v>
      </c>
      <c r="E126" s="39" t="s">
        <v>5</v>
      </c>
    </row>
    <row r="127" spans="1:5" ht="25.5">
      <c r="A127" s="35" t="s">
        <v>55</v>
      </c>
      <c r="E127" s="40" t="s">
        <v>312</v>
      </c>
    </row>
    <row r="128" spans="1:5" ht="114.75">
      <c r="A128" t="s">
        <v>56</v>
      </c>
      <c r="E128" s="39" t="s">
        <v>313</v>
      </c>
    </row>
    <row r="129" spans="1:16" ht="12.75">
      <c r="A129" t="s">
        <v>49</v>
      </c>
      <c s="34" t="s">
        <v>314</v>
      </c>
      <c s="34" t="s">
        <v>315</v>
      </c>
      <c s="35" t="s">
        <v>5</v>
      </c>
      <c s="6" t="s">
        <v>316</v>
      </c>
      <c s="36" t="s">
        <v>52</v>
      </c>
      <c s="37">
        <v>1.56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53</v>
      </c>
      <c>
        <f>(M129*21)/100</f>
      </c>
      <c t="s">
        <v>27</v>
      </c>
    </row>
    <row r="130" spans="1:5" ht="12.75">
      <c r="A130" s="35" t="s">
        <v>54</v>
      </c>
      <c r="E130" s="39" t="s">
        <v>5</v>
      </c>
    </row>
    <row r="131" spans="1:5" ht="25.5">
      <c r="A131" s="35" t="s">
        <v>55</v>
      </c>
      <c r="E131" s="40" t="s">
        <v>317</v>
      </c>
    </row>
    <row r="132" spans="1:5" ht="76.5">
      <c r="A132" t="s">
        <v>56</v>
      </c>
      <c r="E132" s="39" t="s">
        <v>318</v>
      </c>
    </row>
    <row r="133" spans="1:16" ht="12.75">
      <c r="A133" t="s">
        <v>49</v>
      </c>
      <c s="34" t="s">
        <v>319</v>
      </c>
      <c s="34" t="s">
        <v>320</v>
      </c>
      <c s="35" t="s">
        <v>5</v>
      </c>
      <c s="6" t="s">
        <v>321</v>
      </c>
      <c s="36" t="s">
        <v>99</v>
      </c>
      <c s="37">
        <v>12.6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53</v>
      </c>
      <c>
        <f>(M133*21)/100</f>
      </c>
      <c t="s">
        <v>27</v>
      </c>
    </row>
    <row r="134" spans="1:5" ht="25.5">
      <c r="A134" s="35" t="s">
        <v>54</v>
      </c>
      <c r="E134" s="39" t="s">
        <v>322</v>
      </c>
    </row>
    <row r="135" spans="1:5" ht="25.5">
      <c r="A135" s="35" t="s">
        <v>55</v>
      </c>
      <c r="E135" s="40" t="s">
        <v>323</v>
      </c>
    </row>
    <row r="136" spans="1:5" ht="89.25">
      <c r="A136" t="s">
        <v>56</v>
      </c>
      <c r="E136" s="39" t="s">
        <v>324</v>
      </c>
    </row>
    <row r="137" spans="1:16" ht="12.75">
      <c r="A137" t="s">
        <v>49</v>
      </c>
      <c s="34" t="s">
        <v>325</v>
      </c>
      <c s="34" t="s">
        <v>326</v>
      </c>
      <c s="35" t="s">
        <v>5</v>
      </c>
      <c s="6" t="s">
        <v>327</v>
      </c>
      <c s="36" t="s">
        <v>221</v>
      </c>
      <c s="37">
        <v>1.17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53</v>
      </c>
      <c>
        <f>(M137*21)/100</f>
      </c>
      <c t="s">
        <v>27</v>
      </c>
    </row>
    <row r="138" spans="1:5" ht="12.75">
      <c r="A138" s="35" t="s">
        <v>54</v>
      </c>
      <c r="E138" s="39" t="s">
        <v>5</v>
      </c>
    </row>
    <row r="139" spans="1:5" ht="12.75">
      <c r="A139" s="35" t="s">
        <v>55</v>
      </c>
      <c r="E139" s="40" t="s">
        <v>328</v>
      </c>
    </row>
    <row r="140" spans="1:5" ht="63.75">
      <c r="A140" t="s">
        <v>56</v>
      </c>
      <c r="E140" s="39" t="s">
        <v>329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181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181</v>
      </c>
      <c r="E4" s="26" t="s">
        <v>182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COUNTIFS(L8:L92,"=0",A8:A92,"P")+COUNTIFS(L8:L92,"",A8:A92,"P")+SUM(Q8:Q92)</f>
      </c>
    </row>
    <row r="8" spans="1:13" ht="12.75">
      <c r="A8" t="s">
        <v>44</v>
      </c>
      <c r="C8" s="28" t="s">
        <v>332</v>
      </c>
      <c r="E8" s="30" t="s">
        <v>331</v>
      </c>
      <c r="J8" s="29">
        <f>0+J9+J26+J39+J52+J65+J74+J79</f>
      </c>
      <c s="29">
        <f>0+K9+K26+K39+K52+K65+K74+K79</f>
      </c>
      <c s="29">
        <f>0+L9+L26+L39+L52+L65+L74+L79</f>
      </c>
      <c s="29">
        <f>0+M9+M26+M39+M52+M65+M74+M79</f>
      </c>
    </row>
    <row r="9" spans="1:13" ht="12.75">
      <c r="A9" t="s">
        <v>46</v>
      </c>
      <c r="C9" s="31" t="s">
        <v>149</v>
      </c>
      <c r="E9" s="33" t="s">
        <v>150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186</v>
      </c>
      <c s="35" t="s">
        <v>5</v>
      </c>
      <c s="6" t="s">
        <v>187</v>
      </c>
      <c s="36" t="s">
        <v>188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189</v>
      </c>
    </row>
    <row r="12" spans="1:5" ht="12.75">
      <c r="A12" s="35" t="s">
        <v>55</v>
      </c>
      <c r="E12" s="40" t="s">
        <v>5</v>
      </c>
    </row>
    <row r="13" spans="1:5" ht="12.75">
      <c r="A13" t="s">
        <v>56</v>
      </c>
      <c r="E13" s="39" t="s">
        <v>190</v>
      </c>
    </row>
    <row r="14" spans="1:16" ht="38.25">
      <c r="A14" t="s">
        <v>49</v>
      </c>
      <c s="34" t="s">
        <v>27</v>
      </c>
      <c s="34" t="s">
        <v>191</v>
      </c>
      <c s="35" t="s">
        <v>192</v>
      </c>
      <c s="6" t="s">
        <v>193</v>
      </c>
      <c s="36" t="s">
        <v>194</v>
      </c>
      <c s="37">
        <v>262.582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195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25.5">
      <c r="A16" s="35" t="s">
        <v>55</v>
      </c>
      <c r="E16" s="40" t="s">
        <v>333</v>
      </c>
    </row>
    <row r="17" spans="1:5" ht="127.5">
      <c r="A17" t="s">
        <v>56</v>
      </c>
      <c r="E17" s="39" t="s">
        <v>198</v>
      </c>
    </row>
    <row r="18" spans="1:16" ht="25.5">
      <c r="A18" t="s">
        <v>49</v>
      </c>
      <c s="34" t="s">
        <v>26</v>
      </c>
      <c s="34" t="s">
        <v>199</v>
      </c>
      <c s="35" t="s">
        <v>200</v>
      </c>
      <c s="6" t="s">
        <v>201</v>
      </c>
      <c s="36" t="s">
        <v>194</v>
      </c>
      <c s="37">
        <v>13.478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195</v>
      </c>
      <c>
        <f>(M18*21)/100</f>
      </c>
      <c t="s">
        <v>27</v>
      </c>
    </row>
    <row r="19" spans="1:5" ht="25.5">
      <c r="A19" s="35" t="s">
        <v>54</v>
      </c>
      <c r="E19" s="39" t="s">
        <v>196</v>
      </c>
    </row>
    <row r="20" spans="1:5" ht="25.5">
      <c r="A20" s="35" t="s">
        <v>55</v>
      </c>
      <c r="E20" s="40" t="s">
        <v>334</v>
      </c>
    </row>
    <row r="21" spans="1:5" ht="127.5">
      <c r="A21" t="s">
        <v>56</v>
      </c>
      <c r="E21" s="39" t="s">
        <v>198</v>
      </c>
    </row>
    <row r="22" spans="1:16" ht="25.5">
      <c r="A22" t="s">
        <v>49</v>
      </c>
      <c s="34" t="s">
        <v>67</v>
      </c>
      <c s="34" t="s">
        <v>203</v>
      </c>
      <c s="35" t="s">
        <v>204</v>
      </c>
      <c s="6" t="s">
        <v>205</v>
      </c>
      <c s="36" t="s">
        <v>194</v>
      </c>
      <c s="37">
        <v>4.779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195</v>
      </c>
      <c>
        <f>(M22*21)/100</f>
      </c>
      <c t="s">
        <v>27</v>
      </c>
    </row>
    <row r="23" spans="1:5" ht="25.5">
      <c r="A23" s="35" t="s">
        <v>54</v>
      </c>
      <c r="E23" s="39" t="s">
        <v>196</v>
      </c>
    </row>
    <row r="24" spans="1:5" ht="25.5">
      <c r="A24" s="35" t="s">
        <v>55</v>
      </c>
      <c r="E24" s="40" t="s">
        <v>335</v>
      </c>
    </row>
    <row r="25" spans="1:5" ht="127.5">
      <c r="A25" t="s">
        <v>56</v>
      </c>
      <c r="E25" s="39" t="s">
        <v>198</v>
      </c>
    </row>
    <row r="26" spans="1:13" ht="12.75">
      <c r="A26" t="s">
        <v>46</v>
      </c>
      <c r="C26" s="31" t="s">
        <v>47</v>
      </c>
      <c r="E26" s="33" t="s">
        <v>48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71</v>
      </c>
      <c s="34" t="s">
        <v>207</v>
      </c>
      <c s="35" t="s">
        <v>5</v>
      </c>
      <c s="6" t="s">
        <v>208</v>
      </c>
      <c s="36" t="s">
        <v>52</v>
      </c>
      <c s="37">
        <v>154.46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51">
      <c r="A29" s="35" t="s">
        <v>55</v>
      </c>
      <c r="E29" s="40" t="s">
        <v>336</v>
      </c>
    </row>
    <row r="30" spans="1:5" ht="357">
      <c r="A30" t="s">
        <v>56</v>
      </c>
      <c r="E30" s="39" t="s">
        <v>210</v>
      </c>
    </row>
    <row r="31" spans="1:16" ht="12.75">
      <c r="A31" t="s">
        <v>49</v>
      </c>
      <c s="34" t="s">
        <v>75</v>
      </c>
      <c s="34" t="s">
        <v>211</v>
      </c>
      <c s="35" t="s">
        <v>5</v>
      </c>
      <c s="6" t="s">
        <v>212</v>
      </c>
      <c s="36" t="s">
        <v>52</v>
      </c>
      <c s="37">
        <v>154.46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337</v>
      </c>
    </row>
    <row r="34" spans="1:5" ht="191.25">
      <c r="A34" t="s">
        <v>56</v>
      </c>
      <c r="E34" s="39" t="s">
        <v>214</v>
      </c>
    </row>
    <row r="35" spans="1:16" ht="12.75">
      <c r="A35" t="s">
        <v>49</v>
      </c>
      <c s="34" t="s">
        <v>61</v>
      </c>
      <c s="34" t="s">
        <v>215</v>
      </c>
      <c s="35" t="s">
        <v>5</v>
      </c>
      <c s="6" t="s">
        <v>216</v>
      </c>
      <c s="36" t="s">
        <v>52</v>
      </c>
      <c s="37">
        <v>42.26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25.5">
      <c r="A37" s="35" t="s">
        <v>55</v>
      </c>
      <c r="E37" s="40" t="s">
        <v>338</v>
      </c>
    </row>
    <row r="38" spans="1:5" ht="306">
      <c r="A38" t="s">
        <v>56</v>
      </c>
      <c r="E38" s="39" t="s">
        <v>218</v>
      </c>
    </row>
    <row r="39" spans="1:13" ht="12.75">
      <c r="A39" t="s">
        <v>46</v>
      </c>
      <c r="C39" s="31" t="s">
        <v>27</v>
      </c>
      <c r="E39" s="33" t="s">
        <v>232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81</v>
      </c>
      <c s="34" t="s">
        <v>241</v>
      </c>
      <c s="35" t="s">
        <v>5</v>
      </c>
      <c s="6" t="s">
        <v>242</v>
      </c>
      <c s="36" t="s">
        <v>52</v>
      </c>
      <c s="37">
        <v>7.636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</v>
      </c>
      <c>
        <f>(M40*21)/100</f>
      </c>
      <c t="s">
        <v>27</v>
      </c>
    </row>
    <row r="41" spans="1:5" ht="12.75">
      <c r="A41" s="35" t="s">
        <v>54</v>
      </c>
      <c r="E41" s="39" t="s">
        <v>5</v>
      </c>
    </row>
    <row r="42" spans="1:5" ht="51">
      <c r="A42" s="35" t="s">
        <v>55</v>
      </c>
      <c r="E42" s="40" t="s">
        <v>339</v>
      </c>
    </row>
    <row r="43" spans="1:5" ht="369.75">
      <c r="A43" t="s">
        <v>56</v>
      </c>
      <c r="E43" s="39" t="s">
        <v>244</v>
      </c>
    </row>
    <row r="44" spans="1:16" ht="12.75">
      <c r="A44" t="s">
        <v>49</v>
      </c>
      <c s="34" t="s">
        <v>85</v>
      </c>
      <c s="34" t="s">
        <v>245</v>
      </c>
      <c s="35" t="s">
        <v>5</v>
      </c>
      <c s="6" t="s">
        <v>246</v>
      </c>
      <c s="36" t="s">
        <v>194</v>
      </c>
      <c s="37">
        <v>0.133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25.5">
      <c r="A46" s="35" t="s">
        <v>55</v>
      </c>
      <c r="E46" s="40" t="s">
        <v>340</v>
      </c>
    </row>
    <row r="47" spans="1:5" ht="267.75">
      <c r="A47" t="s">
        <v>56</v>
      </c>
      <c r="E47" s="39" t="s">
        <v>248</v>
      </c>
    </row>
    <row r="48" spans="1:16" ht="12.75">
      <c r="A48" t="s">
        <v>49</v>
      </c>
      <c s="34" t="s">
        <v>89</v>
      </c>
      <c s="34" t="s">
        <v>249</v>
      </c>
      <c s="35" t="s">
        <v>5</v>
      </c>
      <c s="6" t="s">
        <v>250</v>
      </c>
      <c s="36" t="s">
        <v>194</v>
      </c>
      <c s="37">
        <v>0.188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51">
      <c r="A50" s="35" t="s">
        <v>55</v>
      </c>
      <c r="E50" s="40" t="s">
        <v>341</v>
      </c>
    </row>
    <row r="51" spans="1:5" ht="267.75">
      <c r="A51" t="s">
        <v>56</v>
      </c>
      <c r="E51" s="39" t="s">
        <v>265</v>
      </c>
    </row>
    <row r="52" spans="1:13" ht="12.75">
      <c r="A52" t="s">
        <v>46</v>
      </c>
      <c r="C52" s="31" t="s">
        <v>26</v>
      </c>
      <c r="E52" s="33" t="s">
        <v>257</v>
      </c>
      <c r="J52" s="32">
        <f>0</f>
      </c>
      <c s="32">
        <f>0</f>
      </c>
      <c s="32">
        <f>0+L53+L57+L61</f>
      </c>
      <c s="32">
        <f>0+M53+M57+M61</f>
      </c>
    </row>
    <row r="53" spans="1:16" ht="12.75">
      <c r="A53" t="s">
        <v>49</v>
      </c>
      <c s="34" t="s">
        <v>117</v>
      </c>
      <c s="34" t="s">
        <v>342</v>
      </c>
      <c s="35" t="s">
        <v>5</v>
      </c>
      <c s="6" t="s">
        <v>343</v>
      </c>
      <c s="36" t="s">
        <v>52</v>
      </c>
      <c s="37">
        <v>5.67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279</v>
      </c>
    </row>
    <row r="55" spans="1:5" ht="12.75">
      <c r="A55" s="35" t="s">
        <v>55</v>
      </c>
      <c r="E55" s="40" t="s">
        <v>344</v>
      </c>
    </row>
    <row r="56" spans="1:5" ht="51">
      <c r="A56" t="s">
        <v>56</v>
      </c>
      <c r="E56" s="39" t="s">
        <v>345</v>
      </c>
    </row>
    <row r="57" spans="1:16" ht="12.75">
      <c r="A57" t="s">
        <v>49</v>
      </c>
      <c s="34" t="s">
        <v>118</v>
      </c>
      <c s="34" t="s">
        <v>346</v>
      </c>
      <c s="35" t="s">
        <v>5</v>
      </c>
      <c s="6" t="s">
        <v>347</v>
      </c>
      <c s="36" t="s">
        <v>52</v>
      </c>
      <c s="37">
        <v>10.674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348</v>
      </c>
    </row>
    <row r="59" spans="1:5" ht="25.5">
      <c r="A59" s="35" t="s">
        <v>55</v>
      </c>
      <c r="E59" s="40" t="s">
        <v>349</v>
      </c>
    </row>
    <row r="60" spans="1:5" ht="369.75">
      <c r="A60" t="s">
        <v>56</v>
      </c>
      <c r="E60" s="39" t="s">
        <v>261</v>
      </c>
    </row>
    <row r="61" spans="1:16" ht="12.75">
      <c r="A61" t="s">
        <v>49</v>
      </c>
      <c s="34" t="s">
        <v>119</v>
      </c>
      <c s="34" t="s">
        <v>350</v>
      </c>
      <c s="35" t="s">
        <v>5</v>
      </c>
      <c s="6" t="s">
        <v>351</v>
      </c>
      <c s="36" t="s">
        <v>194</v>
      </c>
      <c s="37">
        <v>1.156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25.5">
      <c r="A63" s="35" t="s">
        <v>55</v>
      </c>
      <c r="E63" s="40" t="s">
        <v>352</v>
      </c>
    </row>
    <row r="64" spans="1:5" ht="267.75">
      <c r="A64" t="s">
        <v>56</v>
      </c>
      <c r="E64" s="39" t="s">
        <v>265</v>
      </c>
    </row>
    <row r="65" spans="1:13" ht="12.75">
      <c r="A65" t="s">
        <v>46</v>
      </c>
      <c r="C65" s="31" t="s">
        <v>67</v>
      </c>
      <c r="E65" s="33" t="s">
        <v>266</v>
      </c>
      <c r="J65" s="32">
        <f>0</f>
      </c>
      <c s="32">
        <f>0</f>
      </c>
      <c s="32">
        <f>0+L66+L70</f>
      </c>
      <c s="32">
        <f>0+M66+M70</f>
      </c>
    </row>
    <row r="66" spans="1:16" ht="12.75">
      <c r="A66" t="s">
        <v>49</v>
      </c>
      <c s="34" t="s">
        <v>124</v>
      </c>
      <c s="34" t="s">
        <v>273</v>
      </c>
      <c s="35" t="s">
        <v>5</v>
      </c>
      <c s="6" t="s">
        <v>274</v>
      </c>
      <c s="36" t="s">
        <v>52</v>
      </c>
      <c s="37">
        <v>15.142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</v>
      </c>
    </row>
    <row r="68" spans="1:5" ht="51">
      <c r="A68" s="35" t="s">
        <v>55</v>
      </c>
      <c r="E68" s="40" t="s">
        <v>353</v>
      </c>
    </row>
    <row r="69" spans="1:5" ht="369.75">
      <c r="A69" t="s">
        <v>56</v>
      </c>
      <c r="E69" s="39" t="s">
        <v>261</v>
      </c>
    </row>
    <row r="70" spans="1:16" ht="12.75">
      <c r="A70" t="s">
        <v>49</v>
      </c>
      <c s="34" t="s">
        <v>128</v>
      </c>
      <c s="34" t="s">
        <v>277</v>
      </c>
      <c s="35" t="s">
        <v>5</v>
      </c>
      <c s="6" t="s">
        <v>278</v>
      </c>
      <c s="36" t="s">
        <v>52</v>
      </c>
      <c s="37">
        <v>18.008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279</v>
      </c>
    </row>
    <row r="72" spans="1:5" ht="25.5">
      <c r="A72" s="35" t="s">
        <v>55</v>
      </c>
      <c r="E72" s="40" t="s">
        <v>354</v>
      </c>
    </row>
    <row r="73" spans="1:5" ht="102">
      <c r="A73" t="s">
        <v>56</v>
      </c>
      <c r="E73" s="39" t="s">
        <v>281</v>
      </c>
    </row>
    <row r="74" spans="1:13" ht="12.75">
      <c r="A74" t="s">
        <v>46</v>
      </c>
      <c r="C74" s="31" t="s">
        <v>61</v>
      </c>
      <c r="E74" s="33" t="s">
        <v>62</v>
      </c>
      <c r="J74" s="32">
        <f>0</f>
      </c>
      <c s="32">
        <f>0</f>
      </c>
      <c s="32">
        <f>0+L75</f>
      </c>
      <c s="32">
        <f>0+M75</f>
      </c>
    </row>
    <row r="75" spans="1:16" ht="25.5">
      <c r="A75" t="s">
        <v>49</v>
      </c>
      <c s="34" t="s">
        <v>132</v>
      </c>
      <c s="34" t="s">
        <v>283</v>
      </c>
      <c s="35" t="s">
        <v>5</v>
      </c>
      <c s="6" t="s">
        <v>284</v>
      </c>
      <c s="36" t="s">
        <v>221</v>
      </c>
      <c s="37">
        <v>15.19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27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355</v>
      </c>
    </row>
    <row r="78" spans="1:5" ht="191.25">
      <c r="A78" t="s">
        <v>56</v>
      </c>
      <c r="E78" s="39" t="s">
        <v>286</v>
      </c>
    </row>
    <row r="79" spans="1:13" ht="12.75">
      <c r="A79" t="s">
        <v>46</v>
      </c>
      <c r="C79" s="31" t="s">
        <v>85</v>
      </c>
      <c r="E79" s="33" t="s">
        <v>169</v>
      </c>
      <c r="J79" s="32">
        <f>0</f>
      </c>
      <c s="32">
        <f>0</f>
      </c>
      <c s="32">
        <f>0+L80+L84+L88+L92</f>
      </c>
      <c s="32">
        <f>0+M80+M84+M88+M92</f>
      </c>
    </row>
    <row r="80" spans="1:16" ht="12.75">
      <c r="A80" t="s">
        <v>49</v>
      </c>
      <c s="34" t="s">
        <v>136</v>
      </c>
      <c s="34" t="s">
        <v>306</v>
      </c>
      <c s="35" t="s">
        <v>5</v>
      </c>
      <c s="6" t="s">
        <v>307</v>
      </c>
      <c s="36" t="s">
        <v>99</v>
      </c>
      <c s="37">
        <v>5.5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53</v>
      </c>
      <c>
        <f>(M80*21)/100</f>
      </c>
      <c t="s">
        <v>27</v>
      </c>
    </row>
    <row r="81" spans="1:5" ht="12.75">
      <c r="A81" s="35" t="s">
        <v>54</v>
      </c>
      <c r="E81" s="39" t="s">
        <v>5</v>
      </c>
    </row>
    <row r="82" spans="1:5" ht="12.75">
      <c r="A82" s="35" t="s">
        <v>55</v>
      </c>
      <c r="E82" s="40" t="s">
        <v>5</v>
      </c>
    </row>
    <row r="83" spans="1:5" ht="63.75">
      <c r="A83" t="s">
        <v>56</v>
      </c>
      <c r="E83" s="39" t="s">
        <v>308</v>
      </c>
    </row>
    <row r="84" spans="1:16" ht="12.75">
      <c r="A84" t="s">
        <v>49</v>
      </c>
      <c s="34" t="s">
        <v>140</v>
      </c>
      <c s="34" t="s">
        <v>310</v>
      </c>
      <c s="35" t="s">
        <v>5</v>
      </c>
      <c s="6" t="s">
        <v>311</v>
      </c>
      <c s="36" t="s">
        <v>52</v>
      </c>
      <c s="37">
        <v>5.86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53</v>
      </c>
      <c>
        <f>(M84*21)/100</f>
      </c>
      <c t="s">
        <v>27</v>
      </c>
    </row>
    <row r="85" spans="1:5" ht="12.75">
      <c r="A85" s="35" t="s">
        <v>54</v>
      </c>
      <c r="E85" s="39" t="s">
        <v>5</v>
      </c>
    </row>
    <row r="86" spans="1:5" ht="25.5">
      <c r="A86" s="35" t="s">
        <v>55</v>
      </c>
      <c r="E86" s="40" t="s">
        <v>356</v>
      </c>
    </row>
    <row r="87" spans="1:5" ht="114.75">
      <c r="A87" t="s">
        <v>56</v>
      </c>
      <c r="E87" s="39" t="s">
        <v>313</v>
      </c>
    </row>
    <row r="88" spans="1:16" ht="12.75">
      <c r="A88" t="s">
        <v>49</v>
      </c>
      <c s="34" t="s">
        <v>267</v>
      </c>
      <c s="34" t="s">
        <v>315</v>
      </c>
      <c s="35" t="s">
        <v>5</v>
      </c>
      <c s="6" t="s">
        <v>316</v>
      </c>
      <c s="36" t="s">
        <v>52</v>
      </c>
      <c s="37">
        <v>1.77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53</v>
      </c>
      <c>
        <f>(M88*21)/100</f>
      </c>
      <c t="s">
        <v>27</v>
      </c>
    </row>
    <row r="89" spans="1:5" ht="12.75">
      <c r="A89" s="35" t="s">
        <v>54</v>
      </c>
      <c r="E89" s="39" t="s">
        <v>5</v>
      </c>
    </row>
    <row r="90" spans="1:5" ht="25.5">
      <c r="A90" s="35" t="s">
        <v>55</v>
      </c>
      <c r="E90" s="40" t="s">
        <v>357</v>
      </c>
    </row>
    <row r="91" spans="1:5" ht="76.5">
      <c r="A91" t="s">
        <v>56</v>
      </c>
      <c r="E91" s="39" t="s">
        <v>318</v>
      </c>
    </row>
    <row r="92" spans="1:16" ht="12.75">
      <c r="A92" t="s">
        <v>49</v>
      </c>
      <c s="34" t="s">
        <v>272</v>
      </c>
      <c s="34" t="s">
        <v>358</v>
      </c>
      <c s="35" t="s">
        <v>5</v>
      </c>
      <c s="6" t="s">
        <v>359</v>
      </c>
      <c s="36" t="s">
        <v>99</v>
      </c>
      <c s="37">
        <v>5.6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53</v>
      </c>
      <c>
        <f>(M92*21)/100</f>
      </c>
      <c t="s">
        <v>27</v>
      </c>
    </row>
    <row r="93" spans="1:5" ht="25.5">
      <c r="A93" s="35" t="s">
        <v>54</v>
      </c>
      <c r="E93" s="39" t="s">
        <v>322</v>
      </c>
    </row>
    <row r="94" spans="1:5" ht="25.5">
      <c r="A94" s="35" t="s">
        <v>55</v>
      </c>
      <c r="E94" s="40" t="s">
        <v>360</v>
      </c>
    </row>
    <row r="95" spans="1:5" ht="89.25">
      <c r="A95" t="s">
        <v>56</v>
      </c>
      <c r="E95" s="39" t="s">
        <v>324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361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361</v>
      </c>
      <c r="E4" s="26" t="s">
        <v>362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COUNTIFS(L8:L38,"=0",A8:A38,"P")+COUNTIFS(L8:L38,"",A8:A38,"P")+SUM(Q8:Q38)</f>
      </c>
    </row>
    <row r="8" spans="1:13" ht="12.75">
      <c r="A8" t="s">
        <v>44</v>
      </c>
      <c r="C8" s="28" t="s">
        <v>365</v>
      </c>
      <c r="E8" s="30" t="s">
        <v>364</v>
      </c>
      <c r="J8" s="29">
        <f>0+J9+J14+J19+J28+J33</f>
      </c>
      <c s="29">
        <f>0+K9+K14+K19+K28+K33</f>
      </c>
      <c s="29">
        <f>0+L9+L14+L19+L28+L33</f>
      </c>
      <c s="29">
        <f>0+M9+M14+M19+M28+M33</f>
      </c>
    </row>
    <row r="9" spans="1:13" ht="12.75">
      <c r="A9" t="s">
        <v>46</v>
      </c>
      <c r="C9" s="31" t="s">
        <v>149</v>
      </c>
      <c r="E9" s="33" t="s">
        <v>150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47</v>
      </c>
      <c s="34" t="s">
        <v>191</v>
      </c>
      <c s="35" t="s">
        <v>192</v>
      </c>
      <c s="6" t="s">
        <v>193</v>
      </c>
      <c s="36" t="s">
        <v>194</v>
      </c>
      <c s="37">
        <v>406.385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195</v>
      </c>
      <c>
        <f>(M10*21)/100</f>
      </c>
      <c t="s">
        <v>27</v>
      </c>
    </row>
    <row r="11" spans="1:5" ht="25.5">
      <c r="A11" s="35" t="s">
        <v>54</v>
      </c>
      <c r="E11" s="39" t="s">
        <v>196</v>
      </c>
    </row>
    <row r="12" spans="1:5" ht="12.75">
      <c r="A12" s="35" t="s">
        <v>55</v>
      </c>
      <c r="E12" s="40" t="s">
        <v>366</v>
      </c>
    </row>
    <row r="13" spans="1:5" ht="127.5">
      <c r="A13" t="s">
        <v>56</v>
      </c>
      <c r="E13" s="39" t="s">
        <v>198</v>
      </c>
    </row>
    <row r="14" spans="1:13" ht="12.75">
      <c r="A14" t="s">
        <v>46</v>
      </c>
      <c r="C14" s="31" t="s">
        <v>47</v>
      </c>
      <c r="E14" s="33" t="s">
        <v>48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367</v>
      </c>
      <c s="35" t="s">
        <v>5</v>
      </c>
      <c s="6" t="s">
        <v>368</v>
      </c>
      <c s="36" t="s">
        <v>52</v>
      </c>
      <c s="37">
        <v>239.05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5</v>
      </c>
    </row>
    <row r="18" spans="1:5" ht="318.75">
      <c r="A18" t="s">
        <v>56</v>
      </c>
      <c r="E18" s="39" t="s">
        <v>369</v>
      </c>
    </row>
    <row r="19" spans="1:13" ht="12.75">
      <c r="A19" t="s">
        <v>46</v>
      </c>
      <c r="C19" s="31" t="s">
        <v>27</v>
      </c>
      <c r="E19" s="33" t="s">
        <v>232</v>
      </c>
      <c r="J19" s="32">
        <f>0</f>
      </c>
      <c s="32">
        <f>0</f>
      </c>
      <c s="32">
        <f>0+L20+L24</f>
      </c>
      <c s="32">
        <f>0+M20+M24</f>
      </c>
    </row>
    <row r="20" spans="1:16" ht="12.75">
      <c r="A20" t="s">
        <v>49</v>
      </c>
      <c s="34" t="s">
        <v>26</v>
      </c>
      <c s="34" t="s">
        <v>370</v>
      </c>
      <c s="35" t="s">
        <v>5</v>
      </c>
      <c s="6" t="s">
        <v>371</v>
      </c>
      <c s="36" t="s">
        <v>65</v>
      </c>
      <c s="37">
        <v>168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53</v>
      </c>
      <c>
        <f>(M20*21)/100</f>
      </c>
      <c t="s">
        <v>27</v>
      </c>
    </row>
    <row r="21" spans="1:5" ht="12.75">
      <c r="A21" s="35" t="s">
        <v>54</v>
      </c>
      <c r="E21" s="39" t="s">
        <v>5</v>
      </c>
    </row>
    <row r="22" spans="1:5" ht="12.75">
      <c r="A22" s="35" t="s">
        <v>55</v>
      </c>
      <c r="E22" s="40" t="s">
        <v>5</v>
      </c>
    </row>
    <row r="23" spans="1:5" ht="127.5">
      <c r="A23" t="s">
        <v>56</v>
      </c>
      <c r="E23" s="39" t="s">
        <v>372</v>
      </c>
    </row>
    <row r="24" spans="1:16" ht="12.75">
      <c r="A24" t="s">
        <v>49</v>
      </c>
      <c s="34" t="s">
        <v>67</v>
      </c>
      <c s="34" t="s">
        <v>373</v>
      </c>
      <c s="35" t="s">
        <v>5</v>
      </c>
      <c s="6" t="s">
        <v>374</v>
      </c>
      <c s="36" t="s">
        <v>65</v>
      </c>
      <c s="37">
        <v>39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53</v>
      </c>
      <c>
        <f>(M24*21)/100</f>
      </c>
      <c t="s">
        <v>27</v>
      </c>
    </row>
    <row r="25" spans="1:5" ht="12.75">
      <c r="A25" s="35" t="s">
        <v>54</v>
      </c>
      <c r="E25" s="39" t="s">
        <v>5</v>
      </c>
    </row>
    <row r="26" spans="1:5" ht="12.75">
      <c r="A26" s="35" t="s">
        <v>55</v>
      </c>
      <c r="E26" s="40" t="s">
        <v>5</v>
      </c>
    </row>
    <row r="27" spans="1:5" ht="153">
      <c r="A27" t="s">
        <v>56</v>
      </c>
      <c r="E27" s="39" t="s">
        <v>375</v>
      </c>
    </row>
    <row r="28" spans="1:13" ht="12.75">
      <c r="A28" t="s">
        <v>46</v>
      </c>
      <c r="C28" s="31" t="s">
        <v>26</v>
      </c>
      <c r="E28" s="33" t="s">
        <v>257</v>
      </c>
      <c r="J28" s="32">
        <f>0</f>
      </c>
      <c s="32">
        <f>0</f>
      </c>
      <c s="32">
        <f>0+L29</f>
      </c>
      <c s="32">
        <f>0+M29</f>
      </c>
    </row>
    <row r="29" spans="1:16" ht="12.75">
      <c r="A29" t="s">
        <v>49</v>
      </c>
      <c s="34" t="s">
        <v>71</v>
      </c>
      <c s="34" t="s">
        <v>376</v>
      </c>
      <c s="35" t="s">
        <v>5</v>
      </c>
      <c s="6" t="s">
        <v>377</v>
      </c>
      <c s="36" t="s">
        <v>221</v>
      </c>
      <c s="37">
        <v>87.7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53</v>
      </c>
      <c>
        <f>(M29*21)/100</f>
      </c>
      <c t="s">
        <v>27</v>
      </c>
    </row>
    <row r="30" spans="1:5" ht="12.75">
      <c r="A30" s="35" t="s">
        <v>54</v>
      </c>
      <c r="E30" s="39" t="s">
        <v>5</v>
      </c>
    </row>
    <row r="31" spans="1:5" ht="12.75">
      <c r="A31" s="35" t="s">
        <v>55</v>
      </c>
      <c r="E31" s="40" t="s">
        <v>5</v>
      </c>
    </row>
    <row r="32" spans="1:5" ht="178.5">
      <c r="A32" t="s">
        <v>56</v>
      </c>
      <c r="E32" s="39" t="s">
        <v>378</v>
      </c>
    </row>
    <row r="33" spans="1:13" ht="12.75">
      <c r="A33" t="s">
        <v>46</v>
      </c>
      <c r="C33" s="31" t="s">
        <v>85</v>
      </c>
      <c r="E33" s="33" t="s">
        <v>169</v>
      </c>
      <c r="J33" s="32">
        <f>0</f>
      </c>
      <c s="32">
        <f>0</f>
      </c>
      <c s="32">
        <f>0+L34+L38</f>
      </c>
      <c s="32">
        <f>0+M34+M38</f>
      </c>
    </row>
    <row r="34" spans="1:16" ht="12.75">
      <c r="A34" t="s">
        <v>49</v>
      </c>
      <c s="34" t="s">
        <v>75</v>
      </c>
      <c s="34" t="s">
        <v>379</v>
      </c>
      <c s="35" t="s">
        <v>5</v>
      </c>
      <c s="6" t="s">
        <v>380</v>
      </c>
      <c s="36" t="s">
        <v>221</v>
      </c>
      <c s="37">
        <v>57.6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</v>
      </c>
    </row>
    <row r="37" spans="1:5" ht="25.5">
      <c r="A37" t="s">
        <v>56</v>
      </c>
      <c r="E37" s="39" t="s">
        <v>381</v>
      </c>
    </row>
    <row r="38" spans="1:16" ht="12.75">
      <c r="A38" t="s">
        <v>49</v>
      </c>
      <c s="34" t="s">
        <v>61</v>
      </c>
      <c s="34" t="s">
        <v>382</v>
      </c>
      <c s="35" t="s">
        <v>5</v>
      </c>
      <c s="6" t="s">
        <v>383</v>
      </c>
      <c s="36" t="s">
        <v>221</v>
      </c>
      <c s="37">
        <v>256.55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</v>
      </c>
    </row>
    <row r="41" spans="1:5" ht="76.5">
      <c r="A41" t="s">
        <v>56</v>
      </c>
      <c r="E41" s="39" t="s">
        <v>384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361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361</v>
      </c>
      <c r="E4" s="26" t="s">
        <v>362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387</v>
      </c>
      <c r="E8" s="30" t="s">
        <v>386</v>
      </c>
      <c r="J8" s="29">
        <f>0+J9+J14+J43+J64+J89</f>
      </c>
      <c s="29">
        <f>0+K9+K14+K43+K64+K89</f>
      </c>
      <c s="29">
        <f>0+L9+L14+L43+L64+L89</f>
      </c>
      <c s="29">
        <f>0+M9+M14+M43+M64+M89</f>
      </c>
    </row>
    <row r="9" spans="1:13" ht="12.75">
      <c r="A9" t="s">
        <v>46</v>
      </c>
      <c r="C9" s="31" t="s">
        <v>149</v>
      </c>
      <c r="E9" s="33" t="s">
        <v>150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47</v>
      </c>
      <c s="34" t="s">
        <v>203</v>
      </c>
      <c s="35" t="s">
        <v>204</v>
      </c>
      <c s="6" t="s">
        <v>205</v>
      </c>
      <c s="36" t="s">
        <v>194</v>
      </c>
      <c s="37">
        <v>5884.38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25.5">
      <c r="A11" s="35" t="s">
        <v>54</v>
      </c>
      <c r="E11" s="39" t="s">
        <v>196</v>
      </c>
    </row>
    <row r="12" spans="1:5" ht="12.75">
      <c r="A12" s="35" t="s">
        <v>55</v>
      </c>
      <c r="E12" s="40" t="s">
        <v>388</v>
      </c>
    </row>
    <row r="13" spans="1:5" ht="127.5">
      <c r="A13" t="s">
        <v>56</v>
      </c>
      <c r="E13" s="39" t="s">
        <v>198</v>
      </c>
    </row>
    <row r="14" spans="1:13" ht="12.75">
      <c r="A14" t="s">
        <v>46</v>
      </c>
      <c r="C14" s="31" t="s">
        <v>47</v>
      </c>
      <c r="E14" s="33" t="s">
        <v>48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389</v>
      </c>
      <c s="35" t="s">
        <v>5</v>
      </c>
      <c s="6" t="s">
        <v>390</v>
      </c>
      <c s="36" t="s">
        <v>52</v>
      </c>
      <c s="37">
        <v>465.15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27</v>
      </c>
    </row>
    <row r="16" spans="1:5" ht="12.75">
      <c r="A16" s="35" t="s">
        <v>54</v>
      </c>
      <c r="E16" s="39" t="s">
        <v>5</v>
      </c>
    </row>
    <row r="17" spans="1:5" ht="12.75">
      <c r="A17" s="35" t="s">
        <v>55</v>
      </c>
      <c r="E17" s="40" t="s">
        <v>391</v>
      </c>
    </row>
    <row r="18" spans="1:5" ht="12.75">
      <c r="A18" t="s">
        <v>56</v>
      </c>
      <c r="E18" s="39" t="s">
        <v>5</v>
      </c>
    </row>
    <row r="19" spans="1:16" ht="12.75">
      <c r="A19" t="s">
        <v>49</v>
      </c>
      <c s="34" t="s">
        <v>26</v>
      </c>
      <c s="34" t="s">
        <v>392</v>
      </c>
      <c s="35" t="s">
        <v>5</v>
      </c>
      <c s="6" t="s">
        <v>393</v>
      </c>
      <c s="36" t="s">
        <v>52</v>
      </c>
      <c s="37">
        <v>775.25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394</v>
      </c>
    </row>
    <row r="22" spans="1:5" ht="12.75">
      <c r="A22" t="s">
        <v>56</v>
      </c>
      <c r="E22" s="39" t="s">
        <v>5</v>
      </c>
    </row>
    <row r="23" spans="1:16" ht="12.75">
      <c r="A23" t="s">
        <v>49</v>
      </c>
      <c s="34" t="s">
        <v>67</v>
      </c>
      <c s="34" t="s">
        <v>395</v>
      </c>
      <c s="35" t="s">
        <v>5</v>
      </c>
      <c s="6" t="s">
        <v>396</v>
      </c>
      <c s="36" t="s">
        <v>52</v>
      </c>
      <c s="37">
        <v>37.2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</v>
      </c>
    </row>
    <row r="26" spans="1:5" ht="89.25">
      <c r="A26" t="s">
        <v>56</v>
      </c>
      <c r="E26" s="39" t="s">
        <v>397</v>
      </c>
    </row>
    <row r="27" spans="1:16" ht="12.75">
      <c r="A27" t="s">
        <v>49</v>
      </c>
      <c s="34" t="s">
        <v>71</v>
      </c>
      <c s="34" t="s">
        <v>398</v>
      </c>
      <c s="35" t="s">
        <v>5</v>
      </c>
      <c s="6" t="s">
        <v>399</v>
      </c>
      <c s="36" t="s">
        <v>194</v>
      </c>
      <c s="37">
        <v>13.3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27</v>
      </c>
    </row>
    <row r="28" spans="1:5" ht="12.75">
      <c r="A28" s="35" t="s">
        <v>54</v>
      </c>
      <c r="E28" s="39" t="s">
        <v>5</v>
      </c>
    </row>
    <row r="29" spans="1:5" ht="12.75">
      <c r="A29" s="35" t="s">
        <v>55</v>
      </c>
      <c r="E29" s="40" t="s">
        <v>400</v>
      </c>
    </row>
    <row r="30" spans="1:5" ht="255">
      <c r="A30" t="s">
        <v>56</v>
      </c>
      <c r="E30" s="39" t="s">
        <v>401</v>
      </c>
    </row>
    <row r="31" spans="1:16" ht="12.75">
      <c r="A31" t="s">
        <v>49</v>
      </c>
      <c s="34" t="s">
        <v>75</v>
      </c>
      <c s="34" t="s">
        <v>402</v>
      </c>
      <c s="35" t="s">
        <v>5</v>
      </c>
      <c s="6" t="s">
        <v>403</v>
      </c>
      <c s="36" t="s">
        <v>52</v>
      </c>
      <c s="37">
        <v>1302.4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27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5</v>
      </c>
    </row>
    <row r="34" spans="1:5" ht="89.25">
      <c r="A34" t="s">
        <v>56</v>
      </c>
      <c r="E34" s="39" t="s">
        <v>404</v>
      </c>
    </row>
    <row r="35" spans="1:16" ht="12.75">
      <c r="A35" t="s">
        <v>49</v>
      </c>
      <c s="34" t="s">
        <v>61</v>
      </c>
      <c s="34" t="s">
        <v>405</v>
      </c>
      <c s="35" t="s">
        <v>5</v>
      </c>
      <c s="6" t="s">
        <v>406</v>
      </c>
      <c s="36" t="s">
        <v>52</v>
      </c>
      <c s="37">
        <v>1768.8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27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407</v>
      </c>
    </row>
    <row r="38" spans="1:5" ht="114.75">
      <c r="A38" t="s">
        <v>56</v>
      </c>
      <c r="E38" s="39" t="s">
        <v>408</v>
      </c>
    </row>
    <row r="39" spans="1:16" ht="12.75">
      <c r="A39" t="s">
        <v>49</v>
      </c>
      <c s="34" t="s">
        <v>81</v>
      </c>
      <c s="34" t="s">
        <v>409</v>
      </c>
      <c s="35" t="s">
        <v>5</v>
      </c>
      <c s="6" t="s">
        <v>410</v>
      </c>
      <c s="36" t="s">
        <v>52</v>
      </c>
      <c s="37">
        <v>62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27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5</v>
      </c>
    </row>
    <row r="42" spans="1:5" ht="38.25">
      <c r="A42" t="s">
        <v>56</v>
      </c>
      <c r="E42" s="39" t="s">
        <v>411</v>
      </c>
    </row>
    <row r="43" spans="1:13" ht="12.75">
      <c r="A43" t="s">
        <v>46</v>
      </c>
      <c r="C43" s="31" t="s">
        <v>27</v>
      </c>
      <c r="E43" s="33" t="s">
        <v>232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49</v>
      </c>
      <c s="34" t="s">
        <v>85</v>
      </c>
      <c s="34" t="s">
        <v>412</v>
      </c>
      <c s="35" t="s">
        <v>5</v>
      </c>
      <c s="6" t="s">
        <v>413</v>
      </c>
      <c s="36" t="s">
        <v>99</v>
      </c>
      <c s="37">
        <v>3067.5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53</v>
      </c>
      <c>
        <f>(M44*21)/100</f>
      </c>
      <c t="s">
        <v>27</v>
      </c>
    </row>
    <row r="45" spans="1:5" ht="12.75">
      <c r="A45" s="35" t="s">
        <v>54</v>
      </c>
      <c r="E45" s="39" t="s">
        <v>5</v>
      </c>
    </row>
    <row r="46" spans="1:5" ht="12.75">
      <c r="A46" s="35" t="s">
        <v>55</v>
      </c>
      <c r="E46" s="40" t="s">
        <v>414</v>
      </c>
    </row>
    <row r="47" spans="1:5" ht="114.75">
      <c r="A47" t="s">
        <v>56</v>
      </c>
      <c r="E47" s="39" t="s">
        <v>415</v>
      </c>
    </row>
    <row r="48" spans="1:16" ht="12.75">
      <c r="A48" t="s">
        <v>49</v>
      </c>
      <c s="34" t="s">
        <v>89</v>
      </c>
      <c s="34" t="s">
        <v>416</v>
      </c>
      <c s="35" t="s">
        <v>5</v>
      </c>
      <c s="6" t="s">
        <v>417</v>
      </c>
      <c s="36" t="s">
        <v>99</v>
      </c>
      <c s="37">
        <v>267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53</v>
      </c>
      <c>
        <f>(M48*21)/100</f>
      </c>
      <c t="s">
        <v>27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55</v>
      </c>
      <c r="E50" s="40" t="s">
        <v>418</v>
      </c>
    </row>
    <row r="51" spans="1:5" ht="114.75">
      <c r="A51" t="s">
        <v>56</v>
      </c>
      <c r="E51" s="39" t="s">
        <v>415</v>
      </c>
    </row>
    <row r="52" spans="1:16" ht="12.75">
      <c r="A52" t="s">
        <v>49</v>
      </c>
      <c s="34" t="s">
        <v>117</v>
      </c>
      <c s="34" t="s">
        <v>419</v>
      </c>
      <c s="35" t="s">
        <v>5</v>
      </c>
      <c s="6" t="s">
        <v>420</v>
      </c>
      <c s="36" t="s">
        <v>65</v>
      </c>
      <c s="37">
        <v>223.5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53</v>
      </c>
      <c>
        <f>(M52*21)/100</f>
      </c>
      <c t="s">
        <v>27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55</v>
      </c>
      <c r="E54" s="40" t="s">
        <v>421</v>
      </c>
    </row>
    <row r="55" spans="1:5" ht="127.5">
      <c r="A55" t="s">
        <v>56</v>
      </c>
      <c r="E55" s="39" t="s">
        <v>422</v>
      </c>
    </row>
    <row r="56" spans="1:16" ht="12.75">
      <c r="A56" t="s">
        <v>49</v>
      </c>
      <c s="34" t="s">
        <v>118</v>
      </c>
      <c s="34" t="s">
        <v>423</v>
      </c>
      <c s="35" t="s">
        <v>5</v>
      </c>
      <c s="6" t="s">
        <v>424</v>
      </c>
      <c s="36" t="s">
        <v>65</v>
      </c>
      <c s="37">
        <v>819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5</v>
      </c>
    </row>
    <row r="58" spans="1:5" ht="12.75">
      <c r="A58" s="35" t="s">
        <v>55</v>
      </c>
      <c r="E58" s="40" t="s">
        <v>5</v>
      </c>
    </row>
    <row r="59" spans="1:5" ht="76.5">
      <c r="A59" t="s">
        <v>56</v>
      </c>
      <c r="E59" s="39" t="s">
        <v>425</v>
      </c>
    </row>
    <row r="60" spans="1:16" ht="12.75">
      <c r="A60" t="s">
        <v>49</v>
      </c>
      <c s="34" t="s">
        <v>119</v>
      </c>
      <c s="34" t="s">
        <v>426</v>
      </c>
      <c s="35" t="s">
        <v>5</v>
      </c>
      <c s="6" t="s">
        <v>427</v>
      </c>
      <c s="36" t="s">
        <v>65</v>
      </c>
      <c s="37">
        <v>42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5</v>
      </c>
    </row>
    <row r="62" spans="1:5" ht="12.75">
      <c r="A62" s="35" t="s">
        <v>55</v>
      </c>
      <c r="E62" s="40" t="s">
        <v>5</v>
      </c>
    </row>
    <row r="63" spans="1:5" ht="89.25">
      <c r="A63" t="s">
        <v>56</v>
      </c>
      <c r="E63" s="39" t="s">
        <v>428</v>
      </c>
    </row>
    <row r="64" spans="1:13" ht="12.75">
      <c r="A64" t="s">
        <v>46</v>
      </c>
      <c r="C64" s="31" t="s">
        <v>26</v>
      </c>
      <c r="E64" s="33" t="s">
        <v>257</v>
      </c>
      <c r="J64" s="32">
        <f>0</f>
      </c>
      <c s="32">
        <f>0</f>
      </c>
      <c s="32">
        <f>0+L65+L69+L73+L77+L81+L85</f>
      </c>
      <c s="32">
        <f>0+M65+M69+M73+M77+M81+M85</f>
      </c>
    </row>
    <row r="65" spans="1:16" ht="12.75">
      <c r="A65" t="s">
        <v>49</v>
      </c>
      <c s="34" t="s">
        <v>124</v>
      </c>
      <c s="34" t="s">
        <v>429</v>
      </c>
      <c s="35" t="s">
        <v>5</v>
      </c>
      <c s="6" t="s">
        <v>430</v>
      </c>
      <c s="36" t="s">
        <v>194</v>
      </c>
      <c s="37">
        <v>8.6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53</v>
      </c>
      <c>
        <f>(M65*21)/100</f>
      </c>
      <c t="s">
        <v>27</v>
      </c>
    </row>
    <row r="66" spans="1:5" ht="12.75">
      <c r="A66" s="35" t="s">
        <v>54</v>
      </c>
      <c r="E66" s="39" t="s">
        <v>5</v>
      </c>
    </row>
    <row r="67" spans="1:5" ht="12.75">
      <c r="A67" s="35" t="s">
        <v>55</v>
      </c>
      <c r="E67" s="40" t="s">
        <v>431</v>
      </c>
    </row>
    <row r="68" spans="1:5" ht="153">
      <c r="A68" t="s">
        <v>56</v>
      </c>
      <c r="E68" s="39" t="s">
        <v>432</v>
      </c>
    </row>
    <row r="69" spans="1:16" ht="12.75">
      <c r="A69" t="s">
        <v>49</v>
      </c>
      <c s="34" t="s">
        <v>128</v>
      </c>
      <c s="34" t="s">
        <v>433</v>
      </c>
      <c s="35" t="s">
        <v>5</v>
      </c>
      <c s="6" t="s">
        <v>434</v>
      </c>
      <c s="36" t="s">
        <v>194</v>
      </c>
      <c s="37">
        <v>0.5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195</v>
      </c>
      <c>
        <f>(M69*21)/100</f>
      </c>
      <c t="s">
        <v>27</v>
      </c>
    </row>
    <row r="70" spans="1:5" ht="12.75">
      <c r="A70" s="35" t="s">
        <v>54</v>
      </c>
      <c r="E70" s="39" t="s">
        <v>5</v>
      </c>
    </row>
    <row r="71" spans="1:5" ht="12.75">
      <c r="A71" s="35" t="s">
        <v>55</v>
      </c>
      <c r="E71" s="40" t="s">
        <v>5</v>
      </c>
    </row>
    <row r="72" spans="1:5" ht="153">
      <c r="A72" t="s">
        <v>56</v>
      </c>
      <c r="E72" s="39" t="s">
        <v>432</v>
      </c>
    </row>
    <row r="73" spans="1:16" ht="12.75">
      <c r="A73" t="s">
        <v>49</v>
      </c>
      <c s="34" t="s">
        <v>132</v>
      </c>
      <c s="34" t="s">
        <v>435</v>
      </c>
      <c s="35" t="s">
        <v>5</v>
      </c>
      <c s="6" t="s">
        <v>436</v>
      </c>
      <c s="36" t="s">
        <v>221</v>
      </c>
      <c s="37">
        <v>1782.7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55</v>
      </c>
      <c r="E75" s="40" t="s">
        <v>5</v>
      </c>
    </row>
    <row r="76" spans="1:5" ht="280.5">
      <c r="A76" t="s">
        <v>56</v>
      </c>
      <c r="E76" s="39" t="s">
        <v>437</v>
      </c>
    </row>
    <row r="77" spans="1:16" ht="12.75">
      <c r="A77" t="s">
        <v>49</v>
      </c>
      <c s="34" t="s">
        <v>136</v>
      </c>
      <c s="34" t="s">
        <v>438</v>
      </c>
      <c s="35" t="s">
        <v>5</v>
      </c>
      <c s="6" t="s">
        <v>439</v>
      </c>
      <c s="36" t="s">
        <v>221</v>
      </c>
      <c s="37">
        <v>1015.3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55</v>
      </c>
      <c r="E79" s="40" t="s">
        <v>5</v>
      </c>
    </row>
    <row r="80" spans="1:5" ht="280.5">
      <c r="A80" t="s">
        <v>56</v>
      </c>
      <c r="E80" s="39" t="s">
        <v>440</v>
      </c>
    </row>
    <row r="81" spans="1:16" ht="12.75">
      <c r="A81" t="s">
        <v>49</v>
      </c>
      <c s="34" t="s">
        <v>140</v>
      </c>
      <c s="34" t="s">
        <v>441</v>
      </c>
      <c s="35" t="s">
        <v>5</v>
      </c>
      <c s="6" t="s">
        <v>442</v>
      </c>
      <c s="36" t="s">
        <v>221</v>
      </c>
      <c s="37">
        <v>613.2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55</v>
      </c>
      <c r="E83" s="40" t="s">
        <v>5</v>
      </c>
    </row>
    <row r="84" spans="1:5" ht="280.5">
      <c r="A84" t="s">
        <v>56</v>
      </c>
      <c r="E84" s="39" t="s">
        <v>440</v>
      </c>
    </row>
    <row r="85" spans="1:16" ht="12.75">
      <c r="A85" t="s">
        <v>49</v>
      </c>
      <c s="34" t="s">
        <v>267</v>
      </c>
      <c s="34" t="s">
        <v>443</v>
      </c>
      <c s="35" t="s">
        <v>5</v>
      </c>
      <c s="6" t="s">
        <v>444</v>
      </c>
      <c s="36" t="s">
        <v>221</v>
      </c>
      <c s="37">
        <v>179.4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53</v>
      </c>
      <c>
        <f>(M85*21)/100</f>
      </c>
      <c t="s">
        <v>27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55</v>
      </c>
      <c r="E87" s="40" t="s">
        <v>5</v>
      </c>
    </row>
    <row r="88" spans="1:5" ht="280.5">
      <c r="A88" t="s">
        <v>56</v>
      </c>
      <c r="E88" s="39" t="s">
        <v>440</v>
      </c>
    </row>
    <row r="89" spans="1:13" ht="12.75">
      <c r="A89" t="s">
        <v>46</v>
      </c>
      <c r="C89" s="31" t="s">
        <v>85</v>
      </c>
      <c r="E89" s="33" t="s">
        <v>169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272</v>
      </c>
      <c s="34" t="s">
        <v>445</v>
      </c>
      <c s="35" t="s">
        <v>5</v>
      </c>
      <c s="6" t="s">
        <v>446</v>
      </c>
      <c s="36" t="s">
        <v>52</v>
      </c>
      <c s="37">
        <v>430.6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</v>
      </c>
    </row>
    <row r="92" spans="1:5" ht="12.75">
      <c r="A92" s="35" t="s">
        <v>55</v>
      </c>
      <c r="E92" s="40" t="s">
        <v>5</v>
      </c>
    </row>
    <row r="93" spans="1:5" ht="102">
      <c r="A93" t="s">
        <v>56</v>
      </c>
      <c r="E93" s="39" t="s">
        <v>447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361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361</v>
      </c>
      <c r="E4" s="26" t="s">
        <v>362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COUNTIFS(L8:L61,"=0",A8:A61,"P")+COUNTIFS(L8:L61,"",A8:A61,"P")+SUM(Q8:Q61)</f>
      </c>
    </row>
    <row r="8" spans="1:13" ht="12.75">
      <c r="A8" t="s">
        <v>44</v>
      </c>
      <c r="C8" s="28" t="s">
        <v>450</v>
      </c>
      <c r="E8" s="30" t="s">
        <v>449</v>
      </c>
      <c r="J8" s="29">
        <f>0+J9+J18+J27+J32</f>
      </c>
      <c s="29">
        <f>0+K9+K18+K27+K32</f>
      </c>
      <c s="29">
        <f>0+L9+L18+L27+L32</f>
      </c>
      <c s="29">
        <f>0+M9+M18+M27+M32</f>
      </c>
    </row>
    <row r="9" spans="1:13" ht="12.75">
      <c r="A9" t="s">
        <v>46</v>
      </c>
      <c r="C9" s="31" t="s">
        <v>27</v>
      </c>
      <c r="E9" s="33" t="s">
        <v>232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47</v>
      </c>
      <c s="34" t="s">
        <v>451</v>
      </c>
      <c s="35" t="s">
        <v>5</v>
      </c>
      <c s="6" t="s">
        <v>452</v>
      </c>
      <c s="36" t="s">
        <v>52</v>
      </c>
      <c s="37">
        <v>22.43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51">
      <c r="A13" t="s">
        <v>56</v>
      </c>
      <c r="E13" s="39" t="s">
        <v>453</v>
      </c>
    </row>
    <row r="14" spans="1:16" ht="12.75">
      <c r="A14" t="s">
        <v>49</v>
      </c>
      <c s="34" t="s">
        <v>27</v>
      </c>
      <c s="34" t="s">
        <v>454</v>
      </c>
      <c s="35" t="s">
        <v>5</v>
      </c>
      <c s="6" t="s">
        <v>455</v>
      </c>
      <c s="36" t="s">
        <v>221</v>
      </c>
      <c s="37">
        <v>1611.81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102">
      <c r="A17" t="s">
        <v>56</v>
      </c>
      <c r="E17" s="39" t="s">
        <v>456</v>
      </c>
    </row>
    <row r="18" spans="1:13" ht="12.75">
      <c r="A18" t="s">
        <v>46</v>
      </c>
      <c r="C18" s="31" t="s">
        <v>67</v>
      </c>
      <c r="E18" s="33" t="s">
        <v>266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26</v>
      </c>
      <c s="34" t="s">
        <v>457</v>
      </c>
      <c s="35" t="s">
        <v>5</v>
      </c>
      <c s="6" t="s">
        <v>458</v>
      </c>
      <c s="36" t="s">
        <v>52</v>
      </c>
      <c s="37">
        <v>14.83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27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5</v>
      </c>
    </row>
    <row r="22" spans="1:5" ht="369.75">
      <c r="A22" t="s">
        <v>56</v>
      </c>
      <c r="E22" s="39" t="s">
        <v>459</v>
      </c>
    </row>
    <row r="23" spans="1:16" ht="12.75">
      <c r="A23" t="s">
        <v>49</v>
      </c>
      <c s="34" t="s">
        <v>67</v>
      </c>
      <c s="34" t="s">
        <v>460</v>
      </c>
      <c s="35" t="s">
        <v>5</v>
      </c>
      <c s="6" t="s">
        <v>461</v>
      </c>
      <c s="36" t="s">
        <v>52</v>
      </c>
      <c s="37">
        <v>36.41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27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5</v>
      </c>
    </row>
    <row r="26" spans="1:5" ht="369.75">
      <c r="A26" t="s">
        <v>56</v>
      </c>
      <c r="E26" s="39" t="s">
        <v>459</v>
      </c>
    </row>
    <row r="27" spans="1:13" ht="12.75">
      <c r="A27" t="s">
        <v>46</v>
      </c>
      <c r="C27" s="31" t="s">
        <v>61</v>
      </c>
      <c r="E27" s="33" t="s">
        <v>62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71</v>
      </c>
      <c s="34" t="s">
        <v>462</v>
      </c>
      <c s="35" t="s">
        <v>5</v>
      </c>
      <c s="6" t="s">
        <v>463</v>
      </c>
      <c s="36" t="s">
        <v>221</v>
      </c>
      <c s="37">
        <v>1611.81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53</v>
      </c>
      <c>
        <f>(M28*21)/100</f>
      </c>
      <c t="s">
        <v>27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55</v>
      </c>
      <c r="E30" s="40" t="s">
        <v>5</v>
      </c>
    </row>
    <row r="31" spans="1:5" ht="191.25">
      <c r="A31" t="s">
        <v>56</v>
      </c>
      <c r="E31" s="39" t="s">
        <v>464</v>
      </c>
    </row>
    <row r="32" spans="1:13" ht="12.75">
      <c r="A32" t="s">
        <v>46</v>
      </c>
      <c r="C32" s="31" t="s">
        <v>81</v>
      </c>
      <c r="E32" s="33" t="s">
        <v>84</v>
      </c>
      <c r="J32" s="32">
        <f>0</f>
      </c>
      <c s="32">
        <f>0</f>
      </c>
      <c s="32">
        <f>0+L33+L37+L41+L45+L49+L53+L57+L61</f>
      </c>
      <c s="32">
        <f>0+M33+M37+M41+M45+M49+M53+M57+M61</f>
      </c>
    </row>
    <row r="33" spans="1:16" ht="12.75">
      <c r="A33" t="s">
        <v>49</v>
      </c>
      <c s="34" t="s">
        <v>75</v>
      </c>
      <c s="34" t="s">
        <v>465</v>
      </c>
      <c s="35" t="s">
        <v>5</v>
      </c>
      <c s="6" t="s">
        <v>466</v>
      </c>
      <c s="36" t="s">
        <v>99</v>
      </c>
      <c s="37">
        <v>5.5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53</v>
      </c>
      <c>
        <f>(M33*21)/100</f>
      </c>
      <c t="s">
        <v>27</v>
      </c>
    </row>
    <row r="34" spans="1:5" ht="12.75">
      <c r="A34" s="35" t="s">
        <v>54</v>
      </c>
      <c r="E34" s="39" t="s">
        <v>5</v>
      </c>
    </row>
    <row r="35" spans="1:5" ht="12.75">
      <c r="A35" s="35" t="s">
        <v>55</v>
      </c>
      <c r="E35" s="40" t="s">
        <v>5</v>
      </c>
    </row>
    <row r="36" spans="1:5" ht="255">
      <c r="A36" t="s">
        <v>56</v>
      </c>
      <c r="E36" s="39" t="s">
        <v>467</v>
      </c>
    </row>
    <row r="37" spans="1:16" ht="12.75">
      <c r="A37" t="s">
        <v>49</v>
      </c>
      <c s="34" t="s">
        <v>61</v>
      </c>
      <c s="34" t="s">
        <v>468</v>
      </c>
      <c s="35" t="s">
        <v>5</v>
      </c>
      <c s="6" t="s">
        <v>469</v>
      </c>
      <c s="36" t="s">
        <v>99</v>
      </c>
      <c s="37">
        <v>7.7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53</v>
      </c>
      <c>
        <f>(M37*21)/100</f>
      </c>
      <c t="s">
        <v>27</v>
      </c>
    </row>
    <row r="38" spans="1:5" ht="12.75">
      <c r="A38" s="35" t="s">
        <v>54</v>
      </c>
      <c r="E38" s="39" t="s">
        <v>5</v>
      </c>
    </row>
    <row r="39" spans="1:5" ht="12.75">
      <c r="A39" s="35" t="s">
        <v>55</v>
      </c>
      <c r="E39" s="40" t="s">
        <v>5</v>
      </c>
    </row>
    <row r="40" spans="1:5" ht="255">
      <c r="A40" t="s">
        <v>56</v>
      </c>
      <c r="E40" s="39" t="s">
        <v>467</v>
      </c>
    </row>
    <row r="41" spans="1:16" ht="12.75">
      <c r="A41" t="s">
        <v>49</v>
      </c>
      <c s="34" t="s">
        <v>81</v>
      </c>
      <c s="34" t="s">
        <v>470</v>
      </c>
      <c s="35" t="s">
        <v>5</v>
      </c>
      <c s="6" t="s">
        <v>471</v>
      </c>
      <c s="36" t="s">
        <v>99</v>
      </c>
      <c s="37">
        <v>36.5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53</v>
      </c>
      <c>
        <f>(M41*21)/100</f>
      </c>
      <c t="s">
        <v>27</v>
      </c>
    </row>
    <row r="42" spans="1:5" ht="12.75">
      <c r="A42" s="35" t="s">
        <v>54</v>
      </c>
      <c r="E42" s="39" t="s">
        <v>5</v>
      </c>
    </row>
    <row r="43" spans="1:5" ht="12.75">
      <c r="A43" s="35" t="s">
        <v>55</v>
      </c>
      <c r="E43" s="40" t="s">
        <v>472</v>
      </c>
    </row>
    <row r="44" spans="1:5" ht="242.25">
      <c r="A44" t="s">
        <v>56</v>
      </c>
      <c r="E44" s="39" t="s">
        <v>473</v>
      </c>
    </row>
    <row r="45" spans="1:16" ht="12.75">
      <c r="A45" t="s">
        <v>49</v>
      </c>
      <c s="34" t="s">
        <v>85</v>
      </c>
      <c s="34" t="s">
        <v>474</v>
      </c>
      <c s="35" t="s">
        <v>5</v>
      </c>
      <c s="6" t="s">
        <v>475</v>
      </c>
      <c s="36" t="s">
        <v>99</v>
      </c>
      <c s="37">
        <v>158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53</v>
      </c>
      <c>
        <f>(M45*21)/100</f>
      </c>
      <c t="s">
        <v>27</v>
      </c>
    </row>
    <row r="46" spans="1:5" ht="12.75">
      <c r="A46" s="35" t="s">
        <v>54</v>
      </c>
      <c r="E46" s="39" t="s">
        <v>5</v>
      </c>
    </row>
    <row r="47" spans="1:5" ht="12.75">
      <c r="A47" s="35" t="s">
        <v>55</v>
      </c>
      <c r="E47" s="40" t="s">
        <v>476</v>
      </c>
    </row>
    <row r="48" spans="1:5" ht="242.25">
      <c r="A48" t="s">
        <v>56</v>
      </c>
      <c r="E48" s="39" t="s">
        <v>473</v>
      </c>
    </row>
    <row r="49" spans="1:16" ht="12.75">
      <c r="A49" t="s">
        <v>49</v>
      </c>
      <c s="34" t="s">
        <v>89</v>
      </c>
      <c s="34" t="s">
        <v>477</v>
      </c>
      <c s="35" t="s">
        <v>5</v>
      </c>
      <c s="6" t="s">
        <v>478</v>
      </c>
      <c s="36" t="s">
        <v>99</v>
      </c>
      <c s="37">
        <v>89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53</v>
      </c>
      <c>
        <f>(M49*21)/100</f>
      </c>
      <c t="s">
        <v>27</v>
      </c>
    </row>
    <row r="50" spans="1:5" ht="12.75">
      <c r="A50" s="35" t="s">
        <v>54</v>
      </c>
      <c r="E50" s="39" t="s">
        <v>5</v>
      </c>
    </row>
    <row r="51" spans="1:5" ht="12.75">
      <c r="A51" s="35" t="s">
        <v>55</v>
      </c>
      <c r="E51" s="40" t="s">
        <v>5</v>
      </c>
    </row>
    <row r="52" spans="1:5" ht="242.25">
      <c r="A52" t="s">
        <v>56</v>
      </c>
      <c r="E52" s="39" t="s">
        <v>473</v>
      </c>
    </row>
    <row r="53" spans="1:16" ht="12.75">
      <c r="A53" t="s">
        <v>49</v>
      </c>
      <c s="34" t="s">
        <v>117</v>
      </c>
      <c s="34" t="s">
        <v>479</v>
      </c>
      <c s="35" t="s">
        <v>5</v>
      </c>
      <c s="6" t="s">
        <v>480</v>
      </c>
      <c s="36" t="s">
        <v>99</v>
      </c>
      <c s="37">
        <v>29.64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53</v>
      </c>
      <c>
        <f>(M53*21)/100</f>
      </c>
      <c t="s">
        <v>27</v>
      </c>
    </row>
    <row r="54" spans="1:5" ht="12.75">
      <c r="A54" s="35" t="s">
        <v>54</v>
      </c>
      <c r="E54" s="39" t="s">
        <v>5</v>
      </c>
    </row>
    <row r="55" spans="1:5" ht="12.75">
      <c r="A55" s="35" t="s">
        <v>55</v>
      </c>
      <c r="E55" s="40" t="s">
        <v>481</v>
      </c>
    </row>
    <row r="56" spans="1:5" ht="242.25">
      <c r="A56" t="s">
        <v>56</v>
      </c>
      <c r="E56" s="39" t="s">
        <v>473</v>
      </c>
    </row>
    <row r="57" spans="1:16" ht="12.75">
      <c r="A57" t="s">
        <v>49</v>
      </c>
      <c s="34" t="s">
        <v>118</v>
      </c>
      <c s="34" t="s">
        <v>482</v>
      </c>
      <c s="35" t="s">
        <v>5</v>
      </c>
      <c s="6" t="s">
        <v>483</v>
      </c>
      <c s="36" t="s">
        <v>65</v>
      </c>
      <c s="37">
        <v>4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53</v>
      </c>
      <c>
        <f>(M57*21)/100</f>
      </c>
      <c t="s">
        <v>27</v>
      </c>
    </row>
    <row r="58" spans="1:5" ht="12.75">
      <c r="A58" s="35" t="s">
        <v>54</v>
      </c>
      <c r="E58" s="39" t="s">
        <v>5</v>
      </c>
    </row>
    <row r="59" spans="1:5" ht="12.75">
      <c r="A59" s="35" t="s">
        <v>55</v>
      </c>
      <c r="E59" s="40" t="s">
        <v>5</v>
      </c>
    </row>
    <row r="60" spans="1:5" ht="408">
      <c r="A60" t="s">
        <v>56</v>
      </c>
      <c r="E60" s="39" t="s">
        <v>484</v>
      </c>
    </row>
    <row r="61" spans="1:16" ht="12.75">
      <c r="A61" t="s">
        <v>49</v>
      </c>
      <c s="34" t="s">
        <v>124</v>
      </c>
      <c s="34" t="s">
        <v>485</v>
      </c>
      <c s="35" t="s">
        <v>5</v>
      </c>
      <c s="6" t="s">
        <v>486</v>
      </c>
      <c s="36" t="s">
        <v>65</v>
      </c>
      <c s="37">
        <v>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53</v>
      </c>
      <c>
        <f>(M61*21)/100</f>
      </c>
      <c t="s">
        <v>27</v>
      </c>
    </row>
    <row r="62" spans="1:5" ht="12.75">
      <c r="A62" s="35" t="s">
        <v>54</v>
      </c>
      <c r="E62" s="39" t="s">
        <v>5</v>
      </c>
    </row>
    <row r="63" spans="1:5" ht="12.75">
      <c r="A63" s="35" t="s">
        <v>55</v>
      </c>
      <c r="E63" s="40" t="s">
        <v>487</v>
      </c>
    </row>
    <row r="64" spans="1:5" ht="89.25">
      <c r="A64" t="s">
        <v>56</v>
      </c>
      <c r="E64" s="39" t="s">
        <v>488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